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04" codeName="{00000000-0000-0000-0000-0000000000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e.franchi\Desktop\"/>
    </mc:Choice>
  </mc:AlternateContent>
  <xr:revisionPtr revIDLastSave="0" documentId="13_ncr:1_{3EE796EA-1629-4D8A-B134-702C0FAF07BC}" xr6:coauthVersionLast="47" xr6:coauthVersionMax="47" xr10:uidLastSave="{00000000-0000-0000-0000-000000000000}"/>
  <bookViews>
    <workbookView xWindow="-120" yWindow="-120" windowWidth="29040" windowHeight="15840" firstSheet="6" activeTab="6" xr2:uid="{00000000-000D-0000-FFFF-FFFF00000000}"/>
  </bookViews>
  <sheets>
    <sheet name="180A8P" sheetId="7" r:id="rId1"/>
    <sheet name="240A8P" sheetId="12" r:id="rId2"/>
    <sheet name="300A8P" sheetId="6" r:id="rId3"/>
    <sheet name="600A8P" sheetId="1" r:id="rId4"/>
    <sheet name="180A16P" sheetId="11" r:id="rId5"/>
    <sheet name="300A16P" sheetId="10" r:id="rId6"/>
    <sheet name="600A16P" sheetId="9" r:id="rId7"/>
  </sheets>
  <externalReferences>
    <externalReference r:id="rId8"/>
  </externalReferences>
  <definedNames>
    <definedName name="_xlnm.Print_Area" localSheetId="4">'180A16P'!$B$2:$V$252</definedName>
    <definedName name="_xlnm.Print_Area" localSheetId="0">'180A8P'!$AC$52:$AK$64</definedName>
    <definedName name="_xlnm.Print_Area" localSheetId="1">'240A8P'!$Q$110:$Y$120</definedName>
    <definedName name="_xlnm.Print_Area" localSheetId="5">'300A16P'!$B$2:$V$276</definedName>
    <definedName name="_xlnm.Print_Area" localSheetId="2">'300A8P'!$Q$110:$Y$122</definedName>
    <definedName name="_xlnm.Print_Area" localSheetId="6">'600A16P'!$B$2:$V$302</definedName>
    <definedName name="_xlnm.Print_Area" localSheetId="3">'600A8P'!$Q$110:$Y$122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6" i="9" l="1"/>
  <c r="J69" i="9" l="1"/>
  <c r="J71" i="9" s="1"/>
  <c r="L231" i="1"/>
  <c r="G159" i="1"/>
  <c r="G160" i="1"/>
  <c r="G158" i="1"/>
  <c r="G154" i="1"/>
  <c r="G155" i="1"/>
  <c r="G156" i="1"/>
  <c r="G157" i="1"/>
  <c r="G153" i="1"/>
  <c r="H155" i="1"/>
  <c r="F156" i="1"/>
  <c r="F157" i="1"/>
  <c r="F155" i="1"/>
  <c r="L215" i="12"/>
  <c r="L224" i="12" s="1"/>
  <c r="L204" i="12"/>
  <c r="H185" i="12"/>
  <c r="H184" i="12"/>
  <c r="H183" i="12"/>
  <c r="H182" i="12"/>
  <c r="H181" i="12"/>
  <c r="H180" i="12"/>
  <c r="H179" i="12"/>
  <c r="L244" i="12"/>
  <c r="L234" i="12"/>
  <c r="M224" i="12"/>
  <c r="G224" i="12"/>
  <c r="M223" i="12"/>
  <c r="G221" i="12"/>
  <c r="G231" i="12" s="1"/>
  <c r="G240" i="12" s="1"/>
  <c r="C221" i="12"/>
  <c r="C231" i="12" s="1"/>
  <c r="C240" i="12" s="1"/>
  <c r="K218" i="12"/>
  <c r="M228" i="12" s="1"/>
  <c r="M209" i="12"/>
  <c r="M214" i="12" s="1"/>
  <c r="L209" i="12"/>
  <c r="M206" i="12"/>
  <c r="L205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Y146" i="12"/>
  <c r="X146" i="12"/>
  <c r="W146" i="12"/>
  <c r="V146" i="12"/>
  <c r="U146" i="12"/>
  <c r="T146" i="12"/>
  <c r="S146" i="12"/>
  <c r="R146" i="12"/>
  <c r="Y145" i="12"/>
  <c r="X145" i="12"/>
  <c r="W145" i="12"/>
  <c r="V145" i="12"/>
  <c r="U145" i="12"/>
  <c r="T145" i="12"/>
  <c r="S145" i="12"/>
  <c r="R145" i="12"/>
  <c r="Y144" i="12"/>
  <c r="X144" i="12"/>
  <c r="W144" i="12"/>
  <c r="V144" i="12"/>
  <c r="U144" i="12"/>
  <c r="T144" i="12"/>
  <c r="S144" i="12"/>
  <c r="R144" i="12"/>
  <c r="Y143" i="12"/>
  <c r="X143" i="12"/>
  <c r="W143" i="12"/>
  <c r="V143" i="12"/>
  <c r="U143" i="12"/>
  <c r="T143" i="12"/>
  <c r="S143" i="12"/>
  <c r="R143" i="12"/>
  <c r="Y110" i="12"/>
  <c r="X110" i="12"/>
  <c r="W110" i="12"/>
  <c r="V110" i="12"/>
  <c r="U110" i="12"/>
  <c r="T110" i="12"/>
  <c r="S110" i="12"/>
  <c r="R110" i="12"/>
  <c r="Y109" i="12"/>
  <c r="X109" i="12"/>
  <c r="W109" i="12"/>
  <c r="V109" i="12"/>
  <c r="U109" i="12"/>
  <c r="T109" i="12"/>
  <c r="S109" i="12"/>
  <c r="R109" i="12"/>
  <c r="Y108" i="12"/>
  <c r="X108" i="12"/>
  <c r="W108" i="12"/>
  <c r="V108" i="12"/>
  <c r="U108" i="12"/>
  <c r="T108" i="12"/>
  <c r="S108" i="12"/>
  <c r="R108" i="12"/>
  <c r="Y107" i="12"/>
  <c r="X107" i="12"/>
  <c r="W107" i="12"/>
  <c r="V107" i="12"/>
  <c r="U107" i="12"/>
  <c r="T107" i="12"/>
  <c r="S107" i="12"/>
  <c r="R107" i="12"/>
  <c r="Y106" i="12"/>
  <c r="X106" i="12"/>
  <c r="W106" i="12"/>
  <c r="V106" i="12"/>
  <c r="U106" i="12"/>
  <c r="T106" i="12"/>
  <c r="S106" i="12"/>
  <c r="R106" i="12"/>
  <c r="Y105" i="12"/>
  <c r="X105" i="12"/>
  <c r="W105" i="12"/>
  <c r="V105" i="12"/>
  <c r="U105" i="12"/>
  <c r="T105" i="12"/>
  <c r="S105" i="12"/>
  <c r="R105" i="12"/>
  <c r="Y104" i="12"/>
  <c r="X104" i="12"/>
  <c r="W104" i="12"/>
  <c r="V104" i="12"/>
  <c r="U104" i="12"/>
  <c r="T104" i="12"/>
  <c r="S104" i="12"/>
  <c r="R104" i="12"/>
  <c r="Y103" i="12"/>
  <c r="X103" i="12"/>
  <c r="W103" i="12"/>
  <c r="V103" i="12"/>
  <c r="U103" i="12"/>
  <c r="T103" i="12"/>
  <c r="S103" i="12"/>
  <c r="R103" i="12"/>
  <c r="C89" i="12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F55" i="12"/>
  <c r="F57" i="12" s="1"/>
  <c r="K36" i="12"/>
  <c r="K34" i="12"/>
  <c r="Q5" i="12"/>
  <c r="P225" i="11"/>
  <c r="P215" i="11"/>
  <c r="Q205" i="11"/>
  <c r="K205" i="11"/>
  <c r="Q204" i="11"/>
  <c r="K202" i="11"/>
  <c r="K212" i="11" s="1"/>
  <c r="K221" i="11" s="1"/>
  <c r="G202" i="11"/>
  <c r="G212" i="11" s="1"/>
  <c r="G221" i="11" s="1"/>
  <c r="O199" i="11"/>
  <c r="Q209" i="11" s="1"/>
  <c r="P196" i="11"/>
  <c r="P205" i="11" s="1"/>
  <c r="Q190" i="11"/>
  <c r="Q195" i="11" s="1"/>
  <c r="P190" i="11"/>
  <c r="P195" i="11" s="1"/>
  <c r="Q187" i="11"/>
  <c r="P186" i="11"/>
  <c r="P185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C89" i="1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C123" i="11" s="1"/>
  <c r="C124" i="11" s="1"/>
  <c r="J55" i="11"/>
  <c r="J57" i="11" s="1"/>
  <c r="O36" i="11"/>
  <c r="O34" i="11"/>
  <c r="AC5" i="11"/>
  <c r="P220" i="10"/>
  <c r="P229" i="10" s="1"/>
  <c r="P249" i="10"/>
  <c r="P239" i="10"/>
  <c r="Q229" i="10"/>
  <c r="K229" i="10"/>
  <c r="Q228" i="10"/>
  <c r="K226" i="10"/>
  <c r="K236" i="10" s="1"/>
  <c r="K245" i="10" s="1"/>
  <c r="G226" i="10"/>
  <c r="G236" i="10" s="1"/>
  <c r="G245" i="10" s="1"/>
  <c r="O223" i="10"/>
  <c r="Q230" i="10" s="1"/>
  <c r="Q238" i="10" s="1"/>
  <c r="Q239" i="10" s="1"/>
  <c r="Q247" i="10" s="1"/>
  <c r="Q214" i="10"/>
  <c r="Q219" i="10" s="1"/>
  <c r="P214" i="10"/>
  <c r="P219" i="10" s="1"/>
  <c r="Q211" i="10"/>
  <c r="P210" i="10"/>
  <c r="P209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AO147" i="10"/>
  <c r="AN147" i="10"/>
  <c r="AM147" i="10"/>
  <c r="AL147" i="10"/>
  <c r="AK147" i="10"/>
  <c r="AJ147" i="10"/>
  <c r="AI147" i="10"/>
  <c r="AH147" i="10"/>
  <c r="AG147" i="10"/>
  <c r="AF147" i="10"/>
  <c r="AE147" i="10"/>
  <c r="AD147" i="10"/>
  <c r="AC147" i="10"/>
  <c r="AB147" i="10"/>
  <c r="AA147" i="10"/>
  <c r="Z147" i="10"/>
  <c r="AO146" i="10"/>
  <c r="AN146" i="10"/>
  <c r="AM146" i="10"/>
  <c r="AL146" i="10"/>
  <c r="AK146" i="10"/>
  <c r="AJ146" i="10"/>
  <c r="AI146" i="10"/>
  <c r="AH146" i="10"/>
  <c r="AG146" i="10"/>
  <c r="AF146" i="10"/>
  <c r="AE146" i="10"/>
  <c r="AD146" i="10"/>
  <c r="AC146" i="10"/>
  <c r="AB146" i="10"/>
  <c r="AA146" i="10"/>
  <c r="Z146" i="10"/>
  <c r="AO145" i="10"/>
  <c r="AN145" i="10"/>
  <c r="AM145" i="10"/>
  <c r="AL145" i="10"/>
  <c r="AK145" i="10"/>
  <c r="AJ145" i="10"/>
  <c r="AI145" i="10"/>
  <c r="AH145" i="10"/>
  <c r="AG145" i="10"/>
  <c r="AF145" i="10"/>
  <c r="AE145" i="10"/>
  <c r="AD145" i="10"/>
  <c r="AC145" i="10"/>
  <c r="AB145" i="10"/>
  <c r="AA145" i="10"/>
  <c r="Z145" i="10"/>
  <c r="AO144" i="10"/>
  <c r="AN144" i="10"/>
  <c r="AM144" i="10"/>
  <c r="AL144" i="10"/>
  <c r="AK144" i="10"/>
  <c r="AJ144" i="10"/>
  <c r="AI144" i="10"/>
  <c r="AH144" i="10"/>
  <c r="AG144" i="10"/>
  <c r="AF144" i="10"/>
  <c r="AE144" i="10"/>
  <c r="AD144" i="10"/>
  <c r="AC144" i="10"/>
  <c r="AB144" i="10"/>
  <c r="AA144" i="10"/>
  <c r="Z144" i="10"/>
  <c r="AO112" i="10"/>
  <c r="AN112" i="10"/>
  <c r="AM112" i="10"/>
  <c r="AL112" i="10"/>
  <c r="AK112" i="10"/>
  <c r="AJ112" i="10"/>
  <c r="AI112" i="10"/>
  <c r="AH112" i="10"/>
  <c r="AG112" i="10"/>
  <c r="AF112" i="10"/>
  <c r="AE112" i="10"/>
  <c r="AD112" i="10"/>
  <c r="AC112" i="10"/>
  <c r="AB112" i="10"/>
  <c r="AA112" i="10"/>
  <c r="Z112" i="10"/>
  <c r="AO111" i="10"/>
  <c r="AN111" i="10"/>
  <c r="AM111" i="10"/>
  <c r="AL111" i="10"/>
  <c r="AK111" i="10"/>
  <c r="AJ111" i="10"/>
  <c r="AI111" i="10"/>
  <c r="AH111" i="10"/>
  <c r="AG111" i="10"/>
  <c r="AF111" i="10"/>
  <c r="AE111" i="10"/>
  <c r="AD111" i="10"/>
  <c r="AC111" i="10"/>
  <c r="AB111" i="10"/>
  <c r="AA111" i="10"/>
  <c r="Z111" i="10"/>
  <c r="AO110" i="10"/>
  <c r="AN110" i="10"/>
  <c r="AM110" i="10"/>
  <c r="AL110" i="10"/>
  <c r="AK110" i="10"/>
  <c r="AJ110" i="10"/>
  <c r="AI110" i="10"/>
  <c r="AH110" i="10"/>
  <c r="AG110" i="10"/>
  <c r="AF110" i="10"/>
  <c r="AE110" i="10"/>
  <c r="AD110" i="10"/>
  <c r="AC110" i="10"/>
  <c r="AB110" i="10"/>
  <c r="AA110" i="10"/>
  <c r="Z110" i="10"/>
  <c r="AO109" i="10"/>
  <c r="AN109" i="10"/>
  <c r="AM109" i="10"/>
  <c r="AL109" i="10"/>
  <c r="AK109" i="10"/>
  <c r="AJ109" i="10"/>
  <c r="AI109" i="10"/>
  <c r="AH109" i="10"/>
  <c r="AG109" i="10"/>
  <c r="AF109" i="10"/>
  <c r="AE109" i="10"/>
  <c r="AD109" i="10"/>
  <c r="AC109" i="10"/>
  <c r="AB109" i="10"/>
  <c r="AA109" i="10"/>
  <c r="Z109" i="10"/>
  <c r="AO108" i="10"/>
  <c r="AN108" i="10"/>
  <c r="AM108" i="10"/>
  <c r="AL108" i="10"/>
  <c r="AK108" i="10"/>
  <c r="AJ108" i="10"/>
  <c r="AI108" i="10"/>
  <c r="AH108" i="10"/>
  <c r="AG108" i="10"/>
  <c r="AF108" i="10"/>
  <c r="AE108" i="10"/>
  <c r="AD108" i="10"/>
  <c r="AC108" i="10"/>
  <c r="AB108" i="10"/>
  <c r="AA108" i="10"/>
  <c r="Z108" i="10"/>
  <c r="AO107" i="10"/>
  <c r="AN107" i="10"/>
  <c r="AM107" i="10"/>
  <c r="AL107" i="10"/>
  <c r="AK107" i="10"/>
  <c r="AJ107" i="10"/>
  <c r="AI107" i="10"/>
  <c r="AH107" i="10"/>
  <c r="AG107" i="10"/>
  <c r="AF107" i="10"/>
  <c r="AE107" i="10"/>
  <c r="AD107" i="10"/>
  <c r="AC107" i="10"/>
  <c r="AB107" i="10"/>
  <c r="AA107" i="10"/>
  <c r="Z107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AO105" i="10"/>
  <c r="AN105" i="10"/>
  <c r="AM105" i="10"/>
  <c r="AL105" i="10"/>
  <c r="AK105" i="10"/>
  <c r="AJ105" i="10"/>
  <c r="AI105" i="10"/>
  <c r="AH105" i="10"/>
  <c r="AG105" i="10"/>
  <c r="AF105" i="10"/>
  <c r="AE105" i="10"/>
  <c r="AD105" i="10"/>
  <c r="AC105" i="10"/>
  <c r="AB105" i="10"/>
  <c r="AA105" i="10"/>
  <c r="Z105" i="10"/>
  <c r="AO104" i="10"/>
  <c r="AN104" i="10"/>
  <c r="AM104" i="10"/>
  <c r="AL104" i="10"/>
  <c r="AK104" i="10"/>
  <c r="AJ104" i="10"/>
  <c r="AI104" i="10"/>
  <c r="AH104" i="10"/>
  <c r="AG104" i="10"/>
  <c r="AF104" i="10"/>
  <c r="AE104" i="10"/>
  <c r="AD104" i="10"/>
  <c r="AC104" i="10"/>
  <c r="AB104" i="10"/>
  <c r="AA104" i="10"/>
  <c r="Z104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C89" i="10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J55" i="10"/>
  <c r="J57" i="10" s="1"/>
  <c r="O36" i="10"/>
  <c r="O34" i="10"/>
  <c r="AC5" i="10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P235" i="9"/>
  <c r="P236" i="9"/>
  <c r="Q237" i="9"/>
  <c r="AE147" i="9"/>
  <c r="AF147" i="9"/>
  <c r="AG147" i="9"/>
  <c r="AH147" i="9"/>
  <c r="AI147" i="9"/>
  <c r="AJ147" i="9"/>
  <c r="AK147" i="9"/>
  <c r="AL147" i="9"/>
  <c r="AE148" i="9"/>
  <c r="AF148" i="9"/>
  <c r="AG148" i="9"/>
  <c r="AH148" i="9"/>
  <c r="AI148" i="9"/>
  <c r="AJ148" i="9"/>
  <c r="AK148" i="9"/>
  <c r="AL148" i="9"/>
  <c r="AE149" i="9"/>
  <c r="AF149" i="9"/>
  <c r="AG149" i="9"/>
  <c r="AH149" i="9"/>
  <c r="AI149" i="9"/>
  <c r="AJ149" i="9"/>
  <c r="AK149" i="9"/>
  <c r="AL149" i="9"/>
  <c r="AE150" i="9"/>
  <c r="AF150" i="9"/>
  <c r="AG150" i="9"/>
  <c r="AH150" i="9"/>
  <c r="AI150" i="9"/>
  <c r="AJ150" i="9"/>
  <c r="AK150" i="9"/>
  <c r="AL150" i="9"/>
  <c r="AE151" i="9"/>
  <c r="AF151" i="9"/>
  <c r="AG151" i="9"/>
  <c r="AH151" i="9"/>
  <c r="AI151" i="9"/>
  <c r="AJ151" i="9"/>
  <c r="AK151" i="9"/>
  <c r="AL151" i="9"/>
  <c r="AE152" i="9"/>
  <c r="AF152" i="9"/>
  <c r="AG152" i="9"/>
  <c r="AH152" i="9"/>
  <c r="AI152" i="9"/>
  <c r="AJ152" i="9"/>
  <c r="AK152" i="9"/>
  <c r="AL152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P265" i="9"/>
  <c r="Q255" i="9"/>
  <c r="K255" i="9"/>
  <c r="Q254" i="9"/>
  <c r="K252" i="9"/>
  <c r="K262" i="9" s="1"/>
  <c r="K271" i="9" s="1"/>
  <c r="G252" i="9"/>
  <c r="G262" i="9" s="1"/>
  <c r="G271" i="9" s="1"/>
  <c r="Q249" i="9"/>
  <c r="Q259" i="9" s="1"/>
  <c r="P255" i="9"/>
  <c r="Q240" i="9"/>
  <c r="Q245" i="9" s="1"/>
  <c r="P240" i="9"/>
  <c r="P245" i="9" s="1"/>
  <c r="AO152" i="9"/>
  <c r="AN152" i="9"/>
  <c r="AM152" i="9"/>
  <c r="AD152" i="9"/>
  <c r="AC152" i="9"/>
  <c r="AB152" i="9"/>
  <c r="AA152" i="9"/>
  <c r="Z152" i="9"/>
  <c r="AO151" i="9"/>
  <c r="AN151" i="9"/>
  <c r="AM151" i="9"/>
  <c r="AD151" i="9"/>
  <c r="AC151" i="9"/>
  <c r="AB151" i="9"/>
  <c r="AA151" i="9"/>
  <c r="Z151" i="9"/>
  <c r="AO150" i="9"/>
  <c r="AN150" i="9"/>
  <c r="AM150" i="9"/>
  <c r="AD150" i="9"/>
  <c r="AC150" i="9"/>
  <c r="AB150" i="9"/>
  <c r="AA150" i="9"/>
  <c r="Z150" i="9"/>
  <c r="AO149" i="9"/>
  <c r="AN149" i="9"/>
  <c r="AM149" i="9"/>
  <c r="AD149" i="9"/>
  <c r="AC149" i="9"/>
  <c r="AB149" i="9"/>
  <c r="AA149" i="9"/>
  <c r="Z149" i="9"/>
  <c r="AO148" i="9"/>
  <c r="AN148" i="9"/>
  <c r="AM148" i="9"/>
  <c r="AD148" i="9"/>
  <c r="AC148" i="9"/>
  <c r="AB148" i="9"/>
  <c r="AA148" i="9"/>
  <c r="Z148" i="9"/>
  <c r="AO147" i="9"/>
  <c r="AN147" i="9"/>
  <c r="AM147" i="9"/>
  <c r="AD147" i="9"/>
  <c r="AC147" i="9"/>
  <c r="AB147" i="9"/>
  <c r="AA147" i="9"/>
  <c r="Z147" i="9"/>
  <c r="AO114" i="9"/>
  <c r="AN114" i="9"/>
  <c r="AM114" i="9"/>
  <c r="Z114" i="9"/>
  <c r="AO113" i="9"/>
  <c r="AN113" i="9"/>
  <c r="AM113" i="9"/>
  <c r="Z113" i="9"/>
  <c r="AO112" i="9"/>
  <c r="AN112" i="9"/>
  <c r="AM112" i="9"/>
  <c r="Z112" i="9"/>
  <c r="AO111" i="9"/>
  <c r="AN111" i="9"/>
  <c r="AM111" i="9"/>
  <c r="Z111" i="9"/>
  <c r="AO110" i="9"/>
  <c r="AN110" i="9"/>
  <c r="AM110" i="9"/>
  <c r="Z110" i="9"/>
  <c r="AO109" i="9"/>
  <c r="AN109" i="9"/>
  <c r="AM109" i="9"/>
  <c r="Z109" i="9"/>
  <c r="AO108" i="9"/>
  <c r="AN108" i="9"/>
  <c r="AM108" i="9"/>
  <c r="Z108" i="9"/>
  <c r="AO107" i="9"/>
  <c r="AN107" i="9"/>
  <c r="AM107" i="9"/>
  <c r="Z107" i="9"/>
  <c r="AO106" i="9"/>
  <c r="AN106" i="9"/>
  <c r="AM106" i="9"/>
  <c r="Z106" i="9"/>
  <c r="AO105" i="9"/>
  <c r="AN105" i="9"/>
  <c r="AM105" i="9"/>
  <c r="Z105" i="9"/>
  <c r="AO104" i="9"/>
  <c r="AN104" i="9"/>
  <c r="AM104" i="9"/>
  <c r="Z104" i="9"/>
  <c r="AO103" i="9"/>
  <c r="AN103" i="9"/>
  <c r="AM103" i="9"/>
  <c r="Z103" i="9"/>
  <c r="C103" i="9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O34" i="9"/>
  <c r="O32" i="9"/>
  <c r="AC5" i="9"/>
  <c r="L260" i="1"/>
  <c r="L249" i="6"/>
  <c r="L196" i="7"/>
  <c r="L205" i="7" s="1"/>
  <c r="R100" i="7"/>
  <c r="S100" i="7"/>
  <c r="T100" i="7"/>
  <c r="U100" i="7"/>
  <c r="V100" i="7"/>
  <c r="W100" i="7"/>
  <c r="X100" i="7"/>
  <c r="Y100" i="7"/>
  <c r="L220" i="6"/>
  <c r="L229" i="6" s="1"/>
  <c r="L225" i="7"/>
  <c r="L215" i="7"/>
  <c r="M205" i="7"/>
  <c r="G205" i="7"/>
  <c r="M204" i="7"/>
  <c r="G202" i="7"/>
  <c r="G212" i="7" s="1"/>
  <c r="G221" i="7" s="1"/>
  <c r="C202" i="7"/>
  <c r="C212" i="7" s="1"/>
  <c r="C221" i="7" s="1"/>
  <c r="K199" i="7"/>
  <c r="M209" i="7" s="1"/>
  <c r="M190" i="7"/>
  <c r="M195" i="7" s="1"/>
  <c r="L190" i="7"/>
  <c r="L195" i="7" s="1"/>
  <c r="M187" i="7"/>
  <c r="L186" i="7"/>
  <c r="L185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Y137" i="7"/>
  <c r="X137" i="7"/>
  <c r="W137" i="7"/>
  <c r="V137" i="7"/>
  <c r="U137" i="7"/>
  <c r="T137" i="7"/>
  <c r="S137" i="7"/>
  <c r="R137" i="7"/>
  <c r="Y136" i="7"/>
  <c r="X136" i="7"/>
  <c r="W136" i="7"/>
  <c r="V136" i="7"/>
  <c r="U136" i="7"/>
  <c r="T136" i="7"/>
  <c r="S136" i="7"/>
  <c r="R136" i="7"/>
  <c r="Y135" i="7"/>
  <c r="X135" i="7"/>
  <c r="W135" i="7"/>
  <c r="V135" i="7"/>
  <c r="U135" i="7"/>
  <c r="T135" i="7"/>
  <c r="S135" i="7"/>
  <c r="R135" i="7"/>
  <c r="Y99" i="7"/>
  <c r="X99" i="7"/>
  <c r="W99" i="7"/>
  <c r="V99" i="7"/>
  <c r="U99" i="7"/>
  <c r="T99" i="7"/>
  <c r="S99" i="7"/>
  <c r="R99" i="7"/>
  <c r="Y98" i="7"/>
  <c r="X98" i="7"/>
  <c r="W98" i="7"/>
  <c r="V98" i="7"/>
  <c r="U98" i="7"/>
  <c r="T98" i="7"/>
  <c r="S98" i="7"/>
  <c r="R98" i="7"/>
  <c r="Y97" i="7"/>
  <c r="X97" i="7"/>
  <c r="W97" i="7"/>
  <c r="V97" i="7"/>
  <c r="U97" i="7"/>
  <c r="T97" i="7"/>
  <c r="S97" i="7"/>
  <c r="R97" i="7"/>
  <c r="Y96" i="7"/>
  <c r="X96" i="7"/>
  <c r="W96" i="7"/>
  <c r="V96" i="7"/>
  <c r="U96" i="7"/>
  <c r="T96" i="7"/>
  <c r="S96" i="7"/>
  <c r="R96" i="7"/>
  <c r="Y95" i="7"/>
  <c r="X95" i="7"/>
  <c r="W95" i="7"/>
  <c r="V95" i="7"/>
  <c r="U95" i="7"/>
  <c r="T95" i="7"/>
  <c r="S95" i="7"/>
  <c r="R95" i="7"/>
  <c r="C89" i="7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F55" i="7"/>
  <c r="F57" i="7" s="1"/>
  <c r="K36" i="7"/>
  <c r="K34" i="7"/>
  <c r="M14" i="7"/>
  <c r="M11" i="7"/>
  <c r="Q5" i="7"/>
  <c r="L239" i="6"/>
  <c r="M229" i="6"/>
  <c r="G229" i="6"/>
  <c r="M228" i="6"/>
  <c r="G226" i="6"/>
  <c r="G236" i="6" s="1"/>
  <c r="G245" i="6" s="1"/>
  <c r="C226" i="6"/>
  <c r="C236" i="6" s="1"/>
  <c r="C245" i="6" s="1"/>
  <c r="K223" i="6"/>
  <c r="M233" i="6" s="1"/>
  <c r="M214" i="6"/>
  <c r="M219" i="6" s="1"/>
  <c r="L214" i="6"/>
  <c r="M211" i="6"/>
  <c r="L210" i="6"/>
  <c r="L209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Y149" i="6"/>
  <c r="X149" i="6"/>
  <c r="W149" i="6"/>
  <c r="V149" i="6"/>
  <c r="U149" i="6"/>
  <c r="T149" i="6"/>
  <c r="S149" i="6"/>
  <c r="R149" i="6"/>
  <c r="Y148" i="6"/>
  <c r="X148" i="6"/>
  <c r="W148" i="6"/>
  <c r="V148" i="6"/>
  <c r="U148" i="6"/>
  <c r="T148" i="6"/>
  <c r="S148" i="6"/>
  <c r="R148" i="6"/>
  <c r="Y147" i="6"/>
  <c r="X147" i="6"/>
  <c r="W147" i="6"/>
  <c r="V147" i="6"/>
  <c r="U147" i="6"/>
  <c r="T147" i="6"/>
  <c r="S147" i="6"/>
  <c r="R147" i="6"/>
  <c r="Y146" i="6"/>
  <c r="X146" i="6"/>
  <c r="W146" i="6"/>
  <c r="V146" i="6"/>
  <c r="U146" i="6"/>
  <c r="T146" i="6"/>
  <c r="S146" i="6"/>
  <c r="R146" i="6"/>
  <c r="Y145" i="6"/>
  <c r="X145" i="6"/>
  <c r="W145" i="6"/>
  <c r="V145" i="6"/>
  <c r="U145" i="6"/>
  <c r="T145" i="6"/>
  <c r="S145" i="6"/>
  <c r="R145" i="6"/>
  <c r="Y112" i="6"/>
  <c r="X112" i="6"/>
  <c r="W112" i="6"/>
  <c r="V112" i="6"/>
  <c r="U112" i="6"/>
  <c r="T112" i="6"/>
  <c r="S112" i="6"/>
  <c r="R112" i="6"/>
  <c r="Y111" i="6"/>
  <c r="X111" i="6"/>
  <c r="W111" i="6"/>
  <c r="V111" i="6"/>
  <c r="U111" i="6"/>
  <c r="T111" i="6"/>
  <c r="S111" i="6"/>
  <c r="R111" i="6"/>
  <c r="Y110" i="6"/>
  <c r="X110" i="6"/>
  <c r="W110" i="6"/>
  <c r="V110" i="6"/>
  <c r="U110" i="6"/>
  <c r="T110" i="6"/>
  <c r="S110" i="6"/>
  <c r="R110" i="6"/>
  <c r="Y109" i="6"/>
  <c r="X109" i="6"/>
  <c r="W109" i="6"/>
  <c r="V109" i="6"/>
  <c r="U109" i="6"/>
  <c r="T109" i="6"/>
  <c r="S109" i="6"/>
  <c r="R109" i="6"/>
  <c r="Y108" i="6"/>
  <c r="X108" i="6"/>
  <c r="W108" i="6"/>
  <c r="V108" i="6"/>
  <c r="U108" i="6"/>
  <c r="T108" i="6"/>
  <c r="S108" i="6"/>
  <c r="R108" i="6"/>
  <c r="Y107" i="6"/>
  <c r="X107" i="6"/>
  <c r="W107" i="6"/>
  <c r="V107" i="6"/>
  <c r="U107" i="6"/>
  <c r="T107" i="6"/>
  <c r="S107" i="6"/>
  <c r="R107" i="6"/>
  <c r="Y106" i="6"/>
  <c r="X106" i="6"/>
  <c r="W106" i="6"/>
  <c r="V106" i="6"/>
  <c r="U106" i="6"/>
  <c r="T106" i="6"/>
  <c r="S106" i="6"/>
  <c r="R106" i="6"/>
  <c r="Y105" i="6"/>
  <c r="X105" i="6"/>
  <c r="W105" i="6"/>
  <c r="V105" i="6"/>
  <c r="U105" i="6"/>
  <c r="T105" i="6"/>
  <c r="S105" i="6"/>
  <c r="R105" i="6"/>
  <c r="Y104" i="6"/>
  <c r="X104" i="6"/>
  <c r="W104" i="6"/>
  <c r="V104" i="6"/>
  <c r="U104" i="6"/>
  <c r="T104" i="6"/>
  <c r="S104" i="6"/>
  <c r="R104" i="6"/>
  <c r="Y103" i="6"/>
  <c r="X103" i="6"/>
  <c r="W103" i="6"/>
  <c r="V103" i="6"/>
  <c r="U103" i="6"/>
  <c r="T103" i="6"/>
  <c r="S103" i="6"/>
  <c r="R103" i="6"/>
  <c r="C89" i="6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F55" i="6"/>
  <c r="F57" i="6" s="1"/>
  <c r="K36" i="6"/>
  <c r="K34" i="6"/>
  <c r="Q5" i="6"/>
  <c r="J218" i="12" l="1"/>
  <c r="L225" i="12" s="1"/>
  <c r="L228" i="12" s="1"/>
  <c r="I258" i="12" s="1"/>
  <c r="L214" i="12"/>
  <c r="J258" i="12"/>
  <c r="M237" i="12"/>
  <c r="M248" i="12" s="1"/>
  <c r="M225" i="12"/>
  <c r="M233" i="12" s="1"/>
  <c r="M234" i="12" s="1"/>
  <c r="M242" i="12" s="1"/>
  <c r="N199" i="11"/>
  <c r="P206" i="11" s="1"/>
  <c r="P209" i="11" s="1"/>
  <c r="N239" i="11"/>
  <c r="Q218" i="11"/>
  <c r="Q229" i="11" s="1"/>
  <c r="Q206" i="11"/>
  <c r="Q214" i="11" s="1"/>
  <c r="Q215" i="11" s="1"/>
  <c r="Q223" i="11" s="1"/>
  <c r="N223" i="10"/>
  <c r="P230" i="10" s="1"/>
  <c r="P233" i="10" s="1"/>
  <c r="M263" i="10" s="1"/>
  <c r="Q233" i="10"/>
  <c r="P249" i="9"/>
  <c r="P256" i="9" s="1"/>
  <c r="P259" i="9" s="1"/>
  <c r="M289" i="9" s="1"/>
  <c r="N289" i="9"/>
  <c r="Q268" i="9"/>
  <c r="Q279" i="9" s="1"/>
  <c r="Q256" i="9"/>
  <c r="Q264" i="9" s="1"/>
  <c r="Q265" i="9" s="1"/>
  <c r="Q273" i="9" s="1"/>
  <c r="J199" i="7"/>
  <c r="L206" i="7" s="1"/>
  <c r="L209" i="7" s="1"/>
  <c r="I239" i="7" s="1"/>
  <c r="J223" i="6"/>
  <c r="L230" i="6" s="1"/>
  <c r="L233" i="6" s="1"/>
  <c r="L219" i="6"/>
  <c r="J239" i="7"/>
  <c r="M218" i="7"/>
  <c r="M229" i="7" s="1"/>
  <c r="M206" i="7"/>
  <c r="M214" i="7" s="1"/>
  <c r="M215" i="7" s="1"/>
  <c r="M223" i="7" s="1"/>
  <c r="J263" i="6"/>
  <c r="M242" i="6"/>
  <c r="M253" i="6" s="1"/>
  <c r="M230" i="6"/>
  <c r="M238" i="6" s="1"/>
  <c r="M239" i="6" s="1"/>
  <c r="M247" i="6" s="1"/>
  <c r="Y164" i="1"/>
  <c r="X155" i="1"/>
  <c r="Y155" i="1"/>
  <c r="X156" i="1"/>
  <c r="Y156" i="1"/>
  <c r="X157" i="1"/>
  <c r="Y157" i="1"/>
  <c r="X158" i="1"/>
  <c r="Y158" i="1"/>
  <c r="X159" i="1"/>
  <c r="Y159" i="1"/>
  <c r="X160" i="1"/>
  <c r="Y160" i="1"/>
  <c r="X161" i="1"/>
  <c r="Y161" i="1"/>
  <c r="X162" i="1"/>
  <c r="Y162" i="1"/>
  <c r="X163" i="1"/>
  <c r="Y163" i="1"/>
  <c r="X164" i="1"/>
  <c r="W164" i="1"/>
  <c r="W163" i="1"/>
  <c r="W162" i="1"/>
  <c r="W161" i="1"/>
  <c r="W160" i="1"/>
  <c r="W159" i="1"/>
  <c r="W158" i="1"/>
  <c r="W157" i="1"/>
  <c r="W155" i="1"/>
  <c r="S155" i="1"/>
  <c r="T155" i="1"/>
  <c r="U155" i="1"/>
  <c r="V155" i="1"/>
  <c r="S156" i="1"/>
  <c r="T156" i="1"/>
  <c r="U156" i="1"/>
  <c r="V156" i="1"/>
  <c r="S157" i="1"/>
  <c r="T157" i="1"/>
  <c r="U157" i="1"/>
  <c r="V157" i="1"/>
  <c r="S158" i="1"/>
  <c r="T158" i="1"/>
  <c r="U158" i="1"/>
  <c r="V158" i="1"/>
  <c r="S159" i="1"/>
  <c r="T159" i="1"/>
  <c r="U159" i="1"/>
  <c r="V159" i="1"/>
  <c r="S160" i="1"/>
  <c r="T160" i="1"/>
  <c r="U160" i="1"/>
  <c r="V160" i="1"/>
  <c r="S161" i="1"/>
  <c r="T161" i="1"/>
  <c r="U161" i="1"/>
  <c r="V161" i="1"/>
  <c r="S162" i="1"/>
  <c r="T162" i="1"/>
  <c r="U162" i="1"/>
  <c r="V162" i="1"/>
  <c r="S163" i="1"/>
  <c r="T163" i="1"/>
  <c r="U163" i="1"/>
  <c r="V163" i="1"/>
  <c r="S164" i="1"/>
  <c r="T164" i="1"/>
  <c r="U164" i="1"/>
  <c r="V164" i="1"/>
  <c r="R164" i="1"/>
  <c r="R163" i="1"/>
  <c r="R162" i="1"/>
  <c r="R161" i="1"/>
  <c r="R160" i="1"/>
  <c r="R159" i="1"/>
  <c r="R158" i="1"/>
  <c r="X103" i="1"/>
  <c r="Y103" i="1"/>
  <c r="X104" i="1"/>
  <c r="Y104" i="1"/>
  <c r="X105" i="1"/>
  <c r="Y105" i="1"/>
  <c r="X106" i="1"/>
  <c r="Y106" i="1"/>
  <c r="X107" i="1"/>
  <c r="Y107" i="1"/>
  <c r="X108" i="1"/>
  <c r="Y108" i="1"/>
  <c r="X109" i="1"/>
  <c r="Y109" i="1"/>
  <c r="X110" i="1"/>
  <c r="Y110" i="1"/>
  <c r="X111" i="1"/>
  <c r="Y111" i="1"/>
  <c r="X112" i="1"/>
  <c r="Y112" i="1"/>
  <c r="X113" i="1"/>
  <c r="Y113" i="1"/>
  <c r="X114" i="1"/>
  <c r="Y114" i="1"/>
  <c r="X115" i="1"/>
  <c r="Y115" i="1"/>
  <c r="X116" i="1"/>
  <c r="Y116" i="1"/>
  <c r="X117" i="1"/>
  <c r="Y117" i="1"/>
  <c r="X118" i="1"/>
  <c r="Y118" i="1"/>
  <c r="X119" i="1"/>
  <c r="Y119" i="1"/>
  <c r="X120" i="1"/>
  <c r="Y120" i="1"/>
  <c r="X121" i="1"/>
  <c r="Y121" i="1"/>
  <c r="X122" i="1"/>
  <c r="Y122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S103" i="1"/>
  <c r="T103" i="1"/>
  <c r="U103" i="1"/>
  <c r="V103" i="1"/>
  <c r="S104" i="1"/>
  <c r="T104" i="1"/>
  <c r="U104" i="1"/>
  <c r="V104" i="1"/>
  <c r="S105" i="1"/>
  <c r="T105" i="1"/>
  <c r="U105" i="1"/>
  <c r="V105" i="1"/>
  <c r="S106" i="1"/>
  <c r="T106" i="1"/>
  <c r="U106" i="1"/>
  <c r="V106" i="1"/>
  <c r="S107" i="1"/>
  <c r="T107" i="1"/>
  <c r="U107" i="1"/>
  <c r="V107" i="1"/>
  <c r="S108" i="1"/>
  <c r="T108" i="1"/>
  <c r="U108" i="1"/>
  <c r="V108" i="1"/>
  <c r="S109" i="1"/>
  <c r="T109" i="1"/>
  <c r="U109" i="1"/>
  <c r="V109" i="1"/>
  <c r="S110" i="1"/>
  <c r="T110" i="1"/>
  <c r="U110" i="1"/>
  <c r="V110" i="1"/>
  <c r="S111" i="1"/>
  <c r="T111" i="1"/>
  <c r="U111" i="1"/>
  <c r="V111" i="1"/>
  <c r="S112" i="1"/>
  <c r="T112" i="1"/>
  <c r="U112" i="1"/>
  <c r="V112" i="1"/>
  <c r="S113" i="1"/>
  <c r="T113" i="1"/>
  <c r="U113" i="1"/>
  <c r="V113" i="1"/>
  <c r="S114" i="1"/>
  <c r="T114" i="1"/>
  <c r="U114" i="1"/>
  <c r="V114" i="1"/>
  <c r="S115" i="1"/>
  <c r="T115" i="1"/>
  <c r="U115" i="1"/>
  <c r="V115" i="1"/>
  <c r="S116" i="1"/>
  <c r="T116" i="1"/>
  <c r="U116" i="1"/>
  <c r="V116" i="1"/>
  <c r="S117" i="1"/>
  <c r="T117" i="1"/>
  <c r="U117" i="1"/>
  <c r="V117" i="1"/>
  <c r="S118" i="1"/>
  <c r="T118" i="1"/>
  <c r="U118" i="1"/>
  <c r="V118" i="1"/>
  <c r="S119" i="1"/>
  <c r="T119" i="1"/>
  <c r="U119" i="1"/>
  <c r="V119" i="1"/>
  <c r="S120" i="1"/>
  <c r="T120" i="1"/>
  <c r="U120" i="1"/>
  <c r="V120" i="1"/>
  <c r="S121" i="1"/>
  <c r="T121" i="1"/>
  <c r="U121" i="1"/>
  <c r="V121" i="1"/>
  <c r="S122" i="1"/>
  <c r="T122" i="1"/>
  <c r="U122" i="1"/>
  <c r="V122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5" i="1"/>
  <c r="R104" i="1"/>
  <c r="R157" i="1"/>
  <c r="R156" i="1"/>
  <c r="W108" i="1"/>
  <c r="W107" i="1"/>
  <c r="W106" i="1"/>
  <c r="W105" i="1"/>
  <c r="W104" i="1"/>
  <c r="W103" i="1"/>
  <c r="R108" i="1"/>
  <c r="R107" i="1"/>
  <c r="R106" i="1"/>
  <c r="R103" i="1"/>
  <c r="L233" i="12" l="1"/>
  <c r="L242" i="12"/>
  <c r="L248" i="12" s="1"/>
  <c r="L237" i="12"/>
  <c r="M239" i="11"/>
  <c r="P214" i="11"/>
  <c r="P238" i="10"/>
  <c r="P242" i="10" s="1"/>
  <c r="Q242" i="10"/>
  <c r="Q253" i="10" s="1"/>
  <c r="N263" i="10"/>
  <c r="P264" i="9"/>
  <c r="P268" i="9" s="1"/>
  <c r="L214" i="7"/>
  <c r="L223" i="7" s="1"/>
  <c r="L229" i="7" s="1"/>
  <c r="L238" i="6"/>
  <c r="L242" i="6" s="1"/>
  <c r="I263" i="6"/>
  <c r="L220" i="1"/>
  <c r="P223" i="11" l="1"/>
  <c r="P229" i="11" s="1"/>
  <c r="P218" i="11"/>
  <c r="P247" i="10"/>
  <c r="P253" i="10" s="1"/>
  <c r="P273" i="9"/>
  <c r="P279" i="9" s="1"/>
  <c r="L218" i="7"/>
  <c r="L247" i="6"/>
  <c r="L253" i="6" s="1"/>
  <c r="C89" i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W156" i="1"/>
  <c r="R155" i="1"/>
  <c r="C114" i="1" l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Q5" i="1" l="1"/>
  <c r="H198" i="1"/>
  <c r="H199" i="1"/>
  <c r="H200" i="1"/>
  <c r="H201" i="1"/>
  <c r="H197" i="1" l="1"/>
  <c r="L250" i="1" l="1"/>
  <c r="F55" i="1"/>
  <c r="F57" i="1" s="1"/>
  <c r="G237" i="1" l="1"/>
  <c r="G247" i="1" s="1"/>
  <c r="G256" i="1" s="1"/>
  <c r="C237" i="1"/>
  <c r="C247" i="1" s="1"/>
  <c r="C256" i="1" s="1"/>
  <c r="H196" i="1"/>
  <c r="H195" i="1"/>
  <c r="H194" i="1"/>
  <c r="H193" i="1"/>
  <c r="H192" i="1"/>
  <c r="H191" i="1"/>
  <c r="H190" i="1"/>
  <c r="H189" i="1"/>
  <c r="H188" i="1"/>
  <c r="L240" i="1"/>
  <c r="K34" i="1" l="1"/>
  <c r="K36" i="1"/>
  <c r="M240" i="1" l="1"/>
  <c r="G240" i="1"/>
  <c r="M239" i="1"/>
  <c r="K234" i="1" l="1"/>
  <c r="M225" i="1"/>
  <c r="M230" i="1" s="1"/>
  <c r="M222" i="1"/>
  <c r="M241" i="1" l="1"/>
  <c r="M249" i="1" s="1"/>
  <c r="M250" i="1" s="1"/>
  <c r="M258" i="1" s="1"/>
  <c r="M244" i="1"/>
  <c r="J274" i="1" l="1"/>
  <c r="M253" i="1"/>
  <c r="M264" i="1" s="1"/>
  <c r="L221" i="1"/>
  <c r="L225" i="1" l="1"/>
  <c r="J234" i="1" s="1"/>
  <c r="L241" i="1" s="1"/>
  <c r="L244" i="1" s="1"/>
  <c r="L249" i="1" s="1"/>
  <c r="I274" i="1" l="1"/>
  <c r="L230" i="1"/>
  <c r="L253" i="1" l="1"/>
  <c r="L258" i="1"/>
  <c r="L264" i="1" s="1"/>
</calcChain>
</file>

<file path=xl/sharedStrings.xml><?xml version="1.0" encoding="utf-8"?>
<sst xmlns="http://schemas.openxmlformats.org/spreadsheetml/2006/main" count="1251" uniqueCount="182">
  <si>
    <t xml:space="preserve">  </t>
  </si>
  <si>
    <t>Relatório de ensaio de elevação de temperatura</t>
  </si>
  <si>
    <t>Cliente:</t>
  </si>
  <si>
    <t>AMPLA</t>
  </si>
  <si>
    <t>Referência:</t>
  </si>
  <si>
    <t>Nº de Série:</t>
  </si>
  <si>
    <t>49540-103</t>
  </si>
  <si>
    <t>Aplicação:</t>
  </si>
  <si>
    <t>Limitador de Inrush</t>
  </si>
  <si>
    <t>Montagem:</t>
  </si>
  <si>
    <t>Lado-a-lado ou triângulo</t>
  </si>
  <si>
    <t>Quantidade:</t>
  </si>
  <si>
    <t>Tipo:</t>
  </si>
  <si>
    <t>RI-0,040mH/1250A</t>
  </si>
  <si>
    <t>Norma:</t>
  </si>
  <si>
    <t>NBR-5356-06</t>
  </si>
  <si>
    <t>Nº do Relatório:</t>
  </si>
  <si>
    <t>Dados do Reator</t>
  </si>
  <si>
    <t>Indutância:</t>
  </si>
  <si>
    <t>mH</t>
  </si>
  <si>
    <t>Impedância:</t>
  </si>
  <si>
    <t>Ω</t>
  </si>
  <si>
    <t>Corrente Nominal:</t>
  </si>
  <si>
    <t>A</t>
  </si>
  <si>
    <t>Perdas a 75°C - In:</t>
  </si>
  <si>
    <t>-</t>
  </si>
  <si>
    <t>kW</t>
  </si>
  <si>
    <t>Tensão Nominal:</t>
  </si>
  <si>
    <t>kV</t>
  </si>
  <si>
    <t>NBI:</t>
  </si>
  <si>
    <t>kVp</t>
  </si>
  <si>
    <t>Frequência Nominal:</t>
  </si>
  <si>
    <t>Hz</t>
  </si>
  <si>
    <t>Corrente de C.C Dinâmica:</t>
  </si>
  <si>
    <t>kAp</t>
  </si>
  <si>
    <t>Corrente de Curto Circuito:</t>
  </si>
  <si>
    <t>kA / 1s</t>
  </si>
  <si>
    <t>Ano de Fabricação</t>
  </si>
  <si>
    <t>Nº de série do reator ensaiado:</t>
  </si>
  <si>
    <t>46556-103</t>
  </si>
  <si>
    <t>Descrição do Ensaio</t>
  </si>
  <si>
    <t>Constante do Alumínio (225)</t>
  </si>
  <si>
    <t>Medição de resistência Ôhmica a frio.</t>
  </si>
  <si>
    <t>Resistencia a Frio - R1</t>
  </si>
  <si>
    <t>Temperatura Ambiente inicial - T1</t>
  </si>
  <si>
    <t>Posição dos Sensores de Temperatura no corpo do Reator</t>
  </si>
  <si>
    <t>Sensor</t>
  </si>
  <si>
    <t>Posição</t>
  </si>
  <si>
    <t>P1</t>
  </si>
  <si>
    <t>CAMPANOLA DO ISOLADOR</t>
  </si>
  <si>
    <t>P2</t>
  </si>
  <si>
    <t>Inicio do enrolamento (base)</t>
  </si>
  <si>
    <t>P3</t>
  </si>
  <si>
    <t>meio do enrolamento</t>
  </si>
  <si>
    <t>P4</t>
  </si>
  <si>
    <t>Inicio do enrolamento (topo)</t>
  </si>
  <si>
    <t>P5</t>
  </si>
  <si>
    <t>face interna</t>
  </si>
  <si>
    <t>A1</t>
  </si>
  <si>
    <t>Temperatura Ambiente</t>
  </si>
  <si>
    <t>A2</t>
  </si>
  <si>
    <t>A3</t>
  </si>
  <si>
    <t>Fotos do ensaio</t>
  </si>
  <si>
    <t>Valores de Temperatura medidos e gráfico da estabilização da temperatura</t>
  </si>
  <si>
    <t>Pontos de aquisição de Temperatura no reator</t>
  </si>
  <si>
    <t>Temp. Ambiente</t>
  </si>
  <si>
    <t>TEMPO</t>
  </si>
  <si>
    <t>Estabilização em período de 30 minutos</t>
  </si>
  <si>
    <t>Pontos de medição no reator</t>
  </si>
  <si>
    <t>0-30</t>
  </si>
  <si>
    <t>30-60</t>
  </si>
  <si>
    <t>60-90</t>
  </si>
  <si>
    <t>90-120</t>
  </si>
  <si>
    <t>120-150</t>
  </si>
  <si>
    <t>150-180</t>
  </si>
  <si>
    <t>Gráfico da variação de Temperatura no tempo</t>
  </si>
  <si>
    <t>Estabilização em período de uma hora</t>
  </si>
  <si>
    <t>0-60</t>
  </si>
  <si>
    <t>60-120</t>
  </si>
  <si>
    <t>120-180</t>
  </si>
  <si>
    <t>Medição da resistência DC após desligamento</t>
  </si>
  <si>
    <t>Rcc Vs. Tempo desligamento</t>
  </si>
  <si>
    <t>TPM</t>
  </si>
  <si>
    <t>RCC</t>
  </si>
  <si>
    <t>Estabilização</t>
  </si>
  <si>
    <t>Variação de resistência Resfriamento (R x t):</t>
  </si>
  <si>
    <t>Determinação da temperatura média do enrolamento pelo método da resistência</t>
  </si>
  <si>
    <t>Temperatura média do enrolamento no instante do desligamento</t>
  </si>
  <si>
    <t>Formula</t>
  </si>
  <si>
    <t>Variáveis</t>
  </si>
  <si>
    <t>Resistencia medida a Frio - R1</t>
  </si>
  <si>
    <t>mΩ</t>
  </si>
  <si>
    <t>Temperatura ambiente inicial - T1</t>
  </si>
  <si>
    <t xml:space="preserve"> °C</t>
  </si>
  <si>
    <t>Resistencia apatir da curva R x t - R2</t>
  </si>
  <si>
    <t xml:space="preserve">Temperatura média do enrolamento, referenciada a temperatura ambiente - Tr = </t>
  </si>
  <si>
    <t>Calculo da elevação de temperatura média</t>
  </si>
  <si>
    <t>Temperatura média do enrolamento - Tr</t>
  </si>
  <si>
    <t>Temp. Amb.  no desligamento - T2</t>
  </si>
  <si>
    <t xml:space="preserve">Variação de Temperatura Reator - DT  = </t>
  </si>
  <si>
    <t>Correção da temperatura média final para temperatura ambiente de referência</t>
  </si>
  <si>
    <t>Temperatura Amb. referência - Tref</t>
  </si>
  <si>
    <t>Variação de Temperatura Reator - DT</t>
  </si>
  <si>
    <t>Temperatura média final do Reator corrigida para temperatura ambiente de referência - TMF =</t>
  </si>
  <si>
    <t>Elevação de temperatura média final para temperatura ambiente de referência</t>
  </si>
  <si>
    <t>Temperatura Media Final - TMF</t>
  </si>
  <si>
    <t>Elevação de temperatura média final para temperatura ambiente de referência - DTref =</t>
  </si>
  <si>
    <r>
      <t xml:space="preserve">Cálculo da temperatura média final atingida após o curto-circuito </t>
    </r>
    <r>
      <rPr>
        <b/>
        <sz val="11"/>
        <color theme="0"/>
        <rFont val="Calibri"/>
        <family val="2"/>
      </rPr>
      <t>Ɵ</t>
    </r>
  </si>
  <si>
    <t>Corrente de curto-circuito - Icc</t>
  </si>
  <si>
    <t xml:space="preserve"> kA</t>
  </si>
  <si>
    <t>Secção do Enrolamento - S</t>
  </si>
  <si>
    <t>mm²</t>
  </si>
  <si>
    <t>Duração do Curto-circuito - t</t>
  </si>
  <si>
    <t>s</t>
  </si>
  <si>
    <r>
      <t xml:space="preserve">Calculo da temperatura media final atingida após o curto-circuito - </t>
    </r>
    <r>
      <rPr>
        <sz val="11"/>
        <color theme="1"/>
        <rFont val="Calibri"/>
        <family val="2"/>
      </rPr>
      <t>Ɵ</t>
    </r>
    <r>
      <rPr>
        <sz val="11"/>
        <color theme="1"/>
        <rFont val="Arial"/>
        <family val="2"/>
      </rPr>
      <t xml:space="preserve"> =</t>
    </r>
  </si>
  <si>
    <t>Resultado final</t>
  </si>
  <si>
    <t>Valor Garantido</t>
  </si>
  <si>
    <t>Classe de temperatura</t>
  </si>
  <si>
    <t>F = 155 °C</t>
  </si>
  <si>
    <t>Temperatura média final.</t>
  </si>
  <si>
    <t>Data dos Ensaios:</t>
  </si>
  <si>
    <t>Responsável pelos ensaios</t>
  </si>
  <si>
    <t>Inspetor do Cliente:</t>
  </si>
  <si>
    <t>Rodrigo Quaresma da Silva - Bree</t>
  </si>
  <si>
    <t>Leonardo Neves de Lemos - CEMIG</t>
  </si>
  <si>
    <t>Rua Prefeito Domingos Mocelin Neto, 155 - CEP 83420-000 | Quatro Barras | PR | BRA
Tel: +55 41 3167-4000</t>
  </si>
  <si>
    <t>CEMIG</t>
  </si>
  <si>
    <t>RI-0,075mH/360A</t>
  </si>
  <si>
    <t>180-210</t>
  </si>
  <si>
    <t>210-240</t>
  </si>
  <si>
    <t>180-240</t>
  </si>
  <si>
    <t>240-270</t>
  </si>
  <si>
    <t>270-300</t>
  </si>
  <si>
    <t>240-300</t>
  </si>
  <si>
    <t>52454-202</t>
  </si>
  <si>
    <t>RP00154</t>
  </si>
  <si>
    <t>Terminal Superior</t>
  </si>
  <si>
    <t>Centro inferior do enrolamento</t>
  </si>
  <si>
    <t>Centro superior do enrolamento</t>
  </si>
  <si>
    <t>300-330</t>
  </si>
  <si>
    <t>330-360</t>
  </si>
  <si>
    <t>360-390</t>
  </si>
  <si>
    <t>390-420</t>
  </si>
  <si>
    <t>420-450</t>
  </si>
  <si>
    <t>450-480</t>
  </si>
  <si>
    <t>480-510</t>
  </si>
  <si>
    <t>510-540</t>
  </si>
  <si>
    <t>540-570</t>
  </si>
  <si>
    <t>570-600</t>
  </si>
  <si>
    <t>300-360</t>
  </si>
  <si>
    <t>360-420</t>
  </si>
  <si>
    <t>420-480</t>
  </si>
  <si>
    <t>480-540</t>
  </si>
  <si>
    <t>540-600</t>
  </si>
  <si>
    <t>P6</t>
  </si>
  <si>
    <t>P7</t>
  </si>
  <si>
    <t>P8</t>
  </si>
  <si>
    <t>P9</t>
  </si>
  <si>
    <t>P10</t>
  </si>
  <si>
    <t>P11</t>
  </si>
  <si>
    <t>P12</t>
  </si>
  <si>
    <t>P13</t>
  </si>
  <si>
    <r>
      <t xml:space="preserve">Cálculo da temperatura média final atingida após o curto-circuito </t>
    </r>
    <r>
      <rPr>
        <b/>
        <sz val="14"/>
        <color theme="0"/>
        <rFont val="Calibri"/>
        <family val="2"/>
      </rPr>
      <t>Ɵ</t>
    </r>
  </si>
  <si>
    <r>
      <t xml:space="preserve">Calculo da temperatura media final atingida após o curto-circuito - </t>
    </r>
    <r>
      <rPr>
        <sz val="14"/>
        <color theme="1"/>
        <rFont val="Calibri"/>
        <family val="2"/>
      </rPr>
      <t>Ɵ</t>
    </r>
    <r>
      <rPr>
        <sz val="14"/>
        <color theme="1"/>
        <rFont val="Arial"/>
        <family val="2"/>
      </rPr>
      <t xml:space="preserve"> =</t>
    </r>
  </si>
  <si>
    <t>Protótipo</t>
  </si>
  <si>
    <t>RI-3,15mH/220A</t>
  </si>
  <si>
    <t>Ano de Fabricação:</t>
  </si>
  <si>
    <t>Superfície externa do primeiro cilindro.</t>
  </si>
  <si>
    <t>Superfície externa do segundo cilindro.</t>
  </si>
  <si>
    <t>Superfície externa do terceiro cilindro.</t>
  </si>
  <si>
    <t>Superfície externa do quarto cilindro.</t>
  </si>
  <si>
    <t>Superfície interna do segundo cilindro.</t>
  </si>
  <si>
    <t>Superfície interna do terceiro cilindro.</t>
  </si>
  <si>
    <t>Superfície interna do quarto cilindro.</t>
  </si>
  <si>
    <t>Superfície interna do quinto cilindro.</t>
  </si>
  <si>
    <t>Superfície interna superior do primeiro cilindro.</t>
  </si>
  <si>
    <t>Superfície interna inferior do primeiro cilindro.</t>
  </si>
  <si>
    <t>Superfície externa do quinto cilindro, ponto superior.</t>
  </si>
  <si>
    <t>Superfície externa do quinto cilindro, ponto inferior.</t>
  </si>
  <si>
    <t>Superfície externa do quinto cilindro, ponto central.</t>
  </si>
  <si>
    <t>Felipe Franchi Pires</t>
  </si>
  <si>
    <t>Rodrigo Quaresma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</si>
</sst>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00"/>
  </numFmts>
  <fonts count="5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FuturaA Bk BT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20"/>
      <color theme="0"/>
      <name val="Arial"/>
      <family val="2"/>
    </font>
    <font>
      <sz val="11"/>
      <color rgb="FF002060"/>
      <name val="Arial"/>
      <family val="2"/>
    </font>
    <font>
      <b/>
      <sz val="12"/>
      <color rgb="FF002060"/>
      <name val="Arial"/>
      <family val="2"/>
    </font>
    <font>
      <sz val="11"/>
      <color rgb="FF004976"/>
      <name val="Arial"/>
      <family val="2"/>
    </font>
    <font>
      <sz val="11"/>
      <color rgb="FF004976"/>
      <name val="Calibri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2060"/>
      <name val="Arial"/>
      <family val="2"/>
    </font>
    <font>
      <b/>
      <sz val="11"/>
      <color theme="0"/>
      <name val="Arial"/>
      <family val="2"/>
    </font>
    <font>
      <sz val="18"/>
      <color theme="1"/>
      <name val="Calibri"/>
      <family val="2"/>
      <scheme val="minor"/>
    </font>
    <font>
      <sz val="10"/>
      <name val="Times New Roman"/>
      <family val="1"/>
    </font>
    <font>
      <b/>
      <sz val="10"/>
      <color rgb="FF002060"/>
      <name val="Arial"/>
      <family val="2"/>
    </font>
    <font>
      <b/>
      <sz val="11"/>
      <color rgb="FF002060"/>
      <name val="Calibri"/>
      <family val="2"/>
      <scheme val="minor"/>
    </font>
    <font>
      <sz val="12"/>
      <color theme="1"/>
      <name val="Arial"/>
      <family val="2"/>
    </font>
    <font>
      <sz val="11"/>
      <color rgb="FF002060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sz val="14"/>
      <color rgb="FF004976"/>
      <name val="Arial"/>
      <family val="2"/>
    </font>
    <font>
      <sz val="14"/>
      <color theme="1"/>
      <name val="Arial"/>
      <family val="2"/>
    </font>
    <font>
      <sz val="14"/>
      <color rgb="FF004976"/>
      <name val="Calibri"/>
      <family val="2"/>
    </font>
    <font>
      <sz val="14"/>
      <color rgb="FF002060"/>
      <name val="Arial"/>
      <family val="2"/>
    </font>
    <font>
      <sz val="14"/>
      <color rgb="FF002060"/>
      <name val="Calibri"/>
      <family val="2"/>
      <scheme val="minor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b/>
      <sz val="14"/>
      <color rgb="FF002060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sz val="14"/>
      <name val="FuturaA Bk BT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1"/>
      <name val="Calibri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0" fontId="5" fillId="0" borderId="0"/>
    <xf numFmtId="0" fontId="3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22" fillId="0" borderId="0"/>
    <xf numFmtId="0" fontId="2" fillId="0" borderId="0"/>
    <xf numFmtId="0" fontId="32" fillId="0" borderId="0"/>
    <xf numFmtId="0" fontId="49" fillId="0" borderId="0"/>
  </cellStyleXfs>
  <cellXfs count="404">
    <xf numFmtId="0" fontId="0" fillId="0" borderId="0" xfId="0"/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right" vertical="center"/>
    </xf>
    <xf numFmtId="2" fontId="15" fillId="3" borderId="0" xfId="0" applyNumberFormat="1" applyFont="1" applyFill="1" applyAlignment="1">
      <alignment vertical="center"/>
    </xf>
    <xf numFmtId="0" fontId="19" fillId="3" borderId="9" xfId="7" applyFont="1" applyFill="1" applyBorder="1" applyAlignment="1">
      <alignment horizontal="left" vertical="center"/>
    </xf>
    <xf numFmtId="0" fontId="17" fillId="3" borderId="9" xfId="7" applyFont="1" applyFill="1" applyBorder="1" applyAlignment="1">
      <alignment horizontal="right" vertical="center"/>
    </xf>
    <xf numFmtId="0" fontId="19" fillId="3" borderId="2" xfId="7" applyFont="1" applyFill="1" applyBorder="1" applyAlignment="1">
      <alignment horizontal="left" vertical="center"/>
    </xf>
    <xf numFmtId="0" fontId="17" fillId="3" borderId="2" xfId="7" applyFont="1" applyFill="1" applyBorder="1" applyAlignment="1">
      <alignment horizontal="right" vertical="center"/>
    </xf>
    <xf numFmtId="0" fontId="5" fillId="3" borderId="2" xfId="7" applyFill="1" applyBorder="1" applyAlignment="1">
      <alignment vertical="center"/>
    </xf>
    <xf numFmtId="2" fontId="17" fillId="3" borderId="2" xfId="7" applyNumberFormat="1" applyFont="1" applyFill="1" applyBorder="1" applyAlignment="1">
      <alignment horizontal="right" vertical="center"/>
    </xf>
    <xf numFmtId="0" fontId="7" fillId="3" borderId="10" xfId="0" applyFont="1" applyFill="1" applyBorder="1" applyAlignment="1">
      <alignment vertical="center"/>
    </xf>
    <xf numFmtId="0" fontId="18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2" fontId="7" fillId="3" borderId="0" xfId="0" applyNumberFormat="1" applyFont="1" applyFill="1" applyAlignment="1">
      <alignment horizontal="center" vertical="center"/>
    </xf>
    <xf numFmtId="1" fontId="5" fillId="3" borderId="4" xfId="2" applyNumberFormat="1" applyFill="1" applyBorder="1" applyAlignment="1" applyProtection="1">
      <alignment horizontal="center" vertical="center"/>
      <protection locked="0" hidden="1"/>
    </xf>
    <xf numFmtId="2" fontId="5" fillId="3" borderId="5" xfId="2" applyNumberFormat="1" applyFill="1" applyBorder="1" applyAlignment="1" applyProtection="1">
      <alignment horizontal="center" vertical="center"/>
      <protection locked="0" hidden="1"/>
    </xf>
    <xf numFmtId="49" fontId="6" fillId="4" borderId="4" xfId="2" applyNumberFormat="1" applyFont="1" applyFill="1" applyBorder="1" applyAlignment="1" applyProtection="1">
      <alignment horizontal="center" vertical="center"/>
      <protection locked="0" hidden="1"/>
    </xf>
    <xf numFmtId="0" fontId="12" fillId="4" borderId="0" xfId="7" applyFont="1" applyFill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2" fontId="13" fillId="3" borderId="0" xfId="0" applyNumberFormat="1" applyFont="1" applyFill="1" applyAlignment="1">
      <alignment horizontal="right" vertical="center"/>
    </xf>
    <xf numFmtId="0" fontId="13" fillId="3" borderId="29" xfId="0" applyFont="1" applyFill="1" applyBorder="1" applyAlignment="1">
      <alignment horizontal="left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13" fillId="3" borderId="25" xfId="0" applyFont="1" applyFill="1" applyBorder="1" applyAlignment="1">
      <alignment horizontal="right" vertical="center"/>
    </xf>
    <xf numFmtId="0" fontId="13" fillId="3" borderId="31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13" fillId="3" borderId="25" xfId="0" applyFont="1" applyFill="1" applyBorder="1" applyAlignment="1">
      <alignment horizontal="center" vertical="center"/>
    </xf>
    <xf numFmtId="2" fontId="6" fillId="4" borderId="1" xfId="2" applyNumberFormat="1" applyFont="1" applyFill="1" applyBorder="1" applyAlignment="1" applyProtection="1">
      <alignment horizontal="center" vertical="center"/>
      <protection locked="0" hidden="1"/>
    </xf>
    <xf numFmtId="49" fontId="6" fillId="4" borderId="15" xfId="2" applyNumberFormat="1" applyFont="1" applyFill="1" applyBorder="1" applyAlignment="1" applyProtection="1">
      <alignment horizontal="center" vertical="center"/>
      <protection locked="0" hidden="1"/>
    </xf>
    <xf numFmtId="2" fontId="13" fillId="3" borderId="0" xfId="0" applyNumberFormat="1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2" fontId="4" fillId="0" borderId="4" xfId="0" applyNumberFormat="1" applyFont="1" applyBorder="1" applyAlignment="1" applyProtection="1">
      <alignment horizontal="center" vertical="center"/>
      <protection locked="0"/>
    </xf>
    <xf numFmtId="2" fontId="7" fillId="3" borderId="25" xfId="0" applyNumberFormat="1" applyFont="1" applyFill="1" applyBorder="1" applyAlignment="1">
      <alignment horizontal="right" vertical="center"/>
    </xf>
    <xf numFmtId="2" fontId="7" fillId="3" borderId="31" xfId="0" applyNumberFormat="1" applyFon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11" fillId="4" borderId="32" xfId="7" applyFont="1" applyFill="1" applyBorder="1"/>
    <xf numFmtId="0" fontId="12" fillId="4" borderId="33" xfId="7" applyFont="1" applyFill="1" applyBorder="1" applyAlignment="1">
      <alignment horizontal="center" vertical="center"/>
    </xf>
    <xf numFmtId="0" fontId="11" fillId="4" borderId="22" xfId="7" applyFont="1" applyFill="1" applyBorder="1"/>
    <xf numFmtId="0" fontId="19" fillId="3" borderId="16" xfId="7" applyFont="1" applyFill="1" applyBorder="1" applyAlignment="1">
      <alignment horizontal="left" vertical="center"/>
    </xf>
    <xf numFmtId="0" fontId="18" fillId="3" borderId="16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vertical="center"/>
    </xf>
    <xf numFmtId="0" fontId="15" fillId="3" borderId="22" xfId="0" applyFont="1" applyFill="1" applyBorder="1" applyAlignment="1">
      <alignment vertical="center"/>
    </xf>
    <xf numFmtId="0" fontId="7" fillId="3" borderId="29" xfId="0" applyFont="1" applyFill="1" applyBorder="1" applyAlignment="1">
      <alignment horizontal="center" vertical="center"/>
    </xf>
    <xf numFmtId="0" fontId="16" fillId="3" borderId="29" xfId="0" applyFont="1" applyFill="1" applyBorder="1" applyAlignment="1">
      <alignment vertical="center"/>
    </xf>
    <xf numFmtId="0" fontId="15" fillId="3" borderId="29" xfId="0" applyFont="1" applyFill="1" applyBorder="1" applyAlignment="1">
      <alignment vertical="center"/>
    </xf>
    <xf numFmtId="49" fontId="6" fillId="4" borderId="19" xfId="2" applyNumberFormat="1" applyFont="1" applyFill="1" applyBorder="1" applyAlignment="1" applyProtection="1">
      <alignment horizontal="center" vertical="center"/>
      <protection locked="0" hidden="1"/>
    </xf>
    <xf numFmtId="0" fontId="25" fillId="3" borderId="0" xfId="0" applyFont="1" applyFill="1"/>
    <xf numFmtId="0" fontId="25" fillId="3" borderId="22" xfId="0" applyFont="1" applyFill="1" applyBorder="1"/>
    <xf numFmtId="0" fontId="7" fillId="3" borderId="29" xfId="0" applyFont="1" applyFill="1" applyBorder="1" applyAlignment="1">
      <alignment vertical="center"/>
    </xf>
    <xf numFmtId="0" fontId="7" fillId="3" borderId="22" xfId="0" applyFont="1" applyFill="1" applyBorder="1" applyAlignment="1">
      <alignment vertical="center"/>
    </xf>
    <xf numFmtId="0" fontId="7" fillId="3" borderId="24" xfId="0" applyFont="1" applyFill="1" applyBorder="1" applyAlignment="1">
      <alignment vertical="center"/>
    </xf>
    <xf numFmtId="0" fontId="7" fillId="3" borderId="25" xfId="0" applyFont="1" applyFill="1" applyBorder="1" applyAlignment="1">
      <alignment vertical="center"/>
    </xf>
    <xf numFmtId="0" fontId="7" fillId="3" borderId="31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5" fillId="3" borderId="22" xfId="0" applyFont="1" applyFill="1" applyBorder="1" applyAlignment="1">
      <alignment horizontal="right" vertical="center"/>
    </xf>
    <xf numFmtId="14" fontId="2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64" fontId="27" fillId="3" borderId="0" xfId="0" applyNumberFormat="1" applyFont="1" applyFill="1" applyAlignment="1">
      <alignment horizontal="center" vertical="center"/>
    </xf>
    <xf numFmtId="1" fontId="6" fillId="5" borderId="4" xfId="2" applyNumberFormat="1" applyFont="1" applyFill="1" applyBorder="1" applyAlignment="1" applyProtection="1">
      <alignment horizontal="center" vertical="center"/>
      <protection locked="0" hidden="1"/>
    </xf>
    <xf numFmtId="1" fontId="5" fillId="3" borderId="0" xfId="2" applyNumberFormat="1" applyFill="1" applyAlignment="1" applyProtection="1">
      <alignment horizontal="center" vertical="center"/>
      <protection locked="0" hidden="1"/>
    </xf>
    <xf numFmtId="2" fontId="5" fillId="3" borderId="0" xfId="2" applyNumberFormat="1" applyFill="1" applyAlignment="1" applyProtection="1">
      <alignment horizontal="center" vertical="center"/>
      <protection locked="0" hidden="1"/>
    </xf>
    <xf numFmtId="165" fontId="4" fillId="0" borderId="4" xfId="0" applyNumberFormat="1" applyFont="1" applyBorder="1" applyAlignment="1" applyProtection="1">
      <alignment horizontal="center" vertical="center"/>
      <protection locked="0"/>
    </xf>
    <xf numFmtId="2" fontId="5" fillId="3" borderId="4" xfId="2" applyNumberFormat="1" applyFill="1" applyBorder="1" applyAlignment="1" applyProtection="1">
      <alignment horizontal="center" vertical="center"/>
      <protection locked="0" hidden="1"/>
    </xf>
    <xf numFmtId="2" fontId="6" fillId="5" borderId="4" xfId="2" applyNumberFormat="1" applyFont="1" applyFill="1" applyBorder="1" applyAlignment="1" applyProtection="1">
      <alignment horizontal="center" vertical="center"/>
      <protection locked="0" hidden="1"/>
    </xf>
    <xf numFmtId="0" fontId="6" fillId="4" borderId="7" xfId="1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  <protection locked="0" hidden="1"/>
    </xf>
    <xf numFmtId="0" fontId="6" fillId="4" borderId="2" xfId="1" applyFont="1" applyFill="1" applyBorder="1" applyAlignment="1" applyProtection="1">
      <alignment horizontal="center" vertical="center"/>
      <protection locked="0" hidden="1"/>
    </xf>
    <xf numFmtId="0" fontId="6" fillId="4" borderId="3" xfId="1" applyFont="1" applyFill="1" applyBorder="1" applyAlignment="1" applyProtection="1">
      <alignment horizontal="center" vertical="center"/>
      <protection locked="0" hidden="1"/>
    </xf>
    <xf numFmtId="0" fontId="31" fillId="3" borderId="0" xfId="0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6" fillId="4" borderId="7" xfId="1" applyFont="1" applyFill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2" fontId="6" fillId="4" borderId="2" xfId="2" applyNumberFormat="1" applyFont="1" applyFill="1" applyBorder="1" applyAlignment="1" applyProtection="1">
      <alignment vertical="center"/>
      <protection locked="0" hidden="1"/>
    </xf>
    <xf numFmtId="0" fontId="6" fillId="4" borderId="2" xfId="1" applyFont="1" applyFill="1" applyBorder="1" applyAlignment="1" applyProtection="1">
      <alignment vertical="center"/>
      <protection locked="0" hidden="1"/>
    </xf>
    <xf numFmtId="0" fontId="6" fillId="4" borderId="3" xfId="1" applyFont="1" applyFill="1" applyBorder="1" applyAlignment="1" applyProtection="1">
      <alignment vertical="center"/>
      <protection locked="0" hidden="1"/>
    </xf>
    <xf numFmtId="1" fontId="5" fillId="3" borderId="43" xfId="2" applyNumberFormat="1" applyFill="1" applyBorder="1" applyAlignment="1" applyProtection="1">
      <alignment horizontal="center" vertical="center"/>
      <protection locked="0" hidden="1"/>
    </xf>
    <xf numFmtId="0" fontId="19" fillId="6" borderId="9" xfId="7" applyFont="1" applyFill="1" applyBorder="1" applyAlignment="1">
      <alignment horizontal="left" vertical="center"/>
    </xf>
    <xf numFmtId="0" fontId="19" fillId="6" borderId="2" xfId="7" applyFont="1" applyFill="1" applyBorder="1" applyAlignment="1">
      <alignment horizontal="left" vertical="center"/>
    </xf>
    <xf numFmtId="0" fontId="19" fillId="6" borderId="16" xfId="7" applyFont="1" applyFill="1" applyBorder="1" applyAlignment="1">
      <alignment horizontal="left" vertical="center"/>
    </xf>
    <xf numFmtId="0" fontId="18" fillId="6" borderId="16" xfId="0" applyFont="1" applyFill="1" applyBorder="1" applyAlignment="1">
      <alignment horizontal="left" vertical="center"/>
    </xf>
    <xf numFmtId="165" fontId="15" fillId="3" borderId="0" xfId="0" applyNumberFormat="1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26" fillId="3" borderId="0" xfId="0" applyFont="1" applyFill="1" applyAlignment="1">
      <alignment horizontal="center" vertical="center"/>
    </xf>
    <xf numFmtId="0" fontId="19" fillId="3" borderId="0" xfId="7" applyFont="1" applyFill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33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3" fillId="3" borderId="0" xfId="0" applyFont="1" applyFill="1" applyAlignment="1">
      <alignment horizontal="right" vertical="center"/>
    </xf>
    <xf numFmtId="165" fontId="33" fillId="3" borderId="0" xfId="0" applyNumberFormat="1" applyFont="1" applyFill="1" applyAlignment="1">
      <alignment vertical="center"/>
    </xf>
    <xf numFmtId="0" fontId="35" fillId="3" borderId="0" xfId="0" applyFont="1" applyFill="1" applyAlignment="1">
      <alignment vertical="center"/>
    </xf>
    <xf numFmtId="2" fontId="33" fillId="3" borderId="0" xfId="0" applyNumberFormat="1" applyFont="1" applyFill="1" applyAlignment="1">
      <alignment vertical="center"/>
    </xf>
    <xf numFmtId="0" fontId="34" fillId="3" borderId="20" xfId="0" applyFont="1" applyFill="1" applyBorder="1" applyAlignment="1">
      <alignment horizontal="center" vertical="center"/>
    </xf>
    <xf numFmtId="0" fontId="34" fillId="3" borderId="10" xfId="0" applyFont="1" applyFill="1" applyBorder="1" applyAlignment="1">
      <alignment horizontal="center" vertical="center"/>
    </xf>
    <xf numFmtId="0" fontId="36" fillId="3" borderId="10" xfId="7" applyFont="1" applyFill="1" applyBorder="1" applyAlignment="1">
      <alignment horizontal="left" vertical="center"/>
    </xf>
    <xf numFmtId="0" fontId="38" fillId="3" borderId="10" xfId="7" applyFont="1" applyFill="1" applyBorder="1" applyAlignment="1">
      <alignment horizontal="right" vertical="center"/>
    </xf>
    <xf numFmtId="0" fontId="36" fillId="3" borderId="28" xfId="7" applyFont="1" applyFill="1" applyBorder="1" applyAlignment="1">
      <alignment horizontal="left" vertical="center"/>
    </xf>
    <xf numFmtId="0" fontId="34" fillId="3" borderId="37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6" fillId="3" borderId="2" xfId="7" applyFont="1" applyFill="1" applyBorder="1" applyAlignment="1">
      <alignment horizontal="left" vertical="center"/>
    </xf>
    <xf numFmtId="0" fontId="38" fillId="3" borderId="2" xfId="7" applyFont="1" applyFill="1" applyBorder="1" applyAlignment="1">
      <alignment horizontal="right" vertical="center"/>
    </xf>
    <xf numFmtId="0" fontId="40" fillId="3" borderId="2" xfId="7" applyFont="1" applyFill="1" applyBorder="1" applyAlignment="1">
      <alignment vertical="center"/>
    </xf>
    <xf numFmtId="0" fontId="36" fillId="3" borderId="16" xfId="7" applyFont="1" applyFill="1" applyBorder="1" applyAlignment="1">
      <alignment horizontal="left" vertical="center"/>
    </xf>
    <xf numFmtId="2" fontId="38" fillId="3" borderId="2" xfId="7" applyNumberFormat="1" applyFont="1" applyFill="1" applyBorder="1" applyAlignment="1">
      <alignment horizontal="right" vertical="center"/>
    </xf>
    <xf numFmtId="0" fontId="34" fillId="3" borderId="2" xfId="0" applyFont="1" applyFill="1" applyBorder="1" applyAlignment="1">
      <alignment horizontal="left" vertical="center"/>
    </xf>
    <xf numFmtId="0" fontId="34" fillId="3" borderId="16" xfId="0" applyFont="1" applyFill="1" applyBorder="1" applyAlignment="1">
      <alignment horizontal="left" vertical="center"/>
    </xf>
    <xf numFmtId="0" fontId="34" fillId="3" borderId="22" xfId="0" applyFont="1" applyFill="1" applyBorder="1" applyAlignment="1">
      <alignment vertical="center"/>
    </xf>
    <xf numFmtId="0" fontId="34" fillId="3" borderId="0" xfId="0" applyFont="1" applyFill="1" applyAlignment="1">
      <alignment vertical="center"/>
    </xf>
    <xf numFmtId="0" fontId="34" fillId="3" borderId="29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4" fillId="3" borderId="22" xfId="0" applyFont="1" applyFill="1" applyBorder="1" applyAlignment="1">
      <alignment horizontal="center" vertical="center"/>
    </xf>
    <xf numFmtId="0" fontId="35" fillId="3" borderId="29" xfId="0" applyFont="1" applyFill="1" applyBorder="1" applyAlignment="1">
      <alignment vertical="center"/>
    </xf>
    <xf numFmtId="0" fontId="33" fillId="3" borderId="29" xfId="0" applyFont="1" applyFill="1" applyBorder="1" applyAlignment="1">
      <alignment vertical="center"/>
    </xf>
    <xf numFmtId="0" fontId="37" fillId="3" borderId="0" xfId="0" applyFont="1" applyFill="1" applyAlignment="1">
      <alignment horizontal="center" vertical="center"/>
    </xf>
    <xf numFmtId="0" fontId="37" fillId="3" borderId="29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2" fontId="34" fillId="3" borderId="0" xfId="0" applyNumberFormat="1" applyFont="1" applyFill="1" applyAlignment="1">
      <alignment horizontal="center" vertical="center"/>
    </xf>
    <xf numFmtId="2" fontId="44" fillId="0" borderId="4" xfId="0" applyNumberFormat="1" applyFont="1" applyBorder="1" applyAlignment="1" applyProtection="1">
      <alignment horizontal="center" vertical="center"/>
      <protection locked="0"/>
    </xf>
    <xf numFmtId="165" fontId="44" fillId="0" borderId="4" xfId="0" applyNumberFormat="1" applyFont="1" applyBorder="1" applyAlignment="1" applyProtection="1">
      <alignment horizontal="center" vertical="center"/>
      <protection locked="0"/>
    </xf>
    <xf numFmtId="49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0" fontId="34" fillId="3" borderId="21" xfId="0" applyFont="1" applyFill="1" applyBorder="1" applyAlignment="1">
      <alignment horizontal="center" vertical="center"/>
    </xf>
    <xf numFmtId="0" fontId="34" fillId="3" borderId="27" xfId="0" applyFont="1" applyFill="1" applyBorder="1" applyAlignment="1">
      <alignment horizontal="center" vertical="center"/>
    </xf>
    <xf numFmtId="0" fontId="34" fillId="3" borderId="28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2" fontId="36" fillId="3" borderId="0" xfId="0" applyNumberFormat="1" applyFont="1" applyFill="1" applyAlignment="1">
      <alignment horizontal="right" vertical="center"/>
    </xf>
    <xf numFmtId="0" fontId="36" fillId="3" borderId="29" xfId="0" applyFont="1" applyFill="1" applyBorder="1" applyAlignment="1">
      <alignment horizontal="left" vertical="center"/>
    </xf>
    <xf numFmtId="0" fontId="34" fillId="3" borderId="24" xfId="0" applyFont="1" applyFill="1" applyBorder="1" applyAlignment="1">
      <alignment horizontal="center" vertical="center"/>
    </xf>
    <xf numFmtId="0" fontId="34" fillId="3" borderId="25" xfId="0" applyFont="1" applyFill="1" applyBorder="1" applyAlignment="1">
      <alignment horizontal="center" vertical="center"/>
    </xf>
    <xf numFmtId="0" fontId="34" fillId="3" borderId="26" xfId="0" applyFont="1" applyFill="1" applyBorder="1" applyAlignment="1">
      <alignment horizontal="center" vertical="center"/>
    </xf>
    <xf numFmtId="0" fontId="36" fillId="3" borderId="25" xfId="0" applyFont="1" applyFill="1" applyBorder="1" applyAlignment="1">
      <alignment horizontal="right" vertical="center"/>
    </xf>
    <xf numFmtId="0" fontId="36" fillId="3" borderId="31" xfId="0" applyFont="1" applyFill="1" applyBorder="1" applyAlignment="1">
      <alignment horizontal="left" vertical="center"/>
    </xf>
    <xf numFmtId="0" fontId="34" fillId="3" borderId="0" xfId="0" applyFont="1" applyFill="1" applyAlignment="1">
      <alignment horizontal="right" vertical="center"/>
    </xf>
    <xf numFmtId="2" fontId="34" fillId="3" borderId="0" xfId="0" applyNumberFormat="1" applyFont="1" applyFill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2" fontId="36" fillId="3" borderId="0" xfId="0" applyNumberFormat="1" applyFont="1" applyFill="1" applyAlignment="1">
      <alignment horizontal="center" vertical="center"/>
    </xf>
    <xf numFmtId="0" fontId="36" fillId="3" borderId="25" xfId="0" applyFont="1" applyFill="1" applyBorder="1" applyAlignment="1">
      <alignment horizontal="center" vertical="center"/>
    </xf>
    <xf numFmtId="2" fontId="34" fillId="3" borderId="25" xfId="0" applyNumberFormat="1" applyFont="1" applyFill="1" applyBorder="1" applyAlignment="1">
      <alignment horizontal="right" vertical="center"/>
    </xf>
    <xf numFmtId="2" fontId="34" fillId="3" borderId="31" xfId="0" applyNumberFormat="1" applyFont="1" applyFill="1" applyBorder="1" applyAlignment="1">
      <alignment horizontal="left" vertical="center"/>
    </xf>
    <xf numFmtId="0" fontId="39" fillId="0" borderId="0" xfId="0" applyFont="1" applyAlignment="1">
      <alignment vertical="center"/>
    </xf>
    <xf numFmtId="14" fontId="34" fillId="3" borderId="0" xfId="0" applyNumberFormat="1" applyFont="1" applyFill="1" applyAlignment="1">
      <alignment horizontal="left" vertical="center"/>
    </xf>
    <xf numFmtId="0" fontId="39" fillId="3" borderId="0" xfId="0" applyFont="1" applyFill="1" applyAlignment="1">
      <alignment vertical="center"/>
    </xf>
    <xf numFmtId="0" fontId="34" fillId="3" borderId="0" xfId="0" applyFont="1" applyFill="1"/>
    <xf numFmtId="0" fontId="34" fillId="3" borderId="29" xfId="0" applyFont="1" applyFill="1" applyBorder="1" applyAlignment="1">
      <alignment vertical="center"/>
    </xf>
    <xf numFmtId="0" fontId="39" fillId="3" borderId="29" xfId="0" applyFont="1" applyFill="1" applyBorder="1" applyAlignment="1">
      <alignment vertical="center"/>
    </xf>
    <xf numFmtId="0" fontId="39" fillId="3" borderId="22" xfId="0" applyFont="1" applyFill="1" applyBorder="1" applyAlignment="1">
      <alignment vertical="center"/>
    </xf>
    <xf numFmtId="0" fontId="34" fillId="3" borderId="24" xfId="0" applyFont="1" applyFill="1" applyBorder="1" applyAlignment="1">
      <alignment vertical="center"/>
    </xf>
    <xf numFmtId="0" fontId="34" fillId="3" borderId="25" xfId="0" applyFont="1" applyFill="1" applyBorder="1" applyAlignment="1">
      <alignment vertical="center"/>
    </xf>
    <xf numFmtId="0" fontId="34" fillId="3" borderId="31" xfId="0" applyFont="1" applyFill="1" applyBorder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2" borderId="22" xfId="7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4" borderId="41" xfId="0" applyFont="1" applyFill="1" applyBorder="1" applyAlignment="1">
      <alignment horizontal="right" vertical="center"/>
    </xf>
    <xf numFmtId="0" fontId="8" fillId="4" borderId="18" xfId="0" applyFont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8" fillId="4" borderId="37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7" fillId="3" borderId="33" xfId="0" applyFont="1" applyFill="1" applyBorder="1" applyAlignment="1">
      <alignment horizontal="right" vertical="center"/>
    </xf>
    <xf numFmtId="0" fontId="7" fillId="3" borderId="7" xfId="0" applyFont="1" applyFill="1" applyBorder="1" applyAlignment="1">
      <alignment horizontal="right" vertical="center"/>
    </xf>
    <xf numFmtId="0" fontId="7" fillId="3" borderId="38" xfId="0" applyFont="1" applyFill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1" fillId="4" borderId="33" xfId="7" applyFont="1" applyFill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17" fillId="3" borderId="36" xfId="7" applyFont="1" applyFill="1" applyBorder="1" applyAlignment="1">
      <alignment horizontal="right" vertical="center"/>
    </xf>
    <xf numFmtId="0" fontId="0" fillId="3" borderId="9" xfId="0" applyFill="1" applyBorder="1" applyAlignment="1">
      <alignment vertical="center"/>
    </xf>
    <xf numFmtId="0" fontId="17" fillId="3" borderId="37" xfId="7" applyFont="1" applyFill="1" applyBorder="1" applyAlignment="1">
      <alignment horizontal="right" vertical="center"/>
    </xf>
    <xf numFmtId="0" fontId="0" fillId="3" borderId="2" xfId="0" applyFill="1" applyBorder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26" fillId="3" borderId="29" xfId="0" applyFont="1" applyFill="1" applyBorder="1" applyAlignment="1">
      <alignment horizontal="center" vertical="center"/>
    </xf>
    <xf numFmtId="49" fontId="6" fillId="4" borderId="4" xfId="2" applyNumberFormat="1" applyFont="1" applyFill="1" applyBorder="1" applyAlignment="1" applyProtection="1">
      <alignment horizontal="center" vertical="center"/>
      <protection locked="0" hidden="1"/>
    </xf>
    <xf numFmtId="0" fontId="0" fillId="0" borderId="4" xfId="0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0" fillId="0" borderId="17" xfId="0" applyBorder="1" applyAlignment="1">
      <alignment vertical="center"/>
    </xf>
    <xf numFmtId="2" fontId="7" fillId="3" borderId="2" xfId="0" applyNumberFormat="1" applyFont="1" applyFill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7" fillId="3" borderId="16" xfId="0" applyFont="1" applyFill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49" fontId="20" fillId="4" borderId="4" xfId="2" applyNumberFormat="1" applyFont="1" applyFill="1" applyBorder="1" applyAlignment="1" applyProtection="1">
      <alignment horizontal="center" vertical="center"/>
      <protection locked="0" hidden="1"/>
    </xf>
    <xf numFmtId="0" fontId="9" fillId="0" borderId="4" xfId="0" applyFont="1" applyBorder="1" applyAlignment="1">
      <alignment horizontal="center" vertical="center"/>
    </xf>
    <xf numFmtId="49" fontId="20" fillId="4" borderId="27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10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21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40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7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6" xfId="2" applyNumberFormat="1" applyFont="1" applyFill="1" applyBorder="1" applyAlignment="1" applyProtection="1">
      <alignment horizontal="center" vertical="center"/>
      <protection locked="0" hidden="1"/>
    </xf>
    <xf numFmtId="0" fontId="7" fillId="3" borderId="1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49" fontId="20" fillId="4" borderId="13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2" fontId="6" fillId="4" borderId="12" xfId="2" applyNumberFormat="1" applyFont="1" applyFill="1" applyBorder="1" applyAlignment="1" applyProtection="1">
      <alignment horizontal="center" vertical="center"/>
      <protection locked="0" hidden="1"/>
    </xf>
    <xf numFmtId="2" fontId="6" fillId="4" borderId="13" xfId="2" applyNumberFormat="1" applyFont="1" applyFill="1" applyBorder="1" applyAlignment="1" applyProtection="1">
      <alignment horizontal="center" vertical="center"/>
      <protection locked="0" hidden="1"/>
    </xf>
    <xf numFmtId="2" fontId="6" fillId="4" borderId="14" xfId="2" applyNumberFormat="1" applyFont="1" applyFill="1" applyBorder="1" applyAlignment="1" applyProtection="1">
      <alignment horizontal="center" vertical="center"/>
      <protection locked="0" hidden="1"/>
    </xf>
    <xf numFmtId="2" fontId="6" fillId="4" borderId="4" xfId="2" applyNumberFormat="1" applyFont="1" applyFill="1" applyBorder="1" applyAlignment="1" applyProtection="1">
      <alignment horizontal="center" vertical="center"/>
      <protection locked="0" hidden="1"/>
    </xf>
    <xf numFmtId="1" fontId="23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4" fillId="2" borderId="3" xfId="0" applyFont="1" applyFill="1" applyBorder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4" borderId="7" xfId="1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  <protection locked="0" hidden="1"/>
    </xf>
    <xf numFmtId="0" fontId="6" fillId="4" borderId="2" xfId="1" applyFont="1" applyFill="1" applyBorder="1" applyAlignment="1" applyProtection="1">
      <alignment horizontal="center" vertical="center"/>
      <protection locked="0" hidden="1"/>
    </xf>
    <xf numFmtId="0" fontId="6" fillId="4" borderId="3" xfId="1" applyFont="1" applyFill="1" applyBorder="1" applyAlignment="1" applyProtection="1">
      <alignment horizontal="center" vertical="center"/>
      <protection locked="0" hidden="1"/>
    </xf>
    <xf numFmtId="49" fontId="20" fillId="4" borderId="18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38" xfId="2" applyNumberFormat="1" applyFont="1" applyFill="1" applyBorder="1" applyAlignment="1" applyProtection="1">
      <alignment horizontal="center" vertical="center"/>
      <protection locked="0" hidden="1"/>
    </xf>
    <xf numFmtId="0" fontId="13" fillId="3" borderId="1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49" fontId="13" fillId="3" borderId="30" xfId="0" applyNumberFormat="1" applyFont="1" applyFill="1" applyBorder="1" applyAlignment="1">
      <alignment horizontal="right" vertical="center"/>
    </xf>
    <xf numFmtId="0" fontId="0" fillId="0" borderId="25" xfId="0" applyBorder="1" applyAlignment="1">
      <alignment vertical="center"/>
    </xf>
    <xf numFmtId="49" fontId="20" fillId="4" borderId="12" xfId="2" applyNumberFormat="1" applyFont="1" applyFill="1" applyBorder="1" applyAlignment="1" applyProtection="1">
      <alignment horizontal="center" vertical="center"/>
      <protection locked="0" hidden="1"/>
    </xf>
    <xf numFmtId="0" fontId="20" fillId="4" borderId="15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49" fontId="20" fillId="4" borderId="12" xfId="2" applyNumberFormat="1" applyFont="1" applyFill="1" applyBorder="1" applyAlignment="1" applyProtection="1">
      <alignment horizontal="center" vertical="center" wrapText="1"/>
      <protection locked="0" hidden="1"/>
    </xf>
    <xf numFmtId="0" fontId="13" fillId="3" borderId="30" xfId="0" applyFont="1" applyFill="1" applyBorder="1" applyAlignment="1">
      <alignment horizontal="right" vertical="center"/>
    </xf>
    <xf numFmtId="0" fontId="0" fillId="3" borderId="0" xfId="0" applyFill="1" applyAlignment="1">
      <alignment vertical="center"/>
    </xf>
    <xf numFmtId="0" fontId="0" fillId="3" borderId="25" xfId="0" applyFill="1" applyBorder="1" applyAlignment="1">
      <alignment vertical="center"/>
    </xf>
    <xf numFmtId="0" fontId="25" fillId="3" borderId="20" xfId="0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7" fillId="3" borderId="22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/>
    </xf>
    <xf numFmtId="0" fontId="0" fillId="0" borderId="22" xfId="0" applyBorder="1" applyAlignment="1">
      <alignment vertical="center"/>
    </xf>
    <xf numFmtId="0" fontId="20" fillId="4" borderId="32" xfId="6" applyFont="1" applyFill="1" applyBorder="1" applyAlignment="1">
      <alignment horizontal="center"/>
    </xf>
    <xf numFmtId="0" fontId="9" fillId="4" borderId="33" xfId="0" applyFont="1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20" fillId="4" borderId="2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25" fillId="3" borderId="22" xfId="0" applyFont="1" applyFill="1" applyBorder="1" applyAlignment="1">
      <alignment horizontal="right" vertical="center"/>
    </xf>
    <xf numFmtId="14" fontId="25" fillId="3" borderId="0" xfId="0" applyNumberFormat="1" applyFont="1" applyFill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26" fillId="6" borderId="29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right" vertical="center"/>
    </xf>
    <xf numFmtId="0" fontId="0" fillId="7" borderId="17" xfId="0" applyFill="1" applyBorder="1" applyAlignment="1">
      <alignment horizontal="right" vertical="center"/>
    </xf>
    <xf numFmtId="0" fontId="7" fillId="7" borderId="33" xfId="0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0" fillId="4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6" fillId="4" borderId="6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/>
    </xf>
    <xf numFmtId="2" fontId="6" fillId="4" borderId="3" xfId="2" applyNumberFormat="1" applyFont="1" applyFill="1" applyBorder="1" applyAlignment="1" applyProtection="1">
      <alignment horizontal="center" vertical="center"/>
      <protection locked="0" hidden="1"/>
    </xf>
    <xf numFmtId="0" fontId="20" fillId="4" borderId="1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right" vertical="center"/>
    </xf>
    <xf numFmtId="0" fontId="14" fillId="2" borderId="0" xfId="7" applyFont="1" applyFill="1" applyAlignment="1">
      <alignment horizontal="center" vertical="center"/>
    </xf>
    <xf numFmtId="0" fontId="14" fillId="2" borderId="29" xfId="7" applyFont="1" applyFill="1" applyBorder="1" applyAlignment="1">
      <alignment horizontal="center" vertical="center"/>
    </xf>
    <xf numFmtId="49" fontId="20" fillId="4" borderId="41" xfId="2" applyNumberFormat="1" applyFont="1" applyFill="1" applyBorder="1" applyAlignment="1" applyProtection="1">
      <alignment horizontal="center" vertical="center"/>
      <protection locked="0" hidden="1"/>
    </xf>
    <xf numFmtId="0" fontId="20" fillId="4" borderId="33" xfId="6" applyFont="1" applyFill="1" applyBorder="1" applyAlignment="1">
      <alignment horizontal="center"/>
    </xf>
    <xf numFmtId="0" fontId="20" fillId="4" borderId="34" xfId="6" applyFont="1" applyFill="1" applyBorder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49" fontId="13" fillId="3" borderId="25" xfId="0" applyNumberFormat="1" applyFont="1" applyFill="1" applyBorder="1" applyAlignment="1">
      <alignment horizontal="right" vertical="center"/>
    </xf>
    <xf numFmtId="49" fontId="20" fillId="4" borderId="41" xfId="2" applyNumberFormat="1" applyFont="1" applyFill="1" applyBorder="1" applyAlignment="1" applyProtection="1">
      <alignment horizontal="center" vertical="center" wrapText="1"/>
      <protection locked="0" hidden="1"/>
    </xf>
    <xf numFmtId="49" fontId="20" fillId="4" borderId="18" xfId="2" applyNumberFormat="1" applyFont="1" applyFill="1" applyBorder="1" applyAlignment="1" applyProtection="1">
      <alignment horizontal="center" vertical="center" wrapText="1"/>
      <protection locked="0" hidden="1"/>
    </xf>
    <xf numFmtId="49" fontId="20" fillId="4" borderId="38" xfId="2" applyNumberFormat="1" applyFont="1" applyFill="1" applyBorder="1" applyAlignment="1" applyProtection="1">
      <alignment horizontal="center" vertical="center" wrapText="1"/>
      <protection locked="0" hidden="1"/>
    </xf>
    <xf numFmtId="0" fontId="7" fillId="3" borderId="0" xfId="0" applyFont="1" applyFill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49" fontId="20" fillId="4" borderId="44" xfId="2" applyNumberFormat="1" applyFont="1" applyFill="1" applyBorder="1" applyAlignment="1" applyProtection="1">
      <alignment horizontal="center" vertical="center"/>
      <protection locked="0" hidden="1"/>
    </xf>
    <xf numFmtId="0" fontId="13" fillId="3" borderId="25" xfId="0" applyFont="1" applyFill="1" applyBorder="1" applyAlignment="1">
      <alignment horizontal="right" vertical="center"/>
    </xf>
    <xf numFmtId="0" fontId="33" fillId="3" borderId="0" xfId="0" applyFont="1" applyFill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41" fillId="2" borderId="22" xfId="7" applyFont="1" applyFill="1" applyBorder="1" applyAlignment="1">
      <alignment horizontal="center" vertical="center"/>
    </xf>
    <xf numFmtId="0" fontId="41" fillId="2" borderId="0" xfId="7" applyFont="1" applyFill="1" applyAlignment="1">
      <alignment horizontal="center" vertical="center"/>
    </xf>
    <xf numFmtId="0" fontId="41" fillId="2" borderId="29" xfId="7" applyFont="1" applyFill="1" applyBorder="1" applyAlignment="1">
      <alignment horizontal="center" vertical="center"/>
    </xf>
    <xf numFmtId="0" fontId="34" fillId="3" borderId="0" xfId="0" applyFont="1" applyFill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42" fillId="4" borderId="41" xfId="0" applyFont="1" applyFill="1" applyBorder="1" applyAlignment="1">
      <alignment horizontal="right" vertical="center"/>
    </xf>
    <xf numFmtId="0" fontId="42" fillId="4" borderId="18" xfId="0" applyFont="1" applyFill="1" applyBorder="1" applyAlignment="1">
      <alignment horizontal="right" vertical="center"/>
    </xf>
    <xf numFmtId="0" fontId="39" fillId="0" borderId="18" xfId="0" applyFont="1" applyBorder="1" applyAlignment="1">
      <alignment vertical="center"/>
    </xf>
    <xf numFmtId="0" fontId="42" fillId="4" borderId="37" xfId="0" applyFont="1" applyFill="1" applyBorder="1" applyAlignment="1">
      <alignment horizontal="right" vertical="center"/>
    </xf>
    <xf numFmtId="0" fontId="42" fillId="4" borderId="2" xfId="0" applyFont="1" applyFill="1" applyBorder="1" applyAlignment="1">
      <alignment horizontal="right" vertical="center"/>
    </xf>
    <xf numFmtId="0" fontId="39" fillId="0" borderId="2" xfId="0" applyFont="1" applyBorder="1" applyAlignment="1">
      <alignment vertical="center"/>
    </xf>
    <xf numFmtId="0" fontId="34" fillId="3" borderId="33" xfId="0" applyFont="1" applyFill="1" applyBorder="1" applyAlignment="1">
      <alignment horizontal="right" vertical="center"/>
    </xf>
    <xf numFmtId="0" fontId="34" fillId="3" borderId="7" xfId="0" applyFont="1" applyFill="1" applyBorder="1" applyAlignment="1">
      <alignment horizontal="right" vertical="center"/>
    </xf>
    <xf numFmtId="0" fontId="34" fillId="3" borderId="38" xfId="0" applyFont="1" applyFill="1" applyBorder="1" applyAlignment="1">
      <alignment horizontal="left" vertical="center"/>
    </xf>
    <xf numFmtId="0" fontId="39" fillId="0" borderId="16" xfId="0" applyFont="1" applyBorder="1" applyAlignment="1">
      <alignment horizontal="left" vertical="center"/>
    </xf>
    <xf numFmtId="0" fontId="11" fillId="4" borderId="34" xfId="7" applyFont="1" applyFill="1" applyBorder="1" applyAlignment="1">
      <alignment horizontal="center" vertical="center" wrapText="1"/>
    </xf>
    <xf numFmtId="0" fontId="11" fillId="4" borderId="0" xfId="7" applyFont="1" applyFill="1" applyAlignment="1">
      <alignment horizontal="center" vertical="center" wrapText="1"/>
    </xf>
    <xf numFmtId="0" fontId="11" fillId="4" borderId="29" xfId="7" applyFont="1" applyFill="1" applyBorder="1" applyAlignment="1">
      <alignment horizontal="center" vertical="center" wrapText="1"/>
    </xf>
    <xf numFmtId="0" fontId="38" fillId="3" borderId="10" xfId="7" applyFont="1" applyFill="1" applyBorder="1" applyAlignment="1">
      <alignment horizontal="right" vertical="center"/>
    </xf>
    <xf numFmtId="0" fontId="39" fillId="3" borderId="10" xfId="0" applyFont="1" applyFill="1" applyBorder="1" applyAlignment="1">
      <alignment vertical="center"/>
    </xf>
    <xf numFmtId="0" fontId="38" fillId="3" borderId="2" xfId="7" applyFont="1" applyFill="1" applyBorder="1" applyAlignment="1">
      <alignment horizontal="right" vertical="center"/>
    </xf>
    <xf numFmtId="0" fontId="39" fillId="3" borderId="2" xfId="0" applyFont="1" applyFill="1" applyBorder="1" applyAlignment="1">
      <alignment vertical="center"/>
    </xf>
    <xf numFmtId="0" fontId="36" fillId="3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/>
    </xf>
    <xf numFmtId="49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4" xfId="0" applyFont="1" applyBorder="1" applyAlignment="1">
      <alignment horizontal="center" vertical="center"/>
    </xf>
    <xf numFmtId="0" fontId="34" fillId="3" borderId="27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42" xfId="0" applyFont="1" applyBorder="1" applyAlignment="1">
      <alignment vertical="center"/>
    </xf>
    <xf numFmtId="0" fontId="39" fillId="0" borderId="17" xfId="0" applyFont="1" applyBorder="1" applyAlignment="1">
      <alignment vertical="center"/>
    </xf>
    <xf numFmtId="2" fontId="34" fillId="3" borderId="2" xfId="0" applyNumberFormat="1" applyFont="1" applyFill="1" applyBorder="1" applyAlignment="1">
      <alignment horizontal="right" vertical="center"/>
    </xf>
    <xf numFmtId="0" fontId="39" fillId="0" borderId="17" xfId="0" applyFont="1" applyBorder="1" applyAlignment="1">
      <alignment horizontal="right" vertical="center"/>
    </xf>
    <xf numFmtId="0" fontId="34" fillId="3" borderId="16" xfId="0" applyFont="1" applyFill="1" applyBorder="1" applyAlignment="1">
      <alignment horizontal="left" vertical="center"/>
    </xf>
    <xf numFmtId="0" fontId="39" fillId="0" borderId="39" xfId="0" applyFont="1" applyBorder="1" applyAlignment="1">
      <alignment horizontal="left" vertical="center"/>
    </xf>
    <xf numFmtId="49" fontId="43" fillId="4" borderId="27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10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21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40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7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6" xfId="2" applyNumberFormat="1" applyFont="1" applyFill="1" applyBorder="1" applyAlignment="1" applyProtection="1">
      <alignment horizontal="center" vertical="center"/>
      <protection locked="0" hidden="1"/>
    </xf>
    <xf numFmtId="0" fontId="34" fillId="3" borderId="10" xfId="0" applyFont="1" applyFill="1" applyBorder="1" applyAlignment="1">
      <alignment horizontal="center" vertical="center"/>
    </xf>
    <xf numFmtId="0" fontId="34" fillId="3" borderId="21" xfId="0" applyFont="1" applyFill="1" applyBorder="1" applyAlignment="1">
      <alignment horizontal="center" vertical="center"/>
    </xf>
    <xf numFmtId="0" fontId="34" fillId="3" borderId="40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/>
    </xf>
    <xf numFmtId="0" fontId="34" fillId="3" borderId="6" xfId="0" applyFont="1" applyFill="1" applyBorder="1" applyAlignment="1">
      <alignment horizontal="center" vertical="center"/>
    </xf>
    <xf numFmtId="49" fontId="43" fillId="4" borderId="13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13" xfId="0" applyFont="1" applyBorder="1" applyAlignment="1">
      <alignment horizontal="center" vertical="center"/>
    </xf>
    <xf numFmtId="0" fontId="39" fillId="0" borderId="14" xfId="0" applyFont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0" fontId="6" fillId="4" borderId="3" xfId="1" applyFont="1" applyFill="1" applyBorder="1" applyAlignment="1">
      <alignment horizontal="center" vertical="center"/>
    </xf>
    <xf numFmtId="2" fontId="6" fillId="4" borderId="7" xfId="2" applyNumberFormat="1" applyFont="1" applyFill="1" applyBorder="1" applyAlignment="1" applyProtection="1">
      <alignment horizontal="center" vertical="center"/>
      <protection locked="0" hidden="1"/>
    </xf>
    <xf numFmtId="2" fontId="6" fillId="4" borderId="6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18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38" xfId="2" applyNumberFormat="1" applyFont="1" applyFill="1" applyBorder="1" applyAlignment="1" applyProtection="1">
      <alignment horizontal="center" vertical="center"/>
      <protection locked="0" hidden="1"/>
    </xf>
    <xf numFmtId="2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1" fontId="41" fillId="2" borderId="4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41" xfId="2" applyNumberFormat="1" applyFont="1" applyFill="1" applyBorder="1" applyAlignment="1" applyProtection="1">
      <alignment horizontal="center" vertical="center"/>
      <protection locked="0" hidden="1"/>
    </xf>
    <xf numFmtId="0" fontId="43" fillId="4" borderId="37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3" fillId="4" borderId="3" xfId="0" applyFont="1" applyFill="1" applyBorder="1" applyAlignment="1">
      <alignment horizontal="center" vertical="center"/>
    </xf>
    <xf numFmtId="0" fontId="43" fillId="4" borderId="1" xfId="0" applyFont="1" applyFill="1" applyBorder="1" applyAlignment="1">
      <alignment horizontal="center" vertical="center"/>
    </xf>
    <xf numFmtId="0" fontId="43" fillId="4" borderId="16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right" vertical="center"/>
    </xf>
    <xf numFmtId="0" fontId="36" fillId="3" borderId="0" xfId="0" applyFont="1" applyFill="1" applyAlignment="1">
      <alignment horizontal="right" vertical="center"/>
    </xf>
    <xf numFmtId="49" fontId="43" fillId="4" borderId="44" xfId="2" applyNumberFormat="1" applyFont="1" applyFill="1" applyBorder="1" applyAlignment="1" applyProtection="1">
      <alignment horizontal="center" vertical="center"/>
      <protection locked="0" hidden="1"/>
    </xf>
    <xf numFmtId="0" fontId="36" fillId="3" borderId="30" xfId="0" applyFont="1" applyFill="1" applyBorder="1" applyAlignment="1">
      <alignment horizontal="right" vertical="center"/>
    </xf>
    <xf numFmtId="0" fontId="39" fillId="0" borderId="25" xfId="0" applyFont="1" applyBorder="1" applyAlignment="1">
      <alignment vertical="center"/>
    </xf>
    <xf numFmtId="49" fontId="43" fillId="4" borderId="12" xfId="2" applyNumberFormat="1" applyFont="1" applyFill="1" applyBorder="1" applyAlignment="1" applyProtection="1">
      <alignment horizontal="center" vertical="center" wrapText="1"/>
      <protection locked="0" hidden="1"/>
    </xf>
    <xf numFmtId="0" fontId="43" fillId="4" borderId="15" xfId="0" applyFont="1" applyFill="1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3" fillId="4" borderId="4" xfId="0" applyFont="1" applyFill="1" applyBorder="1" applyAlignment="1">
      <alignment horizontal="center" vertical="center"/>
    </xf>
    <xf numFmtId="0" fontId="45" fillId="4" borderId="4" xfId="0" applyFont="1" applyFill="1" applyBorder="1" applyAlignment="1">
      <alignment horizontal="center" vertical="center"/>
    </xf>
    <xf numFmtId="0" fontId="46" fillId="4" borderId="4" xfId="0" applyFont="1" applyFill="1" applyBorder="1" applyAlignment="1">
      <alignment horizontal="center" vertical="center"/>
    </xf>
    <xf numFmtId="0" fontId="46" fillId="4" borderId="19" xfId="0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49" fontId="36" fillId="3" borderId="30" xfId="0" applyNumberFormat="1" applyFont="1" applyFill="1" applyBorder="1" applyAlignment="1">
      <alignment horizontal="right" vertical="center"/>
    </xf>
    <xf numFmtId="49" fontId="36" fillId="3" borderId="25" xfId="0" applyNumberFormat="1" applyFont="1" applyFill="1" applyBorder="1" applyAlignment="1">
      <alignment horizontal="right" vertical="center"/>
    </xf>
    <xf numFmtId="49" fontId="43" fillId="4" borderId="12" xfId="2" applyNumberFormat="1" applyFont="1" applyFill="1" applyBorder="1" applyAlignment="1" applyProtection="1">
      <alignment horizontal="center" vertical="center"/>
      <protection locked="0" hidden="1"/>
    </xf>
    <xf numFmtId="0" fontId="39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 wrapText="1"/>
    </xf>
    <xf numFmtId="0" fontId="43" fillId="4" borderId="22" xfId="0" applyFont="1" applyFill="1" applyBorder="1" applyAlignment="1">
      <alignment horizontal="center" vertical="center"/>
    </xf>
    <xf numFmtId="0" fontId="39" fillId="4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0" fontId="43" fillId="4" borderId="24" xfId="0" applyFont="1" applyFill="1" applyBorder="1" applyAlignment="1">
      <alignment horizontal="center" vertical="center"/>
    </xf>
    <xf numFmtId="0" fontId="39" fillId="4" borderId="25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14" fontId="34" fillId="3" borderId="0" xfId="0" applyNumberFormat="1" applyFont="1" applyFill="1" applyAlignment="1">
      <alignment horizontal="left" vertical="center"/>
    </xf>
    <xf numFmtId="0" fontId="39" fillId="0" borderId="10" xfId="0" applyFont="1" applyBorder="1" applyAlignment="1">
      <alignment vertical="center"/>
    </xf>
    <xf numFmtId="0" fontId="39" fillId="3" borderId="25" xfId="0" applyFont="1" applyFill="1" applyBorder="1" applyAlignment="1">
      <alignment vertical="center"/>
    </xf>
    <xf numFmtId="0" fontId="43" fillId="4" borderId="32" xfId="6" applyFont="1" applyFill="1" applyBorder="1" applyAlignment="1">
      <alignment horizontal="center"/>
    </xf>
    <xf numFmtId="0" fontId="39" fillId="4" borderId="33" xfId="0" applyFont="1" applyFill="1" applyBorder="1" applyAlignment="1">
      <alignment horizontal="center"/>
    </xf>
    <xf numFmtId="0" fontId="39" fillId="4" borderId="34" xfId="0" applyFont="1" applyFill="1" applyBorder="1" applyAlignment="1">
      <alignment horizontal="center"/>
    </xf>
    <xf numFmtId="0" fontId="39" fillId="0" borderId="0" xfId="0" applyFont="1" applyAlignment="1">
      <alignment horizontal="center" vertical="center"/>
    </xf>
    <xf numFmtId="0" fontId="34" fillId="3" borderId="7" xfId="0" applyFont="1" applyFill="1" applyBorder="1" applyAlignment="1">
      <alignment horizontal="center"/>
    </xf>
  </cellXfs>
  <cellStyles count="12">
    <cellStyle name="Normal" xfId="0" builtinId="0"/>
    <cellStyle name="Normal 2" xfId="1" xr:uid="{00000000-0005-0000-0000-000001000000}"/>
    <cellStyle name="Normal 2 2" xfId="6" xr:uid="{00000000-0005-0000-0000-000002000000}"/>
    <cellStyle name="Normal 2 3" xfId="4" xr:uid="{00000000-0005-0000-0000-000003000000}"/>
    <cellStyle name="Normal 2 4" xfId="8" xr:uid="{00000000-0005-0000-0000-000004000000}"/>
    <cellStyle name="Normal 3" xfId="3" xr:uid="{00000000-0005-0000-0000-000005000000}"/>
    <cellStyle name="Normal 3 2" xfId="7" xr:uid="{00000000-0005-0000-0000-000006000000}"/>
    <cellStyle name="Normal 3 3" xfId="9" xr:uid="{00000000-0005-0000-0000-000007000000}"/>
    <cellStyle name="Normal 4" xfId="10" xr:uid="{511A38E5-2A04-4EA7-B009-2FD76D486E9B}"/>
    <cellStyle name="Normal 5" xfId="11" xr:uid="{27282BB5-480A-476D-BB35-4EBDE4AE333B}"/>
    <cellStyle name="Normal_02.9134 Estabilizacao" xfId="2" xr:uid="{00000000-0005-0000-0000-000008000000}"/>
    <cellStyle name="Porcentagem 2" xfId="5" xr:uid="{00000000-0005-0000-0000-000009000000}"/>
  </cellStyles>
  <dxfs count="2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32692541497711E-2"/>
          <c:y val="5.980512201734009E-2"/>
          <c:w val="0.81385640827594097"/>
          <c:h val="0.86572258356770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'180A8P'!$E$87</c:f>
              <c:strCache>
                <c:ptCount val="1"/>
                <c:pt idx="0">
                  <c:v>P1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'180A8P'!$E$88:$E$124</c:f>
              <c:numCache>
                <c:formatCode>0.00</c:formatCode>
                <c:ptCount val="37"/>
                <c:pt idx="0">
                  <c:v>14.84</c:v>
                </c:pt>
                <c:pt idx="1">
                  <c:v>15.18</c:v>
                </c:pt>
                <c:pt idx="2">
                  <c:v>17.7</c:v>
                </c:pt>
                <c:pt idx="3">
                  <c:v>23.95</c:v>
                </c:pt>
                <c:pt idx="4">
                  <c:v>30.66</c:v>
                </c:pt>
                <c:pt idx="5">
                  <c:v>36.6</c:v>
                </c:pt>
                <c:pt idx="6">
                  <c:v>42.15</c:v>
                </c:pt>
                <c:pt idx="7">
                  <c:v>46.91</c:v>
                </c:pt>
                <c:pt idx="8">
                  <c:v>51.24</c:v>
                </c:pt>
                <c:pt idx="9">
                  <c:v>54.94</c:v>
                </c:pt>
                <c:pt idx="10">
                  <c:v>58.26</c:v>
                </c:pt>
                <c:pt idx="11">
                  <c:v>61.46</c:v>
                </c:pt>
                <c:pt idx="12">
                  <c:v>64.03</c:v>
                </c:pt>
                <c:pt idx="13">
                  <c:v>66.260000000000005</c:v>
                </c:pt>
                <c:pt idx="14">
                  <c:v>68.08</c:v>
                </c:pt>
                <c:pt idx="15">
                  <c:v>69.709999999999994</c:v>
                </c:pt>
                <c:pt idx="16">
                  <c:v>71.349999999999994</c:v>
                </c:pt>
                <c:pt idx="17">
                  <c:v>72.209999999999994</c:v>
                </c:pt>
                <c:pt idx="18">
                  <c:v>73.13</c:v>
                </c:pt>
                <c:pt idx="19">
                  <c:v>74.09</c:v>
                </c:pt>
                <c:pt idx="20">
                  <c:v>74.95</c:v>
                </c:pt>
                <c:pt idx="21">
                  <c:v>75.650000000000006</c:v>
                </c:pt>
                <c:pt idx="22">
                  <c:v>76.62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EC-4BD9-820E-DEDFCF39A91B}"/>
            </c:ext>
          </c:extLst>
        </c:ser>
        <c:ser>
          <c:idx val="2"/>
          <c:order val="1"/>
          <c:tx>
            <c:strRef>
              <c:f>'180A8P'!$F$87</c:f>
              <c:strCache>
                <c:ptCount val="1"/>
                <c:pt idx="0">
                  <c:v>P2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'180A8P'!$F$88:$F$124</c:f>
              <c:numCache>
                <c:formatCode>0.00</c:formatCode>
                <c:ptCount val="37"/>
                <c:pt idx="0">
                  <c:v>14.78</c:v>
                </c:pt>
                <c:pt idx="1">
                  <c:v>15.39</c:v>
                </c:pt>
                <c:pt idx="2">
                  <c:v>19.649999999999999</c:v>
                </c:pt>
                <c:pt idx="3">
                  <c:v>27.11</c:v>
                </c:pt>
                <c:pt idx="4">
                  <c:v>34.18</c:v>
                </c:pt>
                <c:pt idx="5">
                  <c:v>40.18</c:v>
                </c:pt>
                <c:pt idx="6">
                  <c:v>45.77</c:v>
                </c:pt>
                <c:pt idx="7">
                  <c:v>50.53</c:v>
                </c:pt>
                <c:pt idx="8">
                  <c:v>54.71</c:v>
                </c:pt>
                <c:pt idx="9">
                  <c:v>58.25</c:v>
                </c:pt>
                <c:pt idx="10">
                  <c:v>61.58</c:v>
                </c:pt>
                <c:pt idx="11">
                  <c:v>64.540000000000006</c:v>
                </c:pt>
                <c:pt idx="12">
                  <c:v>66.91</c:v>
                </c:pt>
                <c:pt idx="13">
                  <c:v>68.94</c:v>
                </c:pt>
                <c:pt idx="14">
                  <c:v>70.739999999999995</c:v>
                </c:pt>
                <c:pt idx="15">
                  <c:v>72.36</c:v>
                </c:pt>
                <c:pt idx="16">
                  <c:v>73.739999999999995</c:v>
                </c:pt>
                <c:pt idx="17">
                  <c:v>74.849999999999994</c:v>
                </c:pt>
                <c:pt idx="18">
                  <c:v>75.64</c:v>
                </c:pt>
                <c:pt idx="19">
                  <c:v>76.510000000000005</c:v>
                </c:pt>
                <c:pt idx="20">
                  <c:v>77.19</c:v>
                </c:pt>
                <c:pt idx="21">
                  <c:v>77.78</c:v>
                </c:pt>
                <c:pt idx="22">
                  <c:v>78.569999999999993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EC-4BD9-820E-DEDFCF39A91B}"/>
            </c:ext>
          </c:extLst>
        </c:ser>
        <c:ser>
          <c:idx val="3"/>
          <c:order val="2"/>
          <c:tx>
            <c:strRef>
              <c:f>'180A8P'!$G$87</c:f>
              <c:strCache>
                <c:ptCount val="1"/>
                <c:pt idx="0">
                  <c:v>P3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'180A8P'!$G$88:$G$124</c:f>
              <c:numCache>
                <c:formatCode>0.00</c:formatCode>
                <c:ptCount val="37"/>
                <c:pt idx="0">
                  <c:v>14.7</c:v>
                </c:pt>
                <c:pt idx="1">
                  <c:v>15.38</c:v>
                </c:pt>
                <c:pt idx="2">
                  <c:v>19.18</c:v>
                </c:pt>
                <c:pt idx="3">
                  <c:v>26.21</c:v>
                </c:pt>
                <c:pt idx="4">
                  <c:v>32.880000000000003</c:v>
                </c:pt>
                <c:pt idx="5">
                  <c:v>38.28</c:v>
                </c:pt>
                <c:pt idx="6">
                  <c:v>43.28</c:v>
                </c:pt>
                <c:pt idx="7">
                  <c:v>47.69</c:v>
                </c:pt>
                <c:pt idx="8">
                  <c:v>51.35</c:v>
                </c:pt>
                <c:pt idx="9">
                  <c:v>54.41</c:v>
                </c:pt>
                <c:pt idx="10">
                  <c:v>57.29</c:v>
                </c:pt>
                <c:pt idx="11">
                  <c:v>59.92</c:v>
                </c:pt>
                <c:pt idx="12">
                  <c:v>61.97</c:v>
                </c:pt>
                <c:pt idx="13">
                  <c:v>63.62</c:v>
                </c:pt>
                <c:pt idx="14">
                  <c:v>65.290000000000006</c:v>
                </c:pt>
                <c:pt idx="15">
                  <c:v>66.709999999999994</c:v>
                </c:pt>
                <c:pt idx="16">
                  <c:v>67.87</c:v>
                </c:pt>
                <c:pt idx="17">
                  <c:v>69</c:v>
                </c:pt>
                <c:pt idx="18">
                  <c:v>69.650000000000006</c:v>
                </c:pt>
                <c:pt idx="19">
                  <c:v>70.39</c:v>
                </c:pt>
                <c:pt idx="20">
                  <c:v>71</c:v>
                </c:pt>
                <c:pt idx="21">
                  <c:v>71.52</c:v>
                </c:pt>
                <c:pt idx="22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EC-4BD9-820E-DEDFCF39A91B}"/>
            </c:ext>
          </c:extLst>
        </c:ser>
        <c:ser>
          <c:idx val="4"/>
          <c:order val="3"/>
          <c:tx>
            <c:strRef>
              <c:f>'180A8P'!$H$87</c:f>
              <c:strCache>
                <c:ptCount val="1"/>
                <c:pt idx="0">
                  <c:v>P4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'180A8P'!$H$88:$H$124</c:f>
              <c:numCache>
                <c:formatCode>0.00</c:formatCode>
                <c:ptCount val="37"/>
                <c:pt idx="0">
                  <c:v>14.69</c:v>
                </c:pt>
                <c:pt idx="1">
                  <c:v>15.5</c:v>
                </c:pt>
                <c:pt idx="2">
                  <c:v>19.93</c:v>
                </c:pt>
                <c:pt idx="3">
                  <c:v>27.57</c:v>
                </c:pt>
                <c:pt idx="4">
                  <c:v>35.01</c:v>
                </c:pt>
                <c:pt idx="5">
                  <c:v>41.37</c:v>
                </c:pt>
                <c:pt idx="6">
                  <c:v>47.33</c:v>
                </c:pt>
                <c:pt idx="7">
                  <c:v>52.68</c:v>
                </c:pt>
                <c:pt idx="8">
                  <c:v>57.12</c:v>
                </c:pt>
                <c:pt idx="9">
                  <c:v>61.06</c:v>
                </c:pt>
                <c:pt idx="10">
                  <c:v>64.650000000000006</c:v>
                </c:pt>
                <c:pt idx="11">
                  <c:v>67.709999999999994</c:v>
                </c:pt>
                <c:pt idx="12">
                  <c:v>70.47</c:v>
                </c:pt>
                <c:pt idx="13">
                  <c:v>72.650000000000006</c:v>
                </c:pt>
                <c:pt idx="14">
                  <c:v>74.709999999999994</c:v>
                </c:pt>
                <c:pt idx="15">
                  <c:v>76.5</c:v>
                </c:pt>
                <c:pt idx="16">
                  <c:v>77.849999999999994</c:v>
                </c:pt>
                <c:pt idx="17">
                  <c:v>79.349999999999994</c:v>
                </c:pt>
                <c:pt idx="18">
                  <c:v>80.28</c:v>
                </c:pt>
                <c:pt idx="19">
                  <c:v>81.099999999999994</c:v>
                </c:pt>
                <c:pt idx="20">
                  <c:v>81.75</c:v>
                </c:pt>
                <c:pt idx="21">
                  <c:v>82.29</c:v>
                </c:pt>
                <c:pt idx="22">
                  <c:v>82.96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EC-4BD9-820E-DEDFCF39A91B}"/>
            </c:ext>
          </c:extLst>
        </c:ser>
        <c:ser>
          <c:idx val="5"/>
          <c:order val="4"/>
          <c:tx>
            <c:strRef>
              <c:f>'180A8P'!$I$87</c:f>
              <c:strCache>
                <c:ptCount val="1"/>
                <c:pt idx="0">
                  <c:v>P5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'180A8P'!$I$88:$I$124</c:f>
              <c:numCache>
                <c:formatCode>0.00</c:formatCode>
                <c:ptCount val="37"/>
                <c:pt idx="0">
                  <c:v>14.49</c:v>
                </c:pt>
                <c:pt idx="1">
                  <c:v>15.63</c:v>
                </c:pt>
                <c:pt idx="2">
                  <c:v>19.63</c:v>
                </c:pt>
                <c:pt idx="3">
                  <c:v>26.8</c:v>
                </c:pt>
                <c:pt idx="4">
                  <c:v>33.67</c:v>
                </c:pt>
                <c:pt idx="5">
                  <c:v>39.520000000000003</c:v>
                </c:pt>
                <c:pt idx="6">
                  <c:v>44.92</c:v>
                </c:pt>
                <c:pt idx="7">
                  <c:v>49.8</c:v>
                </c:pt>
                <c:pt idx="8">
                  <c:v>53.74</c:v>
                </c:pt>
                <c:pt idx="9">
                  <c:v>57.33</c:v>
                </c:pt>
                <c:pt idx="10">
                  <c:v>60.57</c:v>
                </c:pt>
                <c:pt idx="11">
                  <c:v>63.28</c:v>
                </c:pt>
                <c:pt idx="12">
                  <c:v>65.760000000000005</c:v>
                </c:pt>
                <c:pt idx="13">
                  <c:v>67.75</c:v>
                </c:pt>
                <c:pt idx="14">
                  <c:v>69.45</c:v>
                </c:pt>
                <c:pt idx="15">
                  <c:v>71.25</c:v>
                </c:pt>
                <c:pt idx="16">
                  <c:v>72.48</c:v>
                </c:pt>
                <c:pt idx="17">
                  <c:v>73.819999999999993</c:v>
                </c:pt>
                <c:pt idx="18">
                  <c:v>74.63</c:v>
                </c:pt>
                <c:pt idx="19">
                  <c:v>75.37</c:v>
                </c:pt>
                <c:pt idx="20">
                  <c:v>76.010000000000005</c:v>
                </c:pt>
                <c:pt idx="21">
                  <c:v>76.930000000000007</c:v>
                </c:pt>
                <c:pt idx="22">
                  <c:v>77.36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0EC-4BD9-820E-DEDFCF39A91B}"/>
            </c:ext>
          </c:extLst>
        </c:ser>
        <c:ser>
          <c:idx val="6"/>
          <c:order val="5"/>
          <c:tx>
            <c:strRef>
              <c:f>'180A8P'!$J$87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'180A8P'!$J$88:$J$124</c:f>
              <c:numCache>
                <c:formatCode>0.00</c:formatCode>
                <c:ptCount val="37"/>
                <c:pt idx="0">
                  <c:v>14.56</c:v>
                </c:pt>
                <c:pt idx="1">
                  <c:v>15.85</c:v>
                </c:pt>
                <c:pt idx="2">
                  <c:v>19.260000000000002</c:v>
                </c:pt>
                <c:pt idx="3">
                  <c:v>26.58</c:v>
                </c:pt>
                <c:pt idx="4">
                  <c:v>33.86</c:v>
                </c:pt>
                <c:pt idx="5">
                  <c:v>40.090000000000003</c:v>
                </c:pt>
                <c:pt idx="6">
                  <c:v>45.87</c:v>
                </c:pt>
                <c:pt idx="7">
                  <c:v>50.9</c:v>
                </c:pt>
                <c:pt idx="8">
                  <c:v>55.03</c:v>
                </c:pt>
                <c:pt idx="9">
                  <c:v>58.7</c:v>
                </c:pt>
                <c:pt idx="10">
                  <c:v>61.97</c:v>
                </c:pt>
                <c:pt idx="11">
                  <c:v>64.75</c:v>
                </c:pt>
                <c:pt idx="12">
                  <c:v>67.260000000000005</c:v>
                </c:pt>
                <c:pt idx="13">
                  <c:v>69.19</c:v>
                </c:pt>
                <c:pt idx="14">
                  <c:v>70.739999999999995</c:v>
                </c:pt>
                <c:pt idx="15">
                  <c:v>72.260000000000005</c:v>
                </c:pt>
                <c:pt idx="16">
                  <c:v>73.19</c:v>
                </c:pt>
                <c:pt idx="17">
                  <c:v>74.180000000000007</c:v>
                </c:pt>
                <c:pt idx="18">
                  <c:v>74.66</c:v>
                </c:pt>
                <c:pt idx="19">
                  <c:v>75.08</c:v>
                </c:pt>
                <c:pt idx="20">
                  <c:v>74.87</c:v>
                </c:pt>
                <c:pt idx="21">
                  <c:v>66.41</c:v>
                </c:pt>
                <c:pt idx="22">
                  <c:v>49.32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0EC-4BD9-820E-DEDFCF39A91B}"/>
            </c:ext>
          </c:extLst>
        </c:ser>
        <c:ser>
          <c:idx val="7"/>
          <c:order val="6"/>
          <c:tx>
            <c:strRef>
              <c:f>'180A8P'!$K$87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'180A8P'!$K$88:$K$124</c:f>
              <c:numCache>
                <c:formatCode>0.00</c:formatCode>
                <c:ptCount val="37"/>
                <c:pt idx="0">
                  <c:v>14.65</c:v>
                </c:pt>
                <c:pt idx="1">
                  <c:v>16.190000000000001</c:v>
                </c:pt>
                <c:pt idx="2">
                  <c:v>16.489999999999998</c:v>
                </c:pt>
                <c:pt idx="3">
                  <c:v>16.37</c:v>
                </c:pt>
                <c:pt idx="4">
                  <c:v>16.440000000000001</c:v>
                </c:pt>
                <c:pt idx="5">
                  <c:v>16.62</c:v>
                </c:pt>
                <c:pt idx="6">
                  <c:v>17.02</c:v>
                </c:pt>
                <c:pt idx="7">
                  <c:v>17.12</c:v>
                </c:pt>
                <c:pt idx="8">
                  <c:v>17.68</c:v>
                </c:pt>
                <c:pt idx="9">
                  <c:v>18</c:v>
                </c:pt>
                <c:pt idx="10">
                  <c:v>18.61</c:v>
                </c:pt>
                <c:pt idx="11">
                  <c:v>18.66</c:v>
                </c:pt>
                <c:pt idx="12">
                  <c:v>19.149999999999999</c:v>
                </c:pt>
                <c:pt idx="13">
                  <c:v>19.43</c:v>
                </c:pt>
                <c:pt idx="14">
                  <c:v>19.25</c:v>
                </c:pt>
                <c:pt idx="15">
                  <c:v>19.43</c:v>
                </c:pt>
                <c:pt idx="16">
                  <c:v>19.36</c:v>
                </c:pt>
                <c:pt idx="17">
                  <c:v>19.54</c:v>
                </c:pt>
                <c:pt idx="18">
                  <c:v>19.809999999999999</c:v>
                </c:pt>
                <c:pt idx="19">
                  <c:v>20.03</c:v>
                </c:pt>
                <c:pt idx="20">
                  <c:v>20.25</c:v>
                </c:pt>
                <c:pt idx="21">
                  <c:v>20.73</c:v>
                </c:pt>
                <c:pt idx="22">
                  <c:v>20.86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0EC-4BD9-820E-DEDFCF39A91B}"/>
            </c:ext>
          </c:extLst>
        </c:ser>
        <c:ser>
          <c:idx val="8"/>
          <c:order val="7"/>
          <c:tx>
            <c:strRef>
              <c:f>'180A8P'!$L$87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'180A8P'!$D$88:$D$124</c:f>
              <c:numCache>
                <c:formatCode>0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'180A8P'!$L$88:$L$124</c:f>
              <c:numCache>
                <c:formatCode>0.00</c:formatCode>
                <c:ptCount val="37"/>
                <c:pt idx="0">
                  <c:v>14.78</c:v>
                </c:pt>
                <c:pt idx="1">
                  <c:v>16.05</c:v>
                </c:pt>
                <c:pt idx="2">
                  <c:v>16.09</c:v>
                </c:pt>
                <c:pt idx="3">
                  <c:v>15.93</c:v>
                </c:pt>
                <c:pt idx="4">
                  <c:v>16.02</c:v>
                </c:pt>
                <c:pt idx="5">
                  <c:v>16.260000000000002</c:v>
                </c:pt>
                <c:pt idx="6">
                  <c:v>16.54</c:v>
                </c:pt>
                <c:pt idx="7">
                  <c:v>16.809999999999999</c:v>
                </c:pt>
                <c:pt idx="8">
                  <c:v>17.3</c:v>
                </c:pt>
                <c:pt idx="9">
                  <c:v>17.670000000000002</c:v>
                </c:pt>
                <c:pt idx="10">
                  <c:v>18.14</c:v>
                </c:pt>
                <c:pt idx="11">
                  <c:v>18.309999999999999</c:v>
                </c:pt>
                <c:pt idx="12">
                  <c:v>18.71</c:v>
                </c:pt>
                <c:pt idx="13">
                  <c:v>18.89</c:v>
                </c:pt>
                <c:pt idx="14">
                  <c:v>18.87</c:v>
                </c:pt>
                <c:pt idx="15">
                  <c:v>19.05</c:v>
                </c:pt>
                <c:pt idx="16">
                  <c:v>18.97</c:v>
                </c:pt>
                <c:pt idx="17">
                  <c:v>19.21</c:v>
                </c:pt>
                <c:pt idx="18">
                  <c:v>19.420000000000002</c:v>
                </c:pt>
                <c:pt idx="19">
                  <c:v>19.68</c:v>
                </c:pt>
                <c:pt idx="20">
                  <c:v>19.88</c:v>
                </c:pt>
                <c:pt idx="21">
                  <c:v>20.2</c:v>
                </c:pt>
                <c:pt idx="22">
                  <c:v>20.329999999999998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0EC-4BD9-820E-DEDFCF39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7968"/>
        <c:axId val="78557952"/>
      </c:scatterChart>
      <c:valAx>
        <c:axId val="78547968"/>
        <c:scaling>
          <c:orientation val="minMax"/>
          <c:max val="180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78557952"/>
        <c:crosses val="autoZero"/>
        <c:crossBetween val="midCat"/>
        <c:majorUnit val="10"/>
      </c:valAx>
      <c:valAx>
        <c:axId val="78557952"/>
        <c:scaling>
          <c:orientation val="minMax"/>
          <c:min val="1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54796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8958224961698793"/>
          <c:y val="0.10508012585383349"/>
          <c:w val="5.9589574664034216E-2"/>
          <c:h val="0.56211105250339921"/>
        </c:manualLayout>
      </c:layout>
      <c:overlay val="0"/>
    </c:legend>
    <c:plotVisOnly val="1"/>
    <c:dispBlanksAs val="gap"/>
    <c:showDLblsOverMax val="0"/>
  </c:chart>
  <c:spPr>
    <a:solidFill>
      <a:schemeClr val="accent3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'180A8P'!$H$152:$H$160</c:f>
              <c:numCache>
                <c:formatCode>0</c:formatCode>
                <c:ptCount val="9"/>
                <c:pt idx="0">
                  <c:v>47</c:v>
                </c:pt>
                <c:pt idx="1">
                  <c:v>59</c:v>
                </c:pt>
                <c:pt idx="2">
                  <c:v>69</c:v>
                </c:pt>
                <c:pt idx="3">
                  <c:v>79</c:v>
                </c:pt>
                <c:pt idx="4">
                  <c:v>88</c:v>
                </c:pt>
                <c:pt idx="5">
                  <c:v>99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</c:numCache>
            </c:numRef>
          </c:xVal>
          <c:yVal>
            <c:numRef>
              <c:f>'180A8P'!$I$152:$I$160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7-4100-BF0E-ADD1F0E062D8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2057732852624603"/>
                  <c:y val="-0.23845633457571594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'180A8P'!$H$152:$H$166</c:f>
              <c:numCache>
                <c:formatCode>0</c:formatCode>
                <c:ptCount val="15"/>
                <c:pt idx="0">
                  <c:v>47</c:v>
                </c:pt>
                <c:pt idx="1">
                  <c:v>59</c:v>
                </c:pt>
                <c:pt idx="2">
                  <c:v>69</c:v>
                </c:pt>
                <c:pt idx="3">
                  <c:v>79</c:v>
                </c:pt>
                <c:pt idx="4">
                  <c:v>88</c:v>
                </c:pt>
                <c:pt idx="5">
                  <c:v>99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140.00000000000003</c:v>
                </c:pt>
                <c:pt idx="10">
                  <c:v>149.99999999999997</c:v>
                </c:pt>
                <c:pt idx="11">
                  <c:v>161</c:v>
                </c:pt>
                <c:pt idx="12">
                  <c:v>172.99999999999997</c:v>
                </c:pt>
                <c:pt idx="13">
                  <c:v>184.99999999999997</c:v>
                </c:pt>
                <c:pt idx="14">
                  <c:v>195</c:v>
                </c:pt>
              </c:numCache>
            </c:numRef>
          </c:xVal>
          <c:yVal>
            <c:numRef>
              <c:f>'180A8P'!$J$152:$J$166</c:f>
              <c:numCache>
                <c:formatCode>0.000</c:formatCode>
                <c:ptCount val="15"/>
                <c:pt idx="0">
                  <c:v>4.1100000000000003</c:v>
                </c:pt>
                <c:pt idx="1">
                  <c:v>4.2050000000000001</c:v>
                </c:pt>
                <c:pt idx="2">
                  <c:v>4.2</c:v>
                </c:pt>
                <c:pt idx="3">
                  <c:v>4.1950000000000003</c:v>
                </c:pt>
                <c:pt idx="4">
                  <c:v>4.1900000000000004</c:v>
                </c:pt>
                <c:pt idx="5">
                  <c:v>4.1849999999999996</c:v>
                </c:pt>
                <c:pt idx="6">
                  <c:v>4.18</c:v>
                </c:pt>
                <c:pt idx="7">
                  <c:v>4.1749999999999998</c:v>
                </c:pt>
                <c:pt idx="8">
                  <c:v>4.17</c:v>
                </c:pt>
                <c:pt idx="9">
                  <c:v>4.165</c:v>
                </c:pt>
                <c:pt idx="10">
                  <c:v>4.16</c:v>
                </c:pt>
                <c:pt idx="11">
                  <c:v>4.1550000000000002</c:v>
                </c:pt>
                <c:pt idx="12">
                  <c:v>4.1500000000000004</c:v>
                </c:pt>
                <c:pt idx="13">
                  <c:v>4.1449999999999996</c:v>
                </c:pt>
                <c:pt idx="14">
                  <c:v>4.1399999999999997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F7-4100-BF0E-ADD1F0E06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00"/>
          <c:min val="45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'180A8P'!$R$134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'180A8P'!$R$135:$R$137</c:f>
              <c:numCache>
                <c:formatCode>0.00</c:formatCode>
                <c:ptCount val="3"/>
                <c:pt idx="0">
                  <c:v>24.29</c:v>
                </c:pt>
                <c:pt idx="1">
                  <c:v>7.2999999999999901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F-4F3F-B2C2-24649AD5FCDF}"/>
            </c:ext>
          </c:extLst>
        </c:ser>
        <c:ser>
          <c:idx val="1"/>
          <c:order val="1"/>
          <c:tx>
            <c:strRef>
              <c:f>'180A8P'!$S$134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'180A8P'!$S$135:$S$137</c:f>
              <c:numCache>
                <c:formatCode>0.00</c:formatCode>
                <c:ptCount val="3"/>
                <c:pt idx="0">
                  <c:v>27.97</c:v>
                </c:pt>
                <c:pt idx="1">
                  <c:v>7.0599999999999952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2F-4F3F-B2C2-24649AD5FCDF}"/>
            </c:ext>
          </c:extLst>
        </c:ser>
        <c:ser>
          <c:idx val="2"/>
          <c:order val="2"/>
          <c:tx>
            <c:strRef>
              <c:f>'180A8P'!$T$134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'180A8P'!$T$135:$T$137</c:f>
              <c:numCache>
                <c:formatCode>0.00</c:formatCode>
                <c:ptCount val="3"/>
                <c:pt idx="0">
                  <c:v>25.560000000000002</c:v>
                </c:pt>
                <c:pt idx="1">
                  <c:v>6.1499999999999986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2F-4F3F-B2C2-24649AD5FCDF}"/>
            </c:ext>
          </c:extLst>
        </c:ser>
        <c:ser>
          <c:idx val="3"/>
          <c:order val="3"/>
          <c:tx>
            <c:strRef>
              <c:f>'180A8P'!$U$134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'180A8P'!$U$135:$U$137</c:f>
              <c:numCache>
                <c:formatCode>0.00</c:formatCode>
                <c:ptCount val="3"/>
                <c:pt idx="0">
                  <c:v>29.619999999999997</c:v>
                </c:pt>
                <c:pt idx="1">
                  <c:v>7.9999999999999929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2F-4F3F-B2C2-24649AD5FCDF}"/>
            </c:ext>
          </c:extLst>
        </c:ser>
        <c:ser>
          <c:idx val="4"/>
          <c:order val="4"/>
          <c:tx>
            <c:strRef>
              <c:f>'180A8P'!$V$134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'180A8P'!$V$135:$V$137</c:f>
              <c:numCache>
                <c:formatCode>0.00</c:formatCode>
                <c:ptCount val="3"/>
                <c:pt idx="0">
                  <c:v>27.409999999999997</c:v>
                </c:pt>
                <c:pt idx="1">
                  <c:v>7.1799999999999855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2F-4F3F-B2C2-24649AD5FCDF}"/>
            </c:ext>
          </c:extLst>
        </c:ser>
        <c:ser>
          <c:idx val="5"/>
          <c:order val="5"/>
          <c:tx>
            <c:strRef>
              <c:f>'180A8P'!$W$134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'180A8P'!$W$135:$W$137</c:f>
              <c:numCache>
                <c:formatCode>0.00</c:formatCode>
                <c:ptCount val="3"/>
                <c:pt idx="0">
                  <c:v>31.309999999999995</c:v>
                </c:pt>
                <c:pt idx="1">
                  <c:v>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2F-4F3F-B2C2-24649AD5FCDF}"/>
            </c:ext>
          </c:extLst>
        </c:ser>
        <c:ser>
          <c:idx val="6"/>
          <c:order val="6"/>
          <c:tx>
            <c:strRef>
              <c:f>'180A8P'!$X$134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'180A8P'!$X$135:$X$137</c:f>
              <c:numCache>
                <c:formatCode>0.00</c:formatCode>
                <c:ptCount val="3"/>
                <c:pt idx="0">
                  <c:v>2.3699999999999992</c:v>
                </c:pt>
                <c:pt idx="1">
                  <c:v>0.39000000000000057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C2F-4F3F-B2C2-24649AD5FCDF}"/>
            </c:ext>
          </c:extLst>
        </c:ser>
        <c:ser>
          <c:idx val="7"/>
          <c:order val="7"/>
          <c:tx>
            <c:strRef>
              <c:f>'180A8P'!$Y$134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'180A8P'!$Q$135:$Q$137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'180A8P'!$Y$135:$Y$137</c:f>
              <c:numCache>
                <c:formatCode>0.00</c:formatCode>
                <c:ptCount val="3"/>
                <c:pt idx="0">
                  <c:v>1.7599999999999998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C2F-4F3F-B2C2-24649AD5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'180A8P'!$R$94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'180A8P'!$R$95:$R$100</c:f>
              <c:numCache>
                <c:formatCode>0.00</c:formatCode>
                <c:ptCount val="6"/>
                <c:pt idx="0">
                  <c:v>7.3899999999999988</c:v>
                </c:pt>
                <c:pt idx="1">
                  <c:v>11.2</c:v>
                </c:pt>
                <c:pt idx="2">
                  <c:v>5.3999999999999915</c:v>
                </c:pt>
                <c:pt idx="3">
                  <c:v>1.3000000000000078</c:v>
                </c:pt>
                <c:pt idx="4">
                  <c:v>0</c:v>
                </c:pt>
                <c:pt idx="5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3A29-4213-B641-36240288FA11}"/>
            </c:ext>
          </c:extLst>
        </c:ser>
        <c:ser>
          <c:idx val="1"/>
          <c:order val="1"/>
          <c:tx>
            <c:strRef>
              <c:f>'600A8P'!$S$102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'600A8P'!$S$103:$S$108</c:f>
              <c:numCache>
                <c:formatCode>0.00</c:formatCode>
                <c:ptCount val="6"/>
                <c:pt idx="0">
                  <c:v>17.600000000000001</c:v>
                </c:pt>
                <c:pt idx="1">
                  <c:v>4.91</c:v>
                </c:pt>
                <c:pt idx="2">
                  <c:v>-0.22999999999999865</c:v>
                </c:pt>
                <c:pt idx="3">
                  <c:v>-0.55000000000000426</c:v>
                </c:pt>
                <c:pt idx="4">
                  <c:v>0.35999999999999943</c:v>
                </c:pt>
                <c:pt idx="5">
                  <c:v>5.9999999999998721E-2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3A29-4213-B641-36240288FA11}"/>
            </c:ext>
          </c:extLst>
        </c:ser>
        <c:ser>
          <c:idx val="2"/>
          <c:order val="2"/>
          <c:tx>
            <c:strRef>
              <c:f>'600A8P'!$T$102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'600A8P'!$T$103:$T$108</c:f>
              <c:numCache>
                <c:formatCode>0.00</c:formatCode>
                <c:ptCount val="6"/>
                <c:pt idx="0">
                  <c:v>18.850000000000001</c:v>
                </c:pt>
                <c:pt idx="1">
                  <c:v>4.66</c:v>
                </c:pt>
                <c:pt idx="2">
                  <c:v>2.9999999999999361E-2</c:v>
                </c:pt>
                <c:pt idx="3">
                  <c:v>0.10999999999999943</c:v>
                </c:pt>
                <c:pt idx="4">
                  <c:v>0.84000000000000341</c:v>
                </c:pt>
                <c:pt idx="5">
                  <c:v>-0.62999999999999901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2-3A29-4213-B641-36240288FA11}"/>
            </c:ext>
          </c:extLst>
        </c:ser>
        <c:ser>
          <c:idx val="3"/>
          <c:order val="3"/>
          <c:tx>
            <c:strRef>
              <c:f>'600A8P'!$U$102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'600A8P'!$U$103:$U$108</c:f>
              <c:numCache>
                <c:formatCode>0.00</c:formatCode>
                <c:ptCount val="6"/>
                <c:pt idx="0">
                  <c:v>18.18</c:v>
                </c:pt>
                <c:pt idx="1">
                  <c:v>5.2500000000000036</c:v>
                </c:pt>
                <c:pt idx="2">
                  <c:v>-0.29000000000000092</c:v>
                </c:pt>
                <c:pt idx="3">
                  <c:v>0.25999999999999801</c:v>
                </c:pt>
                <c:pt idx="4">
                  <c:v>1.0700000000000003</c:v>
                </c:pt>
                <c:pt idx="5">
                  <c:v>-0.41000000000000014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3-3A29-4213-B641-36240288FA11}"/>
            </c:ext>
          </c:extLst>
        </c:ser>
        <c:ser>
          <c:idx val="4"/>
          <c:order val="4"/>
          <c:tx>
            <c:strRef>
              <c:f>'600A8P'!$V$102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'600A8P'!$V$103:$V$108</c:f>
              <c:numCache>
                <c:formatCode>0.00</c:formatCode>
                <c:ptCount val="6"/>
                <c:pt idx="0">
                  <c:v>11.349999999999998</c:v>
                </c:pt>
                <c:pt idx="1">
                  <c:v>3.16</c:v>
                </c:pt>
                <c:pt idx="2">
                  <c:v>0.32000000000000561</c:v>
                </c:pt>
                <c:pt idx="3">
                  <c:v>0.61999999999999744</c:v>
                </c:pt>
                <c:pt idx="4">
                  <c:v>0.82999999999999829</c:v>
                </c:pt>
                <c:pt idx="5">
                  <c:v>0.25000000000000355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4-3A29-4213-B641-36240288FA11}"/>
            </c:ext>
          </c:extLst>
        </c:ser>
        <c:ser>
          <c:idx val="8"/>
          <c:order val="8"/>
          <c:tx>
            <c:strRef>
              <c:f>'600A8P'!$W$102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'600A8P'!$W$103:$W$108</c:f>
              <c:numCache>
                <c:formatCode>0.00</c:formatCode>
                <c:ptCount val="6"/>
                <c:pt idx="0">
                  <c:v>-0.16999999999999993</c:v>
                </c:pt>
                <c:pt idx="1">
                  <c:v>0.83000000000000007</c:v>
                </c:pt>
                <c:pt idx="2">
                  <c:v>0.47000000000000064</c:v>
                </c:pt>
                <c:pt idx="3">
                  <c:v>0.32000000000000028</c:v>
                </c:pt>
                <c:pt idx="4">
                  <c:v>0.71000000000000085</c:v>
                </c:pt>
                <c:pt idx="5">
                  <c:v>0.5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5-3A29-4213-B641-36240288FA11}"/>
            </c:ext>
          </c:extLst>
        </c:ser>
        <c:ser>
          <c:idx val="9"/>
          <c:order val="9"/>
          <c:tx>
            <c:strRef>
              <c:f>'600A8P'!$X$102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'600A8P'!$X$103:$X$108</c:f>
              <c:numCache>
                <c:formatCode>0.00</c:formatCode>
                <c:ptCount val="6"/>
                <c:pt idx="0">
                  <c:v>-0.37000000000000099</c:v>
                </c:pt>
                <c:pt idx="1">
                  <c:v>1.0299999999999994</c:v>
                </c:pt>
                <c:pt idx="2">
                  <c:v>0.56999999999999851</c:v>
                </c:pt>
                <c:pt idx="3">
                  <c:v>0.51999999999999957</c:v>
                </c:pt>
                <c:pt idx="4">
                  <c:v>0.71999999999999886</c:v>
                </c:pt>
                <c:pt idx="5">
                  <c:v>0.7099999999999973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6-3A29-4213-B641-36240288FA11}"/>
            </c:ext>
          </c:extLst>
        </c:ser>
        <c:ser>
          <c:idx val="10"/>
          <c:order val="10"/>
          <c:tx>
            <c:strRef>
              <c:f>'600A8P'!$Y$102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'180A8P'!$Q$95:$Q$100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  <c:extLst/>
            </c:strRef>
          </c:cat>
          <c:val>
            <c:numRef>
              <c:f>'600A8P'!$Y$103:$Y$108</c:f>
              <c:numCache>
                <c:formatCode>0.00</c:formatCode>
                <c:ptCount val="6"/>
                <c:pt idx="0">
                  <c:v>-0.97000000000000064</c:v>
                </c:pt>
                <c:pt idx="1">
                  <c:v>1.0599999999999987</c:v>
                </c:pt>
                <c:pt idx="2">
                  <c:v>0.50999999999999979</c:v>
                </c:pt>
                <c:pt idx="3">
                  <c:v>0.29999999999999893</c:v>
                </c:pt>
                <c:pt idx="4">
                  <c:v>0.67999999999999972</c:v>
                </c:pt>
                <c:pt idx="5">
                  <c:v>0.5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7-3A29-4213-B641-36240288F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'180A8P'!$Q$95:$Q$100</c15:sqref>
                        </c15:formulaRef>
                      </c:ext>
                    </c:extLst>
                    <c:strCache>
                      <c:ptCount val="6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3A29-4213-B641-36240288FA11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'180A8P'!$Q$95:$Q$100</c15:sqref>
                        </c15:formulaRef>
                      </c:ext>
                    </c:extLst>
                    <c:strCache>
                      <c:ptCount val="6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29-4213-B641-36240288FA11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'180A8P'!$Q$95:$Q$100</c15:sqref>
                        </c15:formulaRef>
                      </c:ext>
                    </c:extLst>
                    <c:strCache>
                      <c:ptCount val="6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29-4213-B641-36240288FA11}"/>
                  </c:ext>
                </c:extLst>
              </c15:ser>
            </c15:filteredLineSeries>
          </c:ext>
        </c:extLst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32692541497711E-2"/>
          <c:y val="5.980512201734009E-2"/>
          <c:w val="0.81385640827594097"/>
          <c:h val="0.86572258356770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'240A8P'!$E$87</c:f>
              <c:strCache>
                <c:ptCount val="1"/>
                <c:pt idx="0">
                  <c:v>P1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'240A8P'!$E$88:$E$137</c:f>
              <c:numCache>
                <c:formatCode>0.00</c:formatCode>
                <c:ptCount val="50"/>
                <c:pt idx="0">
                  <c:v>23.91</c:v>
                </c:pt>
                <c:pt idx="1">
                  <c:v>24.9</c:v>
                </c:pt>
                <c:pt idx="2">
                  <c:v>28.74</c:v>
                </c:pt>
                <c:pt idx="3">
                  <c:v>33.19</c:v>
                </c:pt>
                <c:pt idx="4">
                  <c:v>37.24</c:v>
                </c:pt>
                <c:pt idx="5">
                  <c:v>41.07</c:v>
                </c:pt>
                <c:pt idx="6">
                  <c:v>44.24</c:v>
                </c:pt>
                <c:pt idx="7">
                  <c:v>46.99</c:v>
                </c:pt>
                <c:pt idx="8">
                  <c:v>49.58</c:v>
                </c:pt>
                <c:pt idx="9">
                  <c:v>51.79</c:v>
                </c:pt>
                <c:pt idx="10">
                  <c:v>53.65</c:v>
                </c:pt>
                <c:pt idx="11">
                  <c:v>55.05</c:v>
                </c:pt>
                <c:pt idx="12">
                  <c:v>56.73</c:v>
                </c:pt>
                <c:pt idx="13">
                  <c:v>57.85</c:v>
                </c:pt>
                <c:pt idx="14">
                  <c:v>58.9</c:v>
                </c:pt>
                <c:pt idx="15">
                  <c:v>60</c:v>
                </c:pt>
                <c:pt idx="16">
                  <c:v>61.04</c:v>
                </c:pt>
                <c:pt idx="17">
                  <c:v>61.84</c:v>
                </c:pt>
                <c:pt idx="18">
                  <c:v>62.49</c:v>
                </c:pt>
                <c:pt idx="19">
                  <c:v>63.54</c:v>
                </c:pt>
                <c:pt idx="20">
                  <c:v>64.040000000000006</c:v>
                </c:pt>
                <c:pt idx="21">
                  <c:v>64.75</c:v>
                </c:pt>
                <c:pt idx="22">
                  <c:v>65.430000000000007</c:v>
                </c:pt>
                <c:pt idx="23">
                  <c:v>66</c:v>
                </c:pt>
                <c:pt idx="24">
                  <c:v>66.400000000000006</c:v>
                </c:pt>
                <c:pt idx="25">
                  <c:v>66.930000000000007</c:v>
                </c:pt>
                <c:pt idx="26">
                  <c:v>67.540000000000006</c:v>
                </c:pt>
                <c:pt idx="27">
                  <c:v>67.81</c:v>
                </c:pt>
                <c:pt idx="28">
                  <c:v>68.31</c:v>
                </c:pt>
                <c:pt idx="29">
                  <c:v>68.510000000000005</c:v>
                </c:pt>
                <c:pt idx="30">
                  <c:v>68.61</c:v>
                </c:pt>
                <c:pt idx="31">
                  <c:v>69.25</c:v>
                </c:pt>
                <c:pt idx="32">
                  <c:v>69.12</c:v>
                </c:pt>
                <c:pt idx="33">
                  <c:v>69.47</c:v>
                </c:pt>
                <c:pt idx="34">
                  <c:v>69.37</c:v>
                </c:pt>
                <c:pt idx="35">
                  <c:v>69.33</c:v>
                </c:pt>
                <c:pt idx="36">
                  <c:v>69.64</c:v>
                </c:pt>
                <c:pt idx="37">
                  <c:v>69.510000000000005</c:v>
                </c:pt>
                <c:pt idx="38">
                  <c:v>69.55</c:v>
                </c:pt>
                <c:pt idx="39">
                  <c:v>69.37</c:v>
                </c:pt>
                <c:pt idx="40">
                  <c:v>69.2</c:v>
                </c:pt>
                <c:pt idx="41">
                  <c:v>69.06</c:v>
                </c:pt>
                <c:pt idx="42">
                  <c:v>69.27</c:v>
                </c:pt>
                <c:pt idx="43">
                  <c:v>68.92</c:v>
                </c:pt>
                <c:pt idx="44">
                  <c:v>68.930000000000007</c:v>
                </c:pt>
                <c:pt idx="45">
                  <c:v>68.819999999999993</c:v>
                </c:pt>
                <c:pt idx="46">
                  <c:v>68.510000000000005</c:v>
                </c:pt>
                <c:pt idx="47">
                  <c:v>68.8</c:v>
                </c:pt>
                <c:pt idx="48">
                  <c:v>68.48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B5-46C5-A7F9-82BE6B280160}"/>
            </c:ext>
          </c:extLst>
        </c:ser>
        <c:ser>
          <c:idx val="2"/>
          <c:order val="1"/>
          <c:tx>
            <c:strRef>
              <c:f>'240A8P'!$F$87</c:f>
              <c:strCache>
                <c:ptCount val="1"/>
                <c:pt idx="0">
                  <c:v>P2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'240A8P'!$F$88:$F$137</c:f>
              <c:numCache>
                <c:formatCode>0.00</c:formatCode>
                <c:ptCount val="50"/>
                <c:pt idx="0">
                  <c:v>24.61</c:v>
                </c:pt>
                <c:pt idx="1">
                  <c:v>27.12</c:v>
                </c:pt>
                <c:pt idx="2">
                  <c:v>32.590000000000003</c:v>
                </c:pt>
                <c:pt idx="3">
                  <c:v>38.020000000000003</c:v>
                </c:pt>
                <c:pt idx="4">
                  <c:v>42.74</c:v>
                </c:pt>
                <c:pt idx="5">
                  <c:v>47.08</c:v>
                </c:pt>
                <c:pt idx="6">
                  <c:v>50.59</c:v>
                </c:pt>
                <c:pt idx="7">
                  <c:v>53.81</c:v>
                </c:pt>
                <c:pt idx="8">
                  <c:v>56.74</c:v>
                </c:pt>
                <c:pt idx="9">
                  <c:v>59.3</c:v>
                </c:pt>
                <c:pt idx="10">
                  <c:v>61.39</c:v>
                </c:pt>
                <c:pt idx="11">
                  <c:v>62.92</c:v>
                </c:pt>
                <c:pt idx="12">
                  <c:v>64.81</c:v>
                </c:pt>
                <c:pt idx="13">
                  <c:v>66.290000000000006</c:v>
                </c:pt>
                <c:pt idx="14">
                  <c:v>67.58</c:v>
                </c:pt>
                <c:pt idx="15">
                  <c:v>69.06</c:v>
                </c:pt>
                <c:pt idx="16">
                  <c:v>70.13</c:v>
                </c:pt>
                <c:pt idx="17">
                  <c:v>71.069999999999993</c:v>
                </c:pt>
                <c:pt idx="18">
                  <c:v>72.08</c:v>
                </c:pt>
                <c:pt idx="19">
                  <c:v>72.97</c:v>
                </c:pt>
                <c:pt idx="20">
                  <c:v>73.790000000000006</c:v>
                </c:pt>
                <c:pt idx="21">
                  <c:v>74.400000000000006</c:v>
                </c:pt>
                <c:pt idx="22">
                  <c:v>75.209999999999994</c:v>
                </c:pt>
                <c:pt idx="23">
                  <c:v>75.88</c:v>
                </c:pt>
                <c:pt idx="24">
                  <c:v>76.209999999999994</c:v>
                </c:pt>
                <c:pt idx="25">
                  <c:v>76.459999999999994</c:v>
                </c:pt>
                <c:pt idx="26">
                  <c:v>76.92</c:v>
                </c:pt>
                <c:pt idx="27">
                  <c:v>77.14</c:v>
                </c:pt>
                <c:pt idx="28">
                  <c:v>77.77</c:v>
                </c:pt>
                <c:pt idx="29">
                  <c:v>78.05</c:v>
                </c:pt>
                <c:pt idx="30">
                  <c:v>78.349999999999994</c:v>
                </c:pt>
                <c:pt idx="31">
                  <c:v>78.760000000000005</c:v>
                </c:pt>
                <c:pt idx="32">
                  <c:v>78.62</c:v>
                </c:pt>
                <c:pt idx="33">
                  <c:v>78.83</c:v>
                </c:pt>
                <c:pt idx="34">
                  <c:v>79.040000000000006</c:v>
                </c:pt>
                <c:pt idx="35">
                  <c:v>79.19</c:v>
                </c:pt>
                <c:pt idx="36">
                  <c:v>79.27</c:v>
                </c:pt>
                <c:pt idx="37">
                  <c:v>79.540000000000006</c:v>
                </c:pt>
                <c:pt idx="38">
                  <c:v>79.67</c:v>
                </c:pt>
                <c:pt idx="39">
                  <c:v>79.75</c:v>
                </c:pt>
                <c:pt idx="40">
                  <c:v>79.73</c:v>
                </c:pt>
                <c:pt idx="41">
                  <c:v>79.87</c:v>
                </c:pt>
                <c:pt idx="42">
                  <c:v>79.83</c:v>
                </c:pt>
                <c:pt idx="43">
                  <c:v>79.760000000000005</c:v>
                </c:pt>
                <c:pt idx="44">
                  <c:v>79.94</c:v>
                </c:pt>
                <c:pt idx="45">
                  <c:v>79.819999999999993</c:v>
                </c:pt>
                <c:pt idx="46">
                  <c:v>79.58</c:v>
                </c:pt>
                <c:pt idx="47">
                  <c:v>79.489999999999995</c:v>
                </c:pt>
                <c:pt idx="48">
                  <c:v>79.23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B5-46C5-A7F9-82BE6B280160}"/>
            </c:ext>
          </c:extLst>
        </c:ser>
        <c:ser>
          <c:idx val="3"/>
          <c:order val="2"/>
          <c:tx>
            <c:strRef>
              <c:f>'240A8P'!$G$87</c:f>
              <c:strCache>
                <c:ptCount val="1"/>
                <c:pt idx="0">
                  <c:v>P3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'240A8P'!$G$88:$G$137</c:f>
              <c:numCache>
                <c:formatCode>0.00</c:formatCode>
                <c:ptCount val="50"/>
                <c:pt idx="0">
                  <c:v>23.88</c:v>
                </c:pt>
                <c:pt idx="1">
                  <c:v>25.94</c:v>
                </c:pt>
                <c:pt idx="2">
                  <c:v>30.77</c:v>
                </c:pt>
                <c:pt idx="3">
                  <c:v>35.64</c:v>
                </c:pt>
                <c:pt idx="4">
                  <c:v>39.86</c:v>
                </c:pt>
                <c:pt idx="5">
                  <c:v>43.83</c:v>
                </c:pt>
                <c:pt idx="6">
                  <c:v>47.02</c:v>
                </c:pt>
                <c:pt idx="7">
                  <c:v>49.91</c:v>
                </c:pt>
                <c:pt idx="8">
                  <c:v>52.56</c:v>
                </c:pt>
                <c:pt idx="9">
                  <c:v>54.78</c:v>
                </c:pt>
                <c:pt idx="10">
                  <c:v>56.47</c:v>
                </c:pt>
                <c:pt idx="11">
                  <c:v>57.83</c:v>
                </c:pt>
                <c:pt idx="12">
                  <c:v>59.18</c:v>
                </c:pt>
                <c:pt idx="13">
                  <c:v>60.4</c:v>
                </c:pt>
                <c:pt idx="14">
                  <c:v>61.59</c:v>
                </c:pt>
                <c:pt idx="15">
                  <c:v>62.57</c:v>
                </c:pt>
                <c:pt idx="16">
                  <c:v>63.52</c:v>
                </c:pt>
                <c:pt idx="17">
                  <c:v>64.260000000000005</c:v>
                </c:pt>
                <c:pt idx="18">
                  <c:v>65.099999999999994</c:v>
                </c:pt>
                <c:pt idx="19">
                  <c:v>65.930000000000007</c:v>
                </c:pt>
                <c:pt idx="20">
                  <c:v>66.42</c:v>
                </c:pt>
                <c:pt idx="21">
                  <c:v>67.61</c:v>
                </c:pt>
                <c:pt idx="22">
                  <c:v>68.53</c:v>
                </c:pt>
                <c:pt idx="23">
                  <c:v>69.05</c:v>
                </c:pt>
                <c:pt idx="24">
                  <c:v>68.97</c:v>
                </c:pt>
                <c:pt idx="25">
                  <c:v>69.3</c:v>
                </c:pt>
                <c:pt idx="26">
                  <c:v>69.849999999999994</c:v>
                </c:pt>
                <c:pt idx="27">
                  <c:v>70.099999999999994</c:v>
                </c:pt>
                <c:pt idx="28">
                  <c:v>70.52</c:v>
                </c:pt>
                <c:pt idx="29">
                  <c:v>70.66</c:v>
                </c:pt>
                <c:pt idx="30">
                  <c:v>70.849999999999994</c:v>
                </c:pt>
                <c:pt idx="31">
                  <c:v>71.38</c:v>
                </c:pt>
                <c:pt idx="32">
                  <c:v>71.45</c:v>
                </c:pt>
                <c:pt idx="33">
                  <c:v>71.66</c:v>
                </c:pt>
                <c:pt idx="34">
                  <c:v>71.7</c:v>
                </c:pt>
                <c:pt idx="35">
                  <c:v>71.819999999999993</c:v>
                </c:pt>
                <c:pt idx="36">
                  <c:v>71.97</c:v>
                </c:pt>
                <c:pt idx="37">
                  <c:v>71.89</c:v>
                </c:pt>
                <c:pt idx="38">
                  <c:v>72.14</c:v>
                </c:pt>
                <c:pt idx="39">
                  <c:v>71.92</c:v>
                </c:pt>
                <c:pt idx="40">
                  <c:v>71.900000000000006</c:v>
                </c:pt>
                <c:pt idx="41">
                  <c:v>71.72</c:v>
                </c:pt>
                <c:pt idx="42">
                  <c:v>71.900000000000006</c:v>
                </c:pt>
                <c:pt idx="43">
                  <c:v>71.599999999999994</c:v>
                </c:pt>
                <c:pt idx="44">
                  <c:v>71.650000000000006</c:v>
                </c:pt>
                <c:pt idx="45">
                  <c:v>71.53</c:v>
                </c:pt>
                <c:pt idx="46">
                  <c:v>71.64</c:v>
                </c:pt>
                <c:pt idx="47">
                  <c:v>71.34</c:v>
                </c:pt>
                <c:pt idx="48">
                  <c:v>71.209999999999994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B5-46C5-A7F9-82BE6B280160}"/>
            </c:ext>
          </c:extLst>
        </c:ser>
        <c:ser>
          <c:idx val="4"/>
          <c:order val="3"/>
          <c:tx>
            <c:strRef>
              <c:f>'240A8P'!$H$87</c:f>
              <c:strCache>
                <c:ptCount val="1"/>
                <c:pt idx="0">
                  <c:v>P4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'240A8P'!$H$88:$H$137</c:f>
              <c:numCache>
                <c:formatCode>0.00</c:formatCode>
                <c:ptCount val="50"/>
                <c:pt idx="0">
                  <c:v>24</c:v>
                </c:pt>
                <c:pt idx="1">
                  <c:v>27.25</c:v>
                </c:pt>
                <c:pt idx="2">
                  <c:v>32.86</c:v>
                </c:pt>
                <c:pt idx="3">
                  <c:v>38.15</c:v>
                </c:pt>
                <c:pt idx="4">
                  <c:v>42.68</c:v>
                </c:pt>
                <c:pt idx="5">
                  <c:v>46.79</c:v>
                </c:pt>
                <c:pt idx="6">
                  <c:v>50.01</c:v>
                </c:pt>
                <c:pt idx="7">
                  <c:v>53.13</c:v>
                </c:pt>
                <c:pt idx="8">
                  <c:v>56.03</c:v>
                </c:pt>
                <c:pt idx="9">
                  <c:v>58.24</c:v>
                </c:pt>
                <c:pt idx="10">
                  <c:v>60.25</c:v>
                </c:pt>
                <c:pt idx="11">
                  <c:v>61.48</c:v>
                </c:pt>
                <c:pt idx="12">
                  <c:v>63.32</c:v>
                </c:pt>
                <c:pt idx="13">
                  <c:v>64.61</c:v>
                </c:pt>
                <c:pt idx="14">
                  <c:v>65.47</c:v>
                </c:pt>
                <c:pt idx="15">
                  <c:v>66.55</c:v>
                </c:pt>
                <c:pt idx="16">
                  <c:v>67.69</c:v>
                </c:pt>
                <c:pt idx="17">
                  <c:v>68.7</c:v>
                </c:pt>
                <c:pt idx="18">
                  <c:v>69.290000000000006</c:v>
                </c:pt>
                <c:pt idx="19">
                  <c:v>69.959999999999994</c:v>
                </c:pt>
                <c:pt idx="20">
                  <c:v>70.58</c:v>
                </c:pt>
                <c:pt idx="21">
                  <c:v>71.27</c:v>
                </c:pt>
                <c:pt idx="22">
                  <c:v>72</c:v>
                </c:pt>
                <c:pt idx="23">
                  <c:v>72.64</c:v>
                </c:pt>
                <c:pt idx="24">
                  <c:v>73.040000000000006</c:v>
                </c:pt>
                <c:pt idx="25">
                  <c:v>73.45</c:v>
                </c:pt>
                <c:pt idx="26">
                  <c:v>73.790000000000006</c:v>
                </c:pt>
                <c:pt idx="27">
                  <c:v>74.27</c:v>
                </c:pt>
                <c:pt idx="28">
                  <c:v>75.19</c:v>
                </c:pt>
                <c:pt idx="29">
                  <c:v>75.430000000000007</c:v>
                </c:pt>
                <c:pt idx="30">
                  <c:v>75.489999999999995</c:v>
                </c:pt>
                <c:pt idx="31">
                  <c:v>76.239999999999995</c:v>
                </c:pt>
                <c:pt idx="32">
                  <c:v>76.010000000000005</c:v>
                </c:pt>
                <c:pt idx="33">
                  <c:v>76.09</c:v>
                </c:pt>
                <c:pt idx="34">
                  <c:v>76.25</c:v>
                </c:pt>
                <c:pt idx="35">
                  <c:v>75.709999999999994</c:v>
                </c:pt>
                <c:pt idx="36">
                  <c:v>76.11</c:v>
                </c:pt>
                <c:pt idx="37">
                  <c:v>75.760000000000005</c:v>
                </c:pt>
                <c:pt idx="38">
                  <c:v>75.989999999999995</c:v>
                </c:pt>
                <c:pt idx="39">
                  <c:v>75.790000000000006</c:v>
                </c:pt>
                <c:pt idx="40">
                  <c:v>75.790000000000006</c:v>
                </c:pt>
                <c:pt idx="41">
                  <c:v>75.8</c:v>
                </c:pt>
                <c:pt idx="42">
                  <c:v>76.099999999999994</c:v>
                </c:pt>
                <c:pt idx="43">
                  <c:v>75.790000000000006</c:v>
                </c:pt>
                <c:pt idx="44">
                  <c:v>75.81</c:v>
                </c:pt>
                <c:pt idx="45">
                  <c:v>75.709999999999994</c:v>
                </c:pt>
                <c:pt idx="46">
                  <c:v>75.7</c:v>
                </c:pt>
                <c:pt idx="47">
                  <c:v>75.540000000000006</c:v>
                </c:pt>
                <c:pt idx="48">
                  <c:v>75.459999999999994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B5-46C5-A7F9-82BE6B280160}"/>
            </c:ext>
          </c:extLst>
        </c:ser>
        <c:ser>
          <c:idx val="5"/>
          <c:order val="4"/>
          <c:tx>
            <c:strRef>
              <c:f>'240A8P'!$I$87</c:f>
              <c:strCache>
                <c:ptCount val="1"/>
                <c:pt idx="0">
                  <c:v>P5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'240A8P'!$I$88:$I$137</c:f>
              <c:numCache>
                <c:formatCode>0.00</c:formatCode>
                <c:ptCount val="50"/>
                <c:pt idx="0">
                  <c:v>24.29</c:v>
                </c:pt>
                <c:pt idx="1">
                  <c:v>25.96</c:v>
                </c:pt>
                <c:pt idx="2">
                  <c:v>30.02</c:v>
                </c:pt>
                <c:pt idx="3">
                  <c:v>34.47</c:v>
                </c:pt>
                <c:pt idx="4">
                  <c:v>38.5</c:v>
                </c:pt>
                <c:pt idx="5">
                  <c:v>42.34</c:v>
                </c:pt>
                <c:pt idx="6">
                  <c:v>45.51</c:v>
                </c:pt>
                <c:pt idx="7">
                  <c:v>48.4</c:v>
                </c:pt>
                <c:pt idx="8">
                  <c:v>51.03</c:v>
                </c:pt>
                <c:pt idx="9">
                  <c:v>53.36</c:v>
                </c:pt>
                <c:pt idx="10">
                  <c:v>55.25</c:v>
                </c:pt>
                <c:pt idx="11">
                  <c:v>56.58</c:v>
                </c:pt>
                <c:pt idx="12">
                  <c:v>58.12</c:v>
                </c:pt>
                <c:pt idx="13">
                  <c:v>59.32</c:v>
                </c:pt>
                <c:pt idx="14">
                  <c:v>60.32</c:v>
                </c:pt>
                <c:pt idx="15">
                  <c:v>61.34</c:v>
                </c:pt>
                <c:pt idx="16">
                  <c:v>62.24</c:v>
                </c:pt>
                <c:pt idx="17">
                  <c:v>62.93</c:v>
                </c:pt>
                <c:pt idx="18">
                  <c:v>63.73</c:v>
                </c:pt>
                <c:pt idx="19">
                  <c:v>64.349999999999994</c:v>
                </c:pt>
                <c:pt idx="20">
                  <c:v>64.88</c:v>
                </c:pt>
                <c:pt idx="21">
                  <c:v>65.37</c:v>
                </c:pt>
                <c:pt idx="22">
                  <c:v>65.89</c:v>
                </c:pt>
                <c:pt idx="23">
                  <c:v>66.34</c:v>
                </c:pt>
                <c:pt idx="24">
                  <c:v>66.599999999999994</c:v>
                </c:pt>
                <c:pt idx="25">
                  <c:v>66.94</c:v>
                </c:pt>
                <c:pt idx="26">
                  <c:v>67.38</c:v>
                </c:pt>
                <c:pt idx="27">
                  <c:v>67.55</c:v>
                </c:pt>
                <c:pt idx="28">
                  <c:v>67.88</c:v>
                </c:pt>
                <c:pt idx="29">
                  <c:v>67.959999999999994</c:v>
                </c:pt>
                <c:pt idx="30">
                  <c:v>68.12</c:v>
                </c:pt>
                <c:pt idx="31">
                  <c:v>68.45</c:v>
                </c:pt>
                <c:pt idx="32">
                  <c:v>68.47</c:v>
                </c:pt>
                <c:pt idx="33">
                  <c:v>68.62</c:v>
                </c:pt>
                <c:pt idx="34">
                  <c:v>68.739999999999995</c:v>
                </c:pt>
                <c:pt idx="35">
                  <c:v>68.94</c:v>
                </c:pt>
                <c:pt idx="36">
                  <c:v>68.81</c:v>
                </c:pt>
                <c:pt idx="37">
                  <c:v>68.959999999999994</c:v>
                </c:pt>
                <c:pt idx="38">
                  <c:v>69.069999999999993</c:v>
                </c:pt>
                <c:pt idx="39">
                  <c:v>69.150000000000006</c:v>
                </c:pt>
                <c:pt idx="40">
                  <c:v>69.180000000000007</c:v>
                </c:pt>
                <c:pt idx="41">
                  <c:v>69.36</c:v>
                </c:pt>
                <c:pt idx="42">
                  <c:v>69.41</c:v>
                </c:pt>
                <c:pt idx="43">
                  <c:v>69.39</c:v>
                </c:pt>
                <c:pt idx="44">
                  <c:v>69.45</c:v>
                </c:pt>
                <c:pt idx="45">
                  <c:v>69.39</c:v>
                </c:pt>
                <c:pt idx="46">
                  <c:v>69.09</c:v>
                </c:pt>
                <c:pt idx="47">
                  <c:v>69.12</c:v>
                </c:pt>
                <c:pt idx="48">
                  <c:v>68.959999999999994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B5-46C5-A7F9-82BE6B280160}"/>
            </c:ext>
          </c:extLst>
        </c:ser>
        <c:ser>
          <c:idx val="6"/>
          <c:order val="5"/>
          <c:tx>
            <c:strRef>
              <c:f>'240A8P'!$J$87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'240A8P'!$J$88:$J$137</c:f>
              <c:numCache>
                <c:formatCode>0.00</c:formatCode>
                <c:ptCount val="50"/>
                <c:pt idx="0">
                  <c:v>22.84</c:v>
                </c:pt>
                <c:pt idx="1">
                  <c:v>22.87</c:v>
                </c:pt>
                <c:pt idx="2">
                  <c:v>22.92</c:v>
                </c:pt>
                <c:pt idx="3">
                  <c:v>22.59</c:v>
                </c:pt>
                <c:pt idx="4">
                  <c:v>22.53</c:v>
                </c:pt>
                <c:pt idx="5">
                  <c:v>23</c:v>
                </c:pt>
                <c:pt idx="6">
                  <c:v>23.12</c:v>
                </c:pt>
                <c:pt idx="7">
                  <c:v>23.46</c:v>
                </c:pt>
                <c:pt idx="8">
                  <c:v>23.5</c:v>
                </c:pt>
                <c:pt idx="9">
                  <c:v>23.6</c:v>
                </c:pt>
                <c:pt idx="10">
                  <c:v>23.7</c:v>
                </c:pt>
                <c:pt idx="11">
                  <c:v>23.55</c:v>
                </c:pt>
                <c:pt idx="12">
                  <c:v>23.95</c:v>
                </c:pt>
                <c:pt idx="13">
                  <c:v>23.66</c:v>
                </c:pt>
                <c:pt idx="14">
                  <c:v>23.42</c:v>
                </c:pt>
                <c:pt idx="15">
                  <c:v>23.44</c:v>
                </c:pt>
                <c:pt idx="16">
                  <c:v>23.37</c:v>
                </c:pt>
                <c:pt idx="17">
                  <c:v>23.03</c:v>
                </c:pt>
                <c:pt idx="18">
                  <c:v>22.9</c:v>
                </c:pt>
                <c:pt idx="19">
                  <c:v>22.93</c:v>
                </c:pt>
                <c:pt idx="20">
                  <c:v>22.89</c:v>
                </c:pt>
                <c:pt idx="21">
                  <c:v>22.7</c:v>
                </c:pt>
                <c:pt idx="22">
                  <c:v>22.82</c:v>
                </c:pt>
                <c:pt idx="23">
                  <c:v>22.83</c:v>
                </c:pt>
                <c:pt idx="24">
                  <c:v>22.63</c:v>
                </c:pt>
                <c:pt idx="25">
                  <c:v>22.51</c:v>
                </c:pt>
                <c:pt idx="26">
                  <c:v>22.78</c:v>
                </c:pt>
                <c:pt idx="27">
                  <c:v>22.53</c:v>
                </c:pt>
                <c:pt idx="28">
                  <c:v>22.55</c:v>
                </c:pt>
                <c:pt idx="29">
                  <c:v>22.62</c:v>
                </c:pt>
                <c:pt idx="30">
                  <c:v>22.46</c:v>
                </c:pt>
                <c:pt idx="31">
                  <c:v>22.5</c:v>
                </c:pt>
                <c:pt idx="32">
                  <c:v>22.34</c:v>
                </c:pt>
                <c:pt idx="33">
                  <c:v>22.2</c:v>
                </c:pt>
                <c:pt idx="34">
                  <c:v>21.97</c:v>
                </c:pt>
                <c:pt idx="35">
                  <c:v>22</c:v>
                </c:pt>
                <c:pt idx="36">
                  <c:v>22.01</c:v>
                </c:pt>
                <c:pt idx="37">
                  <c:v>22</c:v>
                </c:pt>
                <c:pt idx="38">
                  <c:v>22.03</c:v>
                </c:pt>
                <c:pt idx="39">
                  <c:v>21.8</c:v>
                </c:pt>
                <c:pt idx="40">
                  <c:v>21.7</c:v>
                </c:pt>
                <c:pt idx="41">
                  <c:v>21.58</c:v>
                </c:pt>
                <c:pt idx="42">
                  <c:v>21.45</c:v>
                </c:pt>
                <c:pt idx="43">
                  <c:v>21.28</c:v>
                </c:pt>
                <c:pt idx="44">
                  <c:v>21.23</c:v>
                </c:pt>
                <c:pt idx="45">
                  <c:v>21.07</c:v>
                </c:pt>
                <c:pt idx="46">
                  <c:v>20.78</c:v>
                </c:pt>
                <c:pt idx="47">
                  <c:v>20.7</c:v>
                </c:pt>
                <c:pt idx="48">
                  <c:v>20.53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0B5-46C5-A7F9-82BE6B280160}"/>
            </c:ext>
          </c:extLst>
        </c:ser>
        <c:ser>
          <c:idx val="7"/>
          <c:order val="6"/>
          <c:tx>
            <c:strRef>
              <c:f>'240A8P'!$K$87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'240A8P'!$K$88:$K$137</c:f>
              <c:numCache>
                <c:formatCode>0.00</c:formatCode>
                <c:ptCount val="50"/>
                <c:pt idx="0">
                  <c:v>22.87</c:v>
                </c:pt>
                <c:pt idx="1">
                  <c:v>22.94</c:v>
                </c:pt>
                <c:pt idx="2">
                  <c:v>22.7</c:v>
                </c:pt>
                <c:pt idx="3">
                  <c:v>22.6</c:v>
                </c:pt>
                <c:pt idx="4">
                  <c:v>22.56</c:v>
                </c:pt>
                <c:pt idx="5">
                  <c:v>23.19</c:v>
                </c:pt>
                <c:pt idx="6">
                  <c:v>23.46</c:v>
                </c:pt>
                <c:pt idx="7">
                  <c:v>23.63</c:v>
                </c:pt>
                <c:pt idx="8">
                  <c:v>23.76</c:v>
                </c:pt>
                <c:pt idx="9">
                  <c:v>23.9</c:v>
                </c:pt>
                <c:pt idx="10">
                  <c:v>24.07</c:v>
                </c:pt>
                <c:pt idx="11">
                  <c:v>23.86</c:v>
                </c:pt>
                <c:pt idx="12">
                  <c:v>24.31</c:v>
                </c:pt>
                <c:pt idx="13">
                  <c:v>23.86</c:v>
                </c:pt>
                <c:pt idx="14">
                  <c:v>23.78</c:v>
                </c:pt>
                <c:pt idx="15">
                  <c:v>23.68</c:v>
                </c:pt>
                <c:pt idx="16">
                  <c:v>23.54</c:v>
                </c:pt>
                <c:pt idx="17">
                  <c:v>23.14</c:v>
                </c:pt>
                <c:pt idx="18">
                  <c:v>23.2</c:v>
                </c:pt>
                <c:pt idx="19">
                  <c:v>23.16</c:v>
                </c:pt>
                <c:pt idx="20">
                  <c:v>23.09</c:v>
                </c:pt>
                <c:pt idx="21">
                  <c:v>22.91</c:v>
                </c:pt>
                <c:pt idx="22">
                  <c:v>23</c:v>
                </c:pt>
                <c:pt idx="23">
                  <c:v>23.03</c:v>
                </c:pt>
                <c:pt idx="24">
                  <c:v>22.7</c:v>
                </c:pt>
                <c:pt idx="25">
                  <c:v>22.65</c:v>
                </c:pt>
                <c:pt idx="26">
                  <c:v>22.87</c:v>
                </c:pt>
                <c:pt idx="27">
                  <c:v>22.47</c:v>
                </c:pt>
                <c:pt idx="28">
                  <c:v>22.57</c:v>
                </c:pt>
                <c:pt idx="29">
                  <c:v>22.72</c:v>
                </c:pt>
                <c:pt idx="30">
                  <c:v>22.52</c:v>
                </c:pt>
                <c:pt idx="31">
                  <c:v>22.38</c:v>
                </c:pt>
                <c:pt idx="32">
                  <c:v>22.43</c:v>
                </c:pt>
                <c:pt idx="33">
                  <c:v>22.26</c:v>
                </c:pt>
                <c:pt idx="34">
                  <c:v>21.99</c:v>
                </c:pt>
                <c:pt idx="35">
                  <c:v>22.05</c:v>
                </c:pt>
                <c:pt idx="36">
                  <c:v>22.06</c:v>
                </c:pt>
                <c:pt idx="37">
                  <c:v>22.25</c:v>
                </c:pt>
                <c:pt idx="38">
                  <c:v>21.99</c:v>
                </c:pt>
                <c:pt idx="39">
                  <c:v>21.92</c:v>
                </c:pt>
                <c:pt idx="40">
                  <c:v>22</c:v>
                </c:pt>
                <c:pt idx="41">
                  <c:v>21.79</c:v>
                </c:pt>
                <c:pt idx="42">
                  <c:v>21.67</c:v>
                </c:pt>
                <c:pt idx="43">
                  <c:v>21.49</c:v>
                </c:pt>
                <c:pt idx="44">
                  <c:v>21.34</c:v>
                </c:pt>
                <c:pt idx="45">
                  <c:v>21.34</c:v>
                </c:pt>
                <c:pt idx="46">
                  <c:v>20.63</c:v>
                </c:pt>
                <c:pt idx="47">
                  <c:v>20.58</c:v>
                </c:pt>
                <c:pt idx="48">
                  <c:v>20.440000000000001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0B5-46C5-A7F9-82BE6B280160}"/>
            </c:ext>
          </c:extLst>
        </c:ser>
        <c:ser>
          <c:idx val="8"/>
          <c:order val="7"/>
          <c:tx>
            <c:strRef>
              <c:f>'240A8P'!$L$87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'240A8P'!$D$88:$D$137</c:f>
              <c:numCache>
                <c:formatCode>0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'240A8P'!$L$88:$L$137</c:f>
              <c:numCache>
                <c:formatCode>0.00</c:formatCode>
                <c:ptCount val="50"/>
                <c:pt idx="0">
                  <c:v>21.85</c:v>
                </c:pt>
                <c:pt idx="1">
                  <c:v>21.95</c:v>
                </c:pt>
                <c:pt idx="2">
                  <c:v>21.92</c:v>
                </c:pt>
                <c:pt idx="3">
                  <c:v>21.65</c:v>
                </c:pt>
                <c:pt idx="4">
                  <c:v>21.7</c:v>
                </c:pt>
                <c:pt idx="5">
                  <c:v>22.14</c:v>
                </c:pt>
                <c:pt idx="6">
                  <c:v>22.22</c:v>
                </c:pt>
                <c:pt idx="7">
                  <c:v>22.42</c:v>
                </c:pt>
                <c:pt idx="8">
                  <c:v>22.52</c:v>
                </c:pt>
                <c:pt idx="9">
                  <c:v>22.65</c:v>
                </c:pt>
                <c:pt idx="10">
                  <c:v>22.77</c:v>
                </c:pt>
                <c:pt idx="11">
                  <c:v>22.58</c:v>
                </c:pt>
                <c:pt idx="12">
                  <c:v>23.03</c:v>
                </c:pt>
                <c:pt idx="13">
                  <c:v>22.79</c:v>
                </c:pt>
                <c:pt idx="14">
                  <c:v>22.62</c:v>
                </c:pt>
                <c:pt idx="15">
                  <c:v>22.72</c:v>
                </c:pt>
                <c:pt idx="16">
                  <c:v>22.5</c:v>
                </c:pt>
                <c:pt idx="17">
                  <c:v>22.22</c:v>
                </c:pt>
                <c:pt idx="18">
                  <c:v>22.09</c:v>
                </c:pt>
                <c:pt idx="19">
                  <c:v>22.17</c:v>
                </c:pt>
                <c:pt idx="20">
                  <c:v>22.01</c:v>
                </c:pt>
                <c:pt idx="21">
                  <c:v>22</c:v>
                </c:pt>
                <c:pt idx="22">
                  <c:v>21.96</c:v>
                </c:pt>
                <c:pt idx="23">
                  <c:v>21.96</c:v>
                </c:pt>
                <c:pt idx="24">
                  <c:v>21.88</c:v>
                </c:pt>
                <c:pt idx="25">
                  <c:v>21.76</c:v>
                </c:pt>
                <c:pt idx="26">
                  <c:v>21.92</c:v>
                </c:pt>
                <c:pt idx="27">
                  <c:v>21.74</c:v>
                </c:pt>
                <c:pt idx="28">
                  <c:v>21.7</c:v>
                </c:pt>
                <c:pt idx="29">
                  <c:v>21.81</c:v>
                </c:pt>
                <c:pt idx="30">
                  <c:v>21.65</c:v>
                </c:pt>
                <c:pt idx="31">
                  <c:v>21.63</c:v>
                </c:pt>
                <c:pt idx="32">
                  <c:v>21.48</c:v>
                </c:pt>
                <c:pt idx="33">
                  <c:v>21.5</c:v>
                </c:pt>
                <c:pt idx="34">
                  <c:v>21.33</c:v>
                </c:pt>
                <c:pt idx="35">
                  <c:v>21.46</c:v>
                </c:pt>
                <c:pt idx="36">
                  <c:v>21.25</c:v>
                </c:pt>
                <c:pt idx="37">
                  <c:v>21.22</c:v>
                </c:pt>
                <c:pt idx="38">
                  <c:v>21.1</c:v>
                </c:pt>
                <c:pt idx="39">
                  <c:v>20.96</c:v>
                </c:pt>
                <c:pt idx="40">
                  <c:v>20.98</c:v>
                </c:pt>
                <c:pt idx="41">
                  <c:v>20.89</c:v>
                </c:pt>
                <c:pt idx="42">
                  <c:v>20.57</c:v>
                </c:pt>
                <c:pt idx="43">
                  <c:v>20.43</c:v>
                </c:pt>
                <c:pt idx="44">
                  <c:v>20.32</c:v>
                </c:pt>
                <c:pt idx="45">
                  <c:v>20.27</c:v>
                </c:pt>
                <c:pt idx="46">
                  <c:v>19.68</c:v>
                </c:pt>
                <c:pt idx="47">
                  <c:v>19.93</c:v>
                </c:pt>
                <c:pt idx="48">
                  <c:v>19.54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0B5-46C5-A7F9-82BE6B280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7968"/>
        <c:axId val="78557952"/>
      </c:scatterChart>
      <c:valAx>
        <c:axId val="78547968"/>
        <c:scaling>
          <c:orientation val="minMax"/>
          <c:max val="245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78557952"/>
        <c:crosses val="autoZero"/>
        <c:crossBetween val="midCat"/>
        <c:majorUnit val="10"/>
      </c:valAx>
      <c:valAx>
        <c:axId val="78557952"/>
        <c:scaling>
          <c:orientation val="minMax"/>
          <c:min val="1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54796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8958224961698793"/>
          <c:y val="0.10508012585383349"/>
          <c:w val="5.9589574664034216E-2"/>
          <c:h val="0.56211105250339921"/>
        </c:manualLayout>
      </c:layout>
      <c:overlay val="0"/>
    </c:legend>
    <c:plotVisOnly val="1"/>
    <c:dispBlanksAs val="gap"/>
    <c:showDLblsOverMax val="0"/>
  </c:chart>
  <c:spPr>
    <a:solidFill>
      <a:schemeClr val="accent3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'240A8P'!$H$164:$H$172</c:f>
              <c:numCache>
                <c:formatCode>0</c:formatCode>
                <c:ptCount val="9"/>
                <c:pt idx="0">
                  <c:v>80</c:v>
                </c:pt>
                <c:pt idx="1">
                  <c:v>84</c:v>
                </c:pt>
                <c:pt idx="2">
                  <c:v>89</c:v>
                </c:pt>
                <c:pt idx="3">
                  <c:v>94</c:v>
                </c:pt>
                <c:pt idx="4">
                  <c:v>101</c:v>
                </c:pt>
                <c:pt idx="5">
                  <c:v>105</c:v>
                </c:pt>
                <c:pt idx="6">
                  <c:v>111</c:v>
                </c:pt>
                <c:pt idx="7">
                  <c:v>117</c:v>
                </c:pt>
                <c:pt idx="8">
                  <c:v>122.99999999999999</c:v>
                </c:pt>
              </c:numCache>
            </c:numRef>
          </c:xVal>
          <c:yVal>
            <c:numRef>
              <c:f>'240A8P'!$I$164:$I$172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6-4377-85D6-3259456A8FEF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37708610198132919"/>
                  <c:y val="-0.19728423645385221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'240A8P'!$H$164:$H$178</c:f>
              <c:numCache>
                <c:formatCode>0</c:formatCode>
                <c:ptCount val="15"/>
                <c:pt idx="0">
                  <c:v>80</c:v>
                </c:pt>
                <c:pt idx="1">
                  <c:v>84</c:v>
                </c:pt>
                <c:pt idx="2">
                  <c:v>89</c:v>
                </c:pt>
                <c:pt idx="3">
                  <c:v>94</c:v>
                </c:pt>
                <c:pt idx="4">
                  <c:v>101</c:v>
                </c:pt>
                <c:pt idx="5">
                  <c:v>105</c:v>
                </c:pt>
                <c:pt idx="6">
                  <c:v>111</c:v>
                </c:pt>
                <c:pt idx="7">
                  <c:v>117</c:v>
                </c:pt>
                <c:pt idx="8">
                  <c:v>122.99999999999999</c:v>
                </c:pt>
                <c:pt idx="9">
                  <c:v>128</c:v>
                </c:pt>
                <c:pt idx="10">
                  <c:v>133</c:v>
                </c:pt>
                <c:pt idx="11">
                  <c:v>137</c:v>
                </c:pt>
                <c:pt idx="12">
                  <c:v>144.00000000000003</c:v>
                </c:pt>
                <c:pt idx="13">
                  <c:v>149</c:v>
                </c:pt>
                <c:pt idx="14">
                  <c:v>155</c:v>
                </c:pt>
              </c:numCache>
            </c:numRef>
          </c:xVal>
          <c:yVal>
            <c:numRef>
              <c:f>'240A8P'!$J$164:$J$178</c:f>
              <c:numCache>
                <c:formatCode>0.000</c:formatCode>
                <c:ptCount val="15"/>
                <c:pt idx="0">
                  <c:v>257.10000000000002</c:v>
                </c:pt>
                <c:pt idx="1">
                  <c:v>257</c:v>
                </c:pt>
                <c:pt idx="2">
                  <c:v>256.89999999999998</c:v>
                </c:pt>
                <c:pt idx="3">
                  <c:v>256.8</c:v>
                </c:pt>
                <c:pt idx="4">
                  <c:v>256.7</c:v>
                </c:pt>
                <c:pt idx="5">
                  <c:v>256.60000000000002</c:v>
                </c:pt>
                <c:pt idx="6">
                  <c:v>256.5</c:v>
                </c:pt>
                <c:pt idx="7">
                  <c:v>256.39999999999998</c:v>
                </c:pt>
                <c:pt idx="8">
                  <c:v>256.3</c:v>
                </c:pt>
                <c:pt idx="9">
                  <c:v>256.2</c:v>
                </c:pt>
                <c:pt idx="10">
                  <c:v>256.10000000000002</c:v>
                </c:pt>
                <c:pt idx="11">
                  <c:v>256</c:v>
                </c:pt>
                <c:pt idx="12">
                  <c:v>255.9</c:v>
                </c:pt>
                <c:pt idx="13">
                  <c:v>255.8</c:v>
                </c:pt>
                <c:pt idx="14">
                  <c:v>255.7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D6-4377-85D6-3259456A8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158"/>
          <c:min val="75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  <c:majorUnit val="5"/>
      </c:valAx>
      <c:valAx>
        <c:axId val="721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'240A8P'!$R$102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'240A8P'!$R$103:$R$110</c:f>
              <c:numCache>
                <c:formatCode>0.00</c:formatCode>
                <c:ptCount val="8"/>
                <c:pt idx="0">
                  <c:v>9.519999999999996</c:v>
                </c:pt>
                <c:pt idx="1">
                  <c:v>7.1699999999999982</c:v>
                </c:pt>
                <c:pt idx="2">
                  <c:v>4.0200000000000031</c:v>
                </c:pt>
                <c:pt idx="3">
                  <c:v>2.3399999999999963</c:v>
                </c:pt>
                <c:pt idx="4">
                  <c:v>1.519999999999996</c:v>
                </c:pt>
                <c:pt idx="5">
                  <c:v>1.1699999999999982</c:v>
                </c:pt>
                <c:pt idx="6">
                  <c:v>4.0000000000006253E-2</c:v>
                </c:pt>
                <c:pt idx="7">
                  <c:v>0.36999999999999744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37-4DCC-A84D-5FE4EB763AA3}"/>
            </c:ext>
          </c:extLst>
        </c:ser>
        <c:ser>
          <c:idx val="1"/>
          <c:order val="1"/>
          <c:tx>
            <c:strRef>
              <c:f>'240A8P'!$S$102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'240A8P'!$S$103:$S$110</c:f>
              <c:numCache>
                <c:formatCode>0.00</c:formatCode>
                <c:ptCount val="8"/>
                <c:pt idx="0">
                  <c:v>13.650000000000002</c:v>
                </c:pt>
                <c:pt idx="1">
                  <c:v>8.3299999999999947</c:v>
                </c:pt>
                <c:pt idx="2">
                  <c:v>5</c:v>
                </c:pt>
                <c:pt idx="3">
                  <c:v>2.4000000000000057</c:v>
                </c:pt>
                <c:pt idx="4">
                  <c:v>1.0400000000000063</c:v>
                </c:pt>
                <c:pt idx="5">
                  <c:v>0.93000000000000327</c:v>
                </c:pt>
                <c:pt idx="6">
                  <c:v>0.77000000000001023</c:v>
                </c:pt>
                <c:pt idx="7">
                  <c:v>0.75000000000000711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37-4DCC-A84D-5FE4EB763AA3}"/>
            </c:ext>
          </c:extLst>
        </c:ser>
        <c:ser>
          <c:idx val="2"/>
          <c:order val="2"/>
          <c:tx>
            <c:strRef>
              <c:f>'240A8P'!$T$102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'240A8P'!$T$103:$T$110</c:f>
              <c:numCache>
                <c:formatCode>0.00</c:formatCode>
                <c:ptCount val="8"/>
                <c:pt idx="0">
                  <c:v>12</c:v>
                </c:pt>
                <c:pt idx="1">
                  <c:v>7.379999999999999</c:v>
                </c:pt>
                <c:pt idx="2">
                  <c:v>4.1400000000000006</c:v>
                </c:pt>
                <c:pt idx="3">
                  <c:v>2.5900000000000034</c:v>
                </c:pt>
                <c:pt idx="4">
                  <c:v>1.2399999999999949</c:v>
                </c:pt>
                <c:pt idx="5">
                  <c:v>1.2600000000000016</c:v>
                </c:pt>
                <c:pt idx="6">
                  <c:v>0.24000000000000909</c:v>
                </c:pt>
                <c:pt idx="7">
                  <c:v>0.51999999999998892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37-4DCC-A84D-5FE4EB763AA3}"/>
            </c:ext>
          </c:extLst>
        </c:ser>
        <c:ser>
          <c:idx val="3"/>
          <c:order val="3"/>
          <c:tx>
            <c:strRef>
              <c:f>'240A8P'!$U$102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'240A8P'!$U$103:$U$110</c:f>
              <c:numCache>
                <c:formatCode>0.00</c:formatCode>
                <c:ptCount val="8"/>
                <c:pt idx="0">
                  <c:v>14.389999999999997</c:v>
                </c:pt>
                <c:pt idx="1">
                  <c:v>7.850000000000005</c:v>
                </c:pt>
                <c:pt idx="2">
                  <c:v>3.9799999999999969</c:v>
                </c:pt>
                <c:pt idx="3">
                  <c:v>2.0599999999999881</c:v>
                </c:pt>
                <c:pt idx="4">
                  <c:v>1.3399999999999892</c:v>
                </c:pt>
                <c:pt idx="5">
                  <c:v>1.0500000000000078</c:v>
                </c:pt>
                <c:pt idx="6">
                  <c:v>0</c:v>
                </c:pt>
                <c:pt idx="7">
                  <c:v>0.42999999999999972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37-4DCC-A84D-5FE4EB763AA3}"/>
            </c:ext>
          </c:extLst>
        </c:ser>
        <c:ser>
          <c:idx val="4"/>
          <c:order val="4"/>
          <c:tx>
            <c:strRef>
              <c:f>'240A8P'!$V$102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'240A8P'!$V$103:$V$110</c:f>
              <c:numCache>
                <c:formatCode>0.00</c:formatCode>
                <c:ptCount val="8"/>
                <c:pt idx="0">
                  <c:v>10.419999999999998</c:v>
                </c:pt>
                <c:pt idx="1">
                  <c:v>7.4700000000000024</c:v>
                </c:pt>
                <c:pt idx="2">
                  <c:v>3.970000000000006</c:v>
                </c:pt>
                <c:pt idx="3">
                  <c:v>1.720000000000006</c:v>
                </c:pt>
                <c:pt idx="4">
                  <c:v>1.0600000000000023</c:v>
                </c:pt>
                <c:pt idx="5">
                  <c:v>0.94999999999999929</c:v>
                </c:pt>
                <c:pt idx="6">
                  <c:v>0.65000000000000568</c:v>
                </c:pt>
                <c:pt idx="7">
                  <c:v>0.80000000000000426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37-4DCC-A84D-5FE4EB763AA3}"/>
            </c:ext>
          </c:extLst>
        </c:ser>
        <c:ser>
          <c:idx val="8"/>
          <c:order val="8"/>
          <c:tx>
            <c:strRef>
              <c:f>'240A8P'!$W$102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'240A8P'!$W$103:$W$110</c:f>
              <c:numCache>
                <c:formatCode>0.00</c:formatCode>
                <c:ptCount val="8"/>
                <c:pt idx="0">
                  <c:v>3.0000000000001137E-2</c:v>
                </c:pt>
                <c:pt idx="1">
                  <c:v>0.42999999999999972</c:v>
                </c:pt>
                <c:pt idx="2">
                  <c:v>-0.52999999999999758</c:v>
                </c:pt>
                <c:pt idx="3">
                  <c:v>-7.0000000000000284E-2</c:v>
                </c:pt>
                <c:pt idx="4">
                  <c:v>-7.9999999999998295E-2</c:v>
                </c:pt>
                <c:pt idx="5">
                  <c:v>-0.26000000000000156</c:v>
                </c:pt>
                <c:pt idx="6">
                  <c:v>-0.21000000000000085</c:v>
                </c:pt>
                <c:pt idx="7">
                  <c:v>-0.37999999999999901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37-4DCC-A84D-5FE4EB763AA3}"/>
            </c:ext>
          </c:extLst>
        </c:ser>
        <c:ser>
          <c:idx val="9"/>
          <c:order val="9"/>
          <c:tx>
            <c:strRef>
              <c:f>'240A8P'!$X$102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'240A8P'!$X$103:$X$110</c:f>
              <c:numCache>
                <c:formatCode>0.00</c:formatCode>
                <c:ptCount val="8"/>
                <c:pt idx="0">
                  <c:v>0</c:v>
                </c:pt>
                <c:pt idx="1">
                  <c:v>0.39999999999999858</c:v>
                </c:pt>
                <c:pt idx="2">
                  <c:v>-0.62999999999999901</c:v>
                </c:pt>
                <c:pt idx="3">
                  <c:v>-0.16999999999999815</c:v>
                </c:pt>
                <c:pt idx="4">
                  <c:v>-5.0000000000000711E-2</c:v>
                </c:pt>
                <c:pt idx="5">
                  <c:v>-0.25999999999999801</c:v>
                </c:pt>
                <c:pt idx="6">
                  <c:v>-7.0000000000000284E-2</c:v>
                </c:pt>
                <c:pt idx="7">
                  <c:v>-0.33000000000000185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37-4DCC-A84D-5FE4EB763AA3}"/>
            </c:ext>
          </c:extLst>
        </c:ser>
        <c:ser>
          <c:idx val="10"/>
          <c:order val="10"/>
          <c:tx>
            <c:strRef>
              <c:f>'240A8P'!$Y$102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'240A8P'!$Q$103:$Q$110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'240A8P'!$Y$103:$Y$110</c:f>
              <c:numCache>
                <c:formatCode>0.00</c:formatCode>
                <c:ptCount val="8"/>
                <c:pt idx="0">
                  <c:v>7.0000000000000284E-2</c:v>
                </c:pt>
                <c:pt idx="1">
                  <c:v>0.35999999999999943</c:v>
                </c:pt>
                <c:pt idx="2">
                  <c:v>-0.41000000000000014</c:v>
                </c:pt>
                <c:pt idx="3">
                  <c:v>-8.9999999999999858E-2</c:v>
                </c:pt>
                <c:pt idx="4">
                  <c:v>-0.11999999999999744</c:v>
                </c:pt>
                <c:pt idx="5">
                  <c:v>-0.16999999999999815</c:v>
                </c:pt>
                <c:pt idx="6">
                  <c:v>-0.26999999999999957</c:v>
                </c:pt>
                <c:pt idx="7">
                  <c:v>-0.30000000000000071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37-4DCC-A84D-5FE4EB763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'240A8P'!$Q$103:$Q$110</c15:sqref>
                        </c15:formulaRef>
                      </c:ext>
                    </c:extLst>
                    <c:strCache>
                      <c:ptCount val="8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E37-4DCC-A84D-5FE4EB763AA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'240A8P'!$Q$103:$Q$110</c15:sqref>
                        </c15:formulaRef>
                      </c:ext>
                    </c:extLst>
                    <c:strCache>
                      <c:ptCount val="8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37-4DCC-A84D-5FE4EB763AA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'240A8P'!$Q$103:$Q$110</c15:sqref>
                        </c15:formulaRef>
                      </c:ext>
                    </c:extLst>
                    <c:strCache>
                      <c:ptCount val="8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37-4DCC-A84D-5FE4EB763AA3}"/>
                  </c:ext>
                </c:extLst>
              </c15:ser>
            </c15:filteredLineSeries>
          </c:ext>
        </c:extLst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'240A8P'!$R$142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'240A8P'!$R$143:$R$146</c:f>
              <c:numCache>
                <c:formatCode>0.00</c:formatCode>
                <c:ptCount val="4"/>
                <c:pt idx="0">
                  <c:v>20.3</c:v>
                </c:pt>
                <c:pt idx="1">
                  <c:v>6.8000000000000043</c:v>
                </c:pt>
                <c:pt idx="2">
                  <c:v>2.6399999999999935</c:v>
                </c:pt>
                <c:pt idx="3">
                  <c:v>0.20000000000000284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12-49D7-B642-7629AAB24C60}"/>
            </c:ext>
          </c:extLst>
        </c:ser>
        <c:ser>
          <c:idx val="1"/>
          <c:order val="1"/>
          <c:tx>
            <c:strRef>
              <c:f>'240A8P'!$S$142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'240A8P'!$S$143:$S$146</c:f>
              <c:numCache>
                <c:formatCode>0.00</c:formatCode>
                <c:ptCount val="4"/>
                <c:pt idx="0">
                  <c:v>25.950000000000003</c:v>
                </c:pt>
                <c:pt idx="1">
                  <c:v>8.3099999999999952</c:v>
                </c:pt>
                <c:pt idx="2">
                  <c:v>2.5700000000000003</c:v>
                </c:pt>
                <c:pt idx="3">
                  <c:v>1.2400000000000091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2-49D7-B642-7629AAB24C60}"/>
            </c:ext>
          </c:extLst>
        </c:ser>
        <c:ser>
          <c:idx val="2"/>
          <c:order val="2"/>
          <c:tx>
            <c:strRef>
              <c:f>'240A8P'!$T$142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'240A8P'!$T$143:$T$146</c:f>
              <c:numCache>
                <c:formatCode>0.00</c:formatCode>
                <c:ptCount val="4"/>
                <c:pt idx="0">
                  <c:v>23.110000000000003</c:v>
                </c:pt>
                <c:pt idx="1">
                  <c:v>6.9599999999999937</c:v>
                </c:pt>
                <c:pt idx="2">
                  <c:v>2.3099999999999952</c:v>
                </c:pt>
                <c:pt idx="3">
                  <c:v>0.53000000000000114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12-49D7-B642-7629AAB24C60}"/>
            </c:ext>
          </c:extLst>
        </c:ser>
        <c:ser>
          <c:idx val="3"/>
          <c:order val="3"/>
          <c:tx>
            <c:strRef>
              <c:f>'240A8P'!$U$142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'240A8P'!$U$143:$U$146</c:f>
              <c:numCache>
                <c:formatCode>0.00</c:formatCode>
                <c:ptCount val="4"/>
                <c:pt idx="0">
                  <c:v>25.979999999999997</c:v>
                </c:pt>
                <c:pt idx="1">
                  <c:v>7.0100000000000051</c:v>
                </c:pt>
                <c:pt idx="2">
                  <c:v>2.8799999999999883</c:v>
                </c:pt>
                <c:pt idx="3">
                  <c:v>0.46000000000000796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12-49D7-B642-7629AAB24C60}"/>
            </c:ext>
          </c:extLst>
        </c:ser>
        <c:ser>
          <c:idx val="4"/>
          <c:order val="4"/>
          <c:tx>
            <c:strRef>
              <c:f>'240A8P'!$V$142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'240A8P'!$V$143:$V$146</c:f>
              <c:numCache>
                <c:formatCode>0.00</c:formatCode>
                <c:ptCount val="4"/>
                <c:pt idx="0">
                  <c:v>21.189999999999998</c:v>
                </c:pt>
                <c:pt idx="1">
                  <c:v>6.6499999999999986</c:v>
                </c:pt>
                <c:pt idx="2">
                  <c:v>1.9500000000000099</c:v>
                </c:pt>
                <c:pt idx="3">
                  <c:v>1.1200000000000045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12-49D7-B642-7629AAB24C60}"/>
            </c:ext>
          </c:extLst>
        </c:ser>
        <c:ser>
          <c:idx val="5"/>
          <c:order val="5"/>
          <c:tx>
            <c:strRef>
              <c:f>'240A8P'!$W$142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'240A8P'!$W$143:$W$146</c:f>
              <c:numCache>
                <c:formatCode>0.00</c:formatCode>
                <c:ptCount val="4"/>
                <c:pt idx="0">
                  <c:v>0.28000000000000114</c:v>
                </c:pt>
                <c:pt idx="1">
                  <c:v>-1.0199999999999996</c:v>
                </c:pt>
                <c:pt idx="2">
                  <c:v>-0.12999999999999901</c:v>
                </c:pt>
                <c:pt idx="3">
                  <c:v>-0.56000000000000227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12-49D7-B642-7629AAB24C60}"/>
            </c:ext>
          </c:extLst>
        </c:ser>
        <c:ser>
          <c:idx val="6"/>
          <c:order val="6"/>
          <c:tx>
            <c:strRef>
              <c:f>'240A8P'!$X$142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'240A8P'!$X$143:$X$146</c:f>
              <c:numCache>
                <c:formatCode>0.00</c:formatCode>
                <c:ptCount val="4"/>
                <c:pt idx="0">
                  <c:v>0.58999999999999986</c:v>
                </c:pt>
                <c:pt idx="1">
                  <c:v>-1.1499999999999986</c:v>
                </c:pt>
                <c:pt idx="2">
                  <c:v>-0.23000000000000043</c:v>
                </c:pt>
                <c:pt idx="3">
                  <c:v>-0.38999999999999702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12-49D7-B642-7629AAB24C60}"/>
            </c:ext>
          </c:extLst>
        </c:ser>
        <c:ser>
          <c:idx val="7"/>
          <c:order val="7"/>
          <c:tx>
            <c:strRef>
              <c:f>'240A8P'!$Y$142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'240A8P'!$Q$143:$Q$146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'240A8P'!$Y$143:$Y$146</c:f>
              <c:numCache>
                <c:formatCode>0.00</c:formatCode>
                <c:ptCount val="4"/>
                <c:pt idx="0">
                  <c:v>0.36999999999999744</c:v>
                </c:pt>
                <c:pt idx="1">
                  <c:v>-0.85999999999999943</c:v>
                </c:pt>
                <c:pt idx="2">
                  <c:v>-0.23000000000000043</c:v>
                </c:pt>
                <c:pt idx="3">
                  <c:v>-0.67999999999999972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12-49D7-B642-7629AAB2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32692541497711E-2"/>
          <c:y val="5.980512201734009E-2"/>
          <c:w val="0.81385640827594097"/>
          <c:h val="0.86572258356770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'300A8P'!$E$87</c:f>
              <c:strCache>
                <c:ptCount val="1"/>
                <c:pt idx="0">
                  <c:v>P1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'300A8P'!$E$88:$E$149</c:f>
              <c:numCache>
                <c:formatCode>0.00</c:formatCode>
                <c:ptCount val="62"/>
                <c:pt idx="0">
                  <c:v>24.67</c:v>
                </c:pt>
                <c:pt idx="1">
                  <c:v>26.89</c:v>
                </c:pt>
                <c:pt idx="2">
                  <c:v>30.07</c:v>
                </c:pt>
                <c:pt idx="3">
                  <c:v>32.200000000000003</c:v>
                </c:pt>
                <c:pt idx="4">
                  <c:v>34.03</c:v>
                </c:pt>
                <c:pt idx="5">
                  <c:v>35.08</c:v>
                </c:pt>
                <c:pt idx="6">
                  <c:v>35.78</c:v>
                </c:pt>
                <c:pt idx="7">
                  <c:v>36.53</c:v>
                </c:pt>
                <c:pt idx="8">
                  <c:v>36.9</c:v>
                </c:pt>
                <c:pt idx="9">
                  <c:v>37.119999999999997</c:v>
                </c:pt>
                <c:pt idx="10">
                  <c:v>37.78</c:v>
                </c:pt>
                <c:pt idx="11">
                  <c:v>38.090000000000003</c:v>
                </c:pt>
                <c:pt idx="12">
                  <c:v>38.25</c:v>
                </c:pt>
                <c:pt idx="13">
                  <c:v>38.43</c:v>
                </c:pt>
                <c:pt idx="14">
                  <c:v>38.74</c:v>
                </c:pt>
                <c:pt idx="15">
                  <c:v>39.19</c:v>
                </c:pt>
                <c:pt idx="16">
                  <c:v>38.909999999999997</c:v>
                </c:pt>
                <c:pt idx="17">
                  <c:v>39.1</c:v>
                </c:pt>
                <c:pt idx="18">
                  <c:v>38.869999999999997</c:v>
                </c:pt>
                <c:pt idx="19">
                  <c:v>39.19</c:v>
                </c:pt>
                <c:pt idx="20">
                  <c:v>39.15</c:v>
                </c:pt>
                <c:pt idx="21">
                  <c:v>39.5</c:v>
                </c:pt>
                <c:pt idx="22">
                  <c:v>38.94</c:v>
                </c:pt>
                <c:pt idx="23">
                  <c:v>39.19</c:v>
                </c:pt>
                <c:pt idx="24">
                  <c:v>40.07</c:v>
                </c:pt>
                <c:pt idx="25">
                  <c:v>39.29</c:v>
                </c:pt>
                <c:pt idx="26">
                  <c:v>39.39</c:v>
                </c:pt>
                <c:pt idx="27">
                  <c:v>39.53</c:v>
                </c:pt>
                <c:pt idx="28">
                  <c:v>40</c:v>
                </c:pt>
                <c:pt idx="29">
                  <c:v>39.83</c:v>
                </c:pt>
                <c:pt idx="30">
                  <c:v>39.590000000000003</c:v>
                </c:pt>
                <c:pt idx="31">
                  <c:v>40.1</c:v>
                </c:pt>
                <c:pt idx="32">
                  <c:v>39.659999999999997</c:v>
                </c:pt>
                <c:pt idx="33">
                  <c:v>39.770000000000003</c:v>
                </c:pt>
                <c:pt idx="34">
                  <c:v>39.56</c:v>
                </c:pt>
                <c:pt idx="35">
                  <c:v>39.51</c:v>
                </c:pt>
                <c:pt idx="36">
                  <c:v>39.659999999999997</c:v>
                </c:pt>
                <c:pt idx="37">
                  <c:v>39.58</c:v>
                </c:pt>
                <c:pt idx="38">
                  <c:v>39.61</c:v>
                </c:pt>
                <c:pt idx="39">
                  <c:v>39.51</c:v>
                </c:pt>
                <c:pt idx="40">
                  <c:v>39.590000000000003</c:v>
                </c:pt>
                <c:pt idx="41">
                  <c:v>39.61</c:v>
                </c:pt>
                <c:pt idx="42">
                  <c:v>39.659999999999997</c:v>
                </c:pt>
                <c:pt idx="43">
                  <c:v>39.89</c:v>
                </c:pt>
                <c:pt idx="44">
                  <c:v>39.630000000000003</c:v>
                </c:pt>
                <c:pt idx="45">
                  <c:v>39.75</c:v>
                </c:pt>
                <c:pt idx="46">
                  <c:v>40.08</c:v>
                </c:pt>
                <c:pt idx="47">
                  <c:v>40.01</c:v>
                </c:pt>
                <c:pt idx="48">
                  <c:v>40.020000000000003</c:v>
                </c:pt>
                <c:pt idx="49">
                  <c:v>39.630000000000003</c:v>
                </c:pt>
                <c:pt idx="50">
                  <c:v>40.1</c:v>
                </c:pt>
                <c:pt idx="51">
                  <c:v>39.54</c:v>
                </c:pt>
                <c:pt idx="52">
                  <c:v>39.71</c:v>
                </c:pt>
                <c:pt idx="53">
                  <c:v>39.61</c:v>
                </c:pt>
                <c:pt idx="54">
                  <c:v>39.880000000000003</c:v>
                </c:pt>
                <c:pt idx="55">
                  <c:v>39.74</c:v>
                </c:pt>
                <c:pt idx="56">
                  <c:v>39.53</c:v>
                </c:pt>
                <c:pt idx="57">
                  <c:v>39.159999999999997</c:v>
                </c:pt>
                <c:pt idx="58">
                  <c:v>39.130000000000003</c:v>
                </c:pt>
                <c:pt idx="59">
                  <c:v>38.799999999999997</c:v>
                </c:pt>
                <c:pt idx="60">
                  <c:v>37.950000000000003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4-4908-828E-DF2E0D66F432}"/>
            </c:ext>
          </c:extLst>
        </c:ser>
        <c:ser>
          <c:idx val="2"/>
          <c:order val="1"/>
          <c:tx>
            <c:strRef>
              <c:f>'300A8P'!$F$87</c:f>
              <c:strCache>
                <c:ptCount val="1"/>
                <c:pt idx="0">
                  <c:v>P2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'300A8P'!$F$88:$F$149</c:f>
              <c:numCache>
                <c:formatCode>0.00</c:formatCode>
                <c:ptCount val="62"/>
                <c:pt idx="0">
                  <c:v>24.34</c:v>
                </c:pt>
                <c:pt idx="1">
                  <c:v>27.56</c:v>
                </c:pt>
                <c:pt idx="2">
                  <c:v>30.72</c:v>
                </c:pt>
                <c:pt idx="3">
                  <c:v>33.25</c:v>
                </c:pt>
                <c:pt idx="4">
                  <c:v>35.76</c:v>
                </c:pt>
                <c:pt idx="5">
                  <c:v>36.97</c:v>
                </c:pt>
                <c:pt idx="6">
                  <c:v>38.18</c:v>
                </c:pt>
                <c:pt idx="7">
                  <c:v>39.049999999999997</c:v>
                </c:pt>
                <c:pt idx="8">
                  <c:v>39.75</c:v>
                </c:pt>
                <c:pt idx="9">
                  <c:v>40.229999999999997</c:v>
                </c:pt>
                <c:pt idx="10">
                  <c:v>41.39</c:v>
                </c:pt>
                <c:pt idx="11">
                  <c:v>42.16</c:v>
                </c:pt>
                <c:pt idx="12">
                  <c:v>42.52</c:v>
                </c:pt>
                <c:pt idx="13">
                  <c:v>42.45</c:v>
                </c:pt>
                <c:pt idx="14">
                  <c:v>43.04</c:v>
                </c:pt>
                <c:pt idx="15">
                  <c:v>43.46</c:v>
                </c:pt>
                <c:pt idx="16">
                  <c:v>43.54</c:v>
                </c:pt>
                <c:pt idx="17">
                  <c:v>43.72</c:v>
                </c:pt>
                <c:pt idx="18">
                  <c:v>43.63</c:v>
                </c:pt>
                <c:pt idx="19">
                  <c:v>43.85</c:v>
                </c:pt>
                <c:pt idx="20">
                  <c:v>44.17</c:v>
                </c:pt>
                <c:pt idx="21">
                  <c:v>44.84</c:v>
                </c:pt>
                <c:pt idx="22">
                  <c:v>44.19</c:v>
                </c:pt>
                <c:pt idx="23">
                  <c:v>44.38</c:v>
                </c:pt>
                <c:pt idx="24">
                  <c:v>45.41</c:v>
                </c:pt>
                <c:pt idx="25">
                  <c:v>45.14</c:v>
                </c:pt>
                <c:pt idx="26">
                  <c:v>44.87</c:v>
                </c:pt>
                <c:pt idx="27">
                  <c:v>45.28</c:v>
                </c:pt>
                <c:pt idx="28">
                  <c:v>45.96</c:v>
                </c:pt>
                <c:pt idx="29">
                  <c:v>45.11</c:v>
                </c:pt>
                <c:pt idx="30">
                  <c:v>45.18</c:v>
                </c:pt>
                <c:pt idx="31">
                  <c:v>46.07</c:v>
                </c:pt>
                <c:pt idx="32">
                  <c:v>45.73</c:v>
                </c:pt>
                <c:pt idx="33">
                  <c:v>45.46</c:v>
                </c:pt>
                <c:pt idx="34">
                  <c:v>45.85</c:v>
                </c:pt>
                <c:pt idx="35">
                  <c:v>45.8</c:v>
                </c:pt>
                <c:pt idx="36">
                  <c:v>45.85</c:v>
                </c:pt>
                <c:pt idx="37">
                  <c:v>45.48</c:v>
                </c:pt>
                <c:pt idx="38">
                  <c:v>45.59</c:v>
                </c:pt>
                <c:pt idx="39">
                  <c:v>45.53</c:v>
                </c:pt>
                <c:pt idx="40">
                  <c:v>45.78</c:v>
                </c:pt>
                <c:pt idx="41">
                  <c:v>45.96</c:v>
                </c:pt>
                <c:pt idx="42">
                  <c:v>46.22</c:v>
                </c:pt>
                <c:pt idx="43">
                  <c:v>45.79</c:v>
                </c:pt>
                <c:pt idx="44">
                  <c:v>46.12</c:v>
                </c:pt>
                <c:pt idx="45">
                  <c:v>46.38</c:v>
                </c:pt>
                <c:pt idx="46">
                  <c:v>46.85</c:v>
                </c:pt>
                <c:pt idx="47">
                  <c:v>46.53</c:v>
                </c:pt>
                <c:pt idx="48">
                  <c:v>46.09</c:v>
                </c:pt>
                <c:pt idx="49">
                  <c:v>46.26</c:v>
                </c:pt>
                <c:pt idx="50">
                  <c:v>46.22</c:v>
                </c:pt>
                <c:pt idx="51">
                  <c:v>45.41</c:v>
                </c:pt>
                <c:pt idx="52">
                  <c:v>45.67</c:v>
                </c:pt>
                <c:pt idx="53">
                  <c:v>45.63</c:v>
                </c:pt>
                <c:pt idx="54">
                  <c:v>46.01</c:v>
                </c:pt>
                <c:pt idx="55">
                  <c:v>45.96</c:v>
                </c:pt>
                <c:pt idx="56">
                  <c:v>45.59</c:v>
                </c:pt>
                <c:pt idx="57">
                  <c:v>45.13</c:v>
                </c:pt>
                <c:pt idx="58">
                  <c:v>45.18</c:v>
                </c:pt>
                <c:pt idx="59">
                  <c:v>44.88</c:v>
                </c:pt>
                <c:pt idx="60">
                  <c:v>44.17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B4-4908-828E-DF2E0D66F432}"/>
            </c:ext>
          </c:extLst>
        </c:ser>
        <c:ser>
          <c:idx val="3"/>
          <c:order val="2"/>
          <c:tx>
            <c:strRef>
              <c:f>'300A8P'!$G$87</c:f>
              <c:strCache>
                <c:ptCount val="1"/>
                <c:pt idx="0">
                  <c:v>P3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'300A8P'!$G$88:$G$149</c:f>
              <c:numCache>
                <c:formatCode>0.00</c:formatCode>
                <c:ptCount val="62"/>
                <c:pt idx="0">
                  <c:v>23.71</c:v>
                </c:pt>
                <c:pt idx="1">
                  <c:v>23.97</c:v>
                </c:pt>
                <c:pt idx="2">
                  <c:v>24.65</c:v>
                </c:pt>
                <c:pt idx="3">
                  <c:v>25.41</c:v>
                </c:pt>
                <c:pt idx="4">
                  <c:v>26.49</c:v>
                </c:pt>
                <c:pt idx="5">
                  <c:v>27.34</c:v>
                </c:pt>
                <c:pt idx="6">
                  <c:v>28.09</c:v>
                </c:pt>
                <c:pt idx="7">
                  <c:v>28.93</c:v>
                </c:pt>
                <c:pt idx="8">
                  <c:v>29.8</c:v>
                </c:pt>
                <c:pt idx="9">
                  <c:v>30.65</c:v>
                </c:pt>
                <c:pt idx="10">
                  <c:v>31.68</c:v>
                </c:pt>
                <c:pt idx="11">
                  <c:v>32.54</c:v>
                </c:pt>
                <c:pt idx="12">
                  <c:v>33.5</c:v>
                </c:pt>
                <c:pt idx="13">
                  <c:v>34.26</c:v>
                </c:pt>
                <c:pt idx="14">
                  <c:v>35.1</c:v>
                </c:pt>
                <c:pt idx="15">
                  <c:v>36</c:v>
                </c:pt>
                <c:pt idx="16">
                  <c:v>36.630000000000003</c:v>
                </c:pt>
                <c:pt idx="17">
                  <c:v>37.43</c:v>
                </c:pt>
                <c:pt idx="18">
                  <c:v>37.979999999999997</c:v>
                </c:pt>
                <c:pt idx="19">
                  <c:v>38.700000000000003</c:v>
                </c:pt>
                <c:pt idx="20">
                  <c:v>39.19</c:v>
                </c:pt>
                <c:pt idx="21">
                  <c:v>39.979999999999997</c:v>
                </c:pt>
                <c:pt idx="22">
                  <c:v>40.24</c:v>
                </c:pt>
                <c:pt idx="23">
                  <c:v>40.869999999999997</c:v>
                </c:pt>
                <c:pt idx="24">
                  <c:v>41.64</c:v>
                </c:pt>
                <c:pt idx="25">
                  <c:v>41.84</c:v>
                </c:pt>
                <c:pt idx="26">
                  <c:v>42.23</c:v>
                </c:pt>
                <c:pt idx="27">
                  <c:v>42.87</c:v>
                </c:pt>
                <c:pt idx="28">
                  <c:v>43.29</c:v>
                </c:pt>
                <c:pt idx="29">
                  <c:v>43.49</c:v>
                </c:pt>
                <c:pt idx="30">
                  <c:v>43.68</c:v>
                </c:pt>
                <c:pt idx="31">
                  <c:v>44.37</c:v>
                </c:pt>
                <c:pt idx="32">
                  <c:v>44.33</c:v>
                </c:pt>
                <c:pt idx="33">
                  <c:v>44.89</c:v>
                </c:pt>
                <c:pt idx="34">
                  <c:v>45.05</c:v>
                </c:pt>
                <c:pt idx="35">
                  <c:v>45.39</c:v>
                </c:pt>
                <c:pt idx="36">
                  <c:v>45.48</c:v>
                </c:pt>
                <c:pt idx="37">
                  <c:v>45.75</c:v>
                </c:pt>
                <c:pt idx="38">
                  <c:v>45.99</c:v>
                </c:pt>
                <c:pt idx="39">
                  <c:v>45.96</c:v>
                </c:pt>
                <c:pt idx="40">
                  <c:v>46.21</c:v>
                </c:pt>
                <c:pt idx="41">
                  <c:v>46.51</c:v>
                </c:pt>
                <c:pt idx="42">
                  <c:v>46.61</c:v>
                </c:pt>
                <c:pt idx="43">
                  <c:v>46.94</c:v>
                </c:pt>
                <c:pt idx="44">
                  <c:v>46.87</c:v>
                </c:pt>
                <c:pt idx="45">
                  <c:v>47.01</c:v>
                </c:pt>
                <c:pt idx="46">
                  <c:v>47.38</c:v>
                </c:pt>
                <c:pt idx="47">
                  <c:v>47.42</c:v>
                </c:pt>
                <c:pt idx="48">
                  <c:v>47.38</c:v>
                </c:pt>
                <c:pt idx="49">
                  <c:v>47.25</c:v>
                </c:pt>
                <c:pt idx="50">
                  <c:v>47.55</c:v>
                </c:pt>
                <c:pt idx="51">
                  <c:v>47.62</c:v>
                </c:pt>
                <c:pt idx="52">
                  <c:v>47.69</c:v>
                </c:pt>
                <c:pt idx="53">
                  <c:v>47.59</c:v>
                </c:pt>
                <c:pt idx="54">
                  <c:v>47.74</c:v>
                </c:pt>
                <c:pt idx="55">
                  <c:v>47.91</c:v>
                </c:pt>
                <c:pt idx="56">
                  <c:v>47.97</c:v>
                </c:pt>
                <c:pt idx="57">
                  <c:v>47.8</c:v>
                </c:pt>
                <c:pt idx="58">
                  <c:v>47.89</c:v>
                </c:pt>
                <c:pt idx="59">
                  <c:v>47.65</c:v>
                </c:pt>
                <c:pt idx="60">
                  <c:v>47.34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B4-4908-828E-DF2E0D66F432}"/>
            </c:ext>
          </c:extLst>
        </c:ser>
        <c:ser>
          <c:idx val="4"/>
          <c:order val="3"/>
          <c:tx>
            <c:strRef>
              <c:f>'300A8P'!$H$87</c:f>
              <c:strCache>
                <c:ptCount val="1"/>
                <c:pt idx="0">
                  <c:v>P4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'300A8P'!$H$88:$H$149</c:f>
              <c:numCache>
                <c:formatCode>0.00</c:formatCode>
                <c:ptCount val="62"/>
                <c:pt idx="0">
                  <c:v>23.24</c:v>
                </c:pt>
                <c:pt idx="1">
                  <c:v>25.85</c:v>
                </c:pt>
                <c:pt idx="2">
                  <c:v>29.35</c:v>
                </c:pt>
                <c:pt idx="3">
                  <c:v>32.46</c:v>
                </c:pt>
                <c:pt idx="4">
                  <c:v>35.43</c:v>
                </c:pt>
                <c:pt idx="5">
                  <c:v>37.799999999999997</c:v>
                </c:pt>
                <c:pt idx="6">
                  <c:v>39.76</c:v>
                </c:pt>
                <c:pt idx="7">
                  <c:v>41.56</c:v>
                </c:pt>
                <c:pt idx="8">
                  <c:v>43.16</c:v>
                </c:pt>
                <c:pt idx="9">
                  <c:v>44.67</c:v>
                </c:pt>
                <c:pt idx="10">
                  <c:v>46.15</c:v>
                </c:pt>
                <c:pt idx="11">
                  <c:v>47.28</c:v>
                </c:pt>
                <c:pt idx="12">
                  <c:v>48.52</c:v>
                </c:pt>
                <c:pt idx="13">
                  <c:v>49.49</c:v>
                </c:pt>
                <c:pt idx="14">
                  <c:v>50.43</c:v>
                </c:pt>
                <c:pt idx="15">
                  <c:v>51.41</c:v>
                </c:pt>
                <c:pt idx="16">
                  <c:v>52.07</c:v>
                </c:pt>
                <c:pt idx="17">
                  <c:v>52.85</c:v>
                </c:pt>
                <c:pt idx="18">
                  <c:v>53.27</c:v>
                </c:pt>
                <c:pt idx="19">
                  <c:v>53.9</c:v>
                </c:pt>
                <c:pt idx="20">
                  <c:v>54.34</c:v>
                </c:pt>
                <c:pt idx="21">
                  <c:v>55.06</c:v>
                </c:pt>
                <c:pt idx="22">
                  <c:v>55.32</c:v>
                </c:pt>
                <c:pt idx="23">
                  <c:v>55.89</c:v>
                </c:pt>
                <c:pt idx="24">
                  <c:v>56.39</c:v>
                </c:pt>
                <c:pt idx="25">
                  <c:v>56.79</c:v>
                </c:pt>
                <c:pt idx="26">
                  <c:v>57.07</c:v>
                </c:pt>
                <c:pt idx="27">
                  <c:v>57.64</c:v>
                </c:pt>
                <c:pt idx="28">
                  <c:v>58</c:v>
                </c:pt>
                <c:pt idx="29">
                  <c:v>58.16</c:v>
                </c:pt>
                <c:pt idx="30">
                  <c:v>58.41</c:v>
                </c:pt>
                <c:pt idx="31">
                  <c:v>58.95</c:v>
                </c:pt>
                <c:pt idx="32">
                  <c:v>59.04</c:v>
                </c:pt>
                <c:pt idx="33">
                  <c:v>59.39</c:v>
                </c:pt>
                <c:pt idx="34">
                  <c:v>59.54</c:v>
                </c:pt>
                <c:pt idx="35">
                  <c:v>59.83</c:v>
                </c:pt>
                <c:pt idx="36">
                  <c:v>60.04</c:v>
                </c:pt>
                <c:pt idx="37">
                  <c:v>60.13</c:v>
                </c:pt>
                <c:pt idx="38">
                  <c:v>60.42</c:v>
                </c:pt>
                <c:pt idx="39">
                  <c:v>60.34</c:v>
                </c:pt>
                <c:pt idx="40">
                  <c:v>60.66</c:v>
                </c:pt>
                <c:pt idx="41">
                  <c:v>60.77</c:v>
                </c:pt>
                <c:pt idx="42">
                  <c:v>60.91</c:v>
                </c:pt>
                <c:pt idx="43">
                  <c:v>61.19</c:v>
                </c:pt>
                <c:pt idx="44">
                  <c:v>61.13</c:v>
                </c:pt>
                <c:pt idx="45">
                  <c:v>61.36</c:v>
                </c:pt>
                <c:pt idx="46">
                  <c:v>61.48</c:v>
                </c:pt>
                <c:pt idx="47">
                  <c:v>61.68</c:v>
                </c:pt>
                <c:pt idx="48">
                  <c:v>61.77</c:v>
                </c:pt>
                <c:pt idx="49">
                  <c:v>61.82</c:v>
                </c:pt>
                <c:pt idx="50">
                  <c:v>61.97</c:v>
                </c:pt>
                <c:pt idx="51">
                  <c:v>62.04</c:v>
                </c:pt>
                <c:pt idx="52">
                  <c:v>62.13</c:v>
                </c:pt>
                <c:pt idx="53">
                  <c:v>62.1</c:v>
                </c:pt>
                <c:pt idx="54">
                  <c:v>62.25</c:v>
                </c:pt>
                <c:pt idx="55">
                  <c:v>62.31</c:v>
                </c:pt>
                <c:pt idx="56">
                  <c:v>62.19</c:v>
                </c:pt>
                <c:pt idx="57">
                  <c:v>62.19</c:v>
                </c:pt>
                <c:pt idx="58">
                  <c:v>62.2</c:v>
                </c:pt>
                <c:pt idx="59">
                  <c:v>61.97</c:v>
                </c:pt>
                <c:pt idx="60">
                  <c:v>61.96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B4-4908-828E-DF2E0D66F432}"/>
            </c:ext>
          </c:extLst>
        </c:ser>
        <c:ser>
          <c:idx val="5"/>
          <c:order val="4"/>
          <c:tx>
            <c:strRef>
              <c:f>'300A8P'!$I$87</c:f>
              <c:strCache>
                <c:ptCount val="1"/>
                <c:pt idx="0">
                  <c:v>P5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'300A8P'!$I$88:$I$149</c:f>
              <c:numCache>
                <c:formatCode>0.00</c:formatCode>
                <c:ptCount val="62"/>
                <c:pt idx="0">
                  <c:v>24.13</c:v>
                </c:pt>
                <c:pt idx="1">
                  <c:v>28.38</c:v>
                </c:pt>
                <c:pt idx="2">
                  <c:v>32.72</c:v>
                </c:pt>
                <c:pt idx="3">
                  <c:v>36.49</c:v>
                </c:pt>
                <c:pt idx="4">
                  <c:v>39.81</c:v>
                </c:pt>
                <c:pt idx="5">
                  <c:v>42.4</c:v>
                </c:pt>
                <c:pt idx="6">
                  <c:v>44.55</c:v>
                </c:pt>
                <c:pt idx="7">
                  <c:v>46.33</c:v>
                </c:pt>
                <c:pt idx="8">
                  <c:v>48.08</c:v>
                </c:pt>
                <c:pt idx="9">
                  <c:v>49.51</c:v>
                </c:pt>
                <c:pt idx="10">
                  <c:v>50.85</c:v>
                </c:pt>
                <c:pt idx="11">
                  <c:v>51.98</c:v>
                </c:pt>
                <c:pt idx="12">
                  <c:v>52.95</c:v>
                </c:pt>
                <c:pt idx="13">
                  <c:v>53.71</c:v>
                </c:pt>
                <c:pt idx="14">
                  <c:v>54.35</c:v>
                </c:pt>
                <c:pt idx="15">
                  <c:v>55.27</c:v>
                </c:pt>
                <c:pt idx="16">
                  <c:v>55.78</c:v>
                </c:pt>
                <c:pt idx="17">
                  <c:v>56.3</c:v>
                </c:pt>
                <c:pt idx="18">
                  <c:v>56.62</c:v>
                </c:pt>
                <c:pt idx="19">
                  <c:v>56.96</c:v>
                </c:pt>
                <c:pt idx="20">
                  <c:v>57.32</c:v>
                </c:pt>
                <c:pt idx="21">
                  <c:v>57.84</c:v>
                </c:pt>
                <c:pt idx="22">
                  <c:v>57.86</c:v>
                </c:pt>
                <c:pt idx="23">
                  <c:v>58.19</c:v>
                </c:pt>
                <c:pt idx="24">
                  <c:v>58.81</c:v>
                </c:pt>
                <c:pt idx="25">
                  <c:v>58.82</c:v>
                </c:pt>
                <c:pt idx="26">
                  <c:v>59.09</c:v>
                </c:pt>
                <c:pt idx="27">
                  <c:v>59.35</c:v>
                </c:pt>
                <c:pt idx="28">
                  <c:v>59.67</c:v>
                </c:pt>
                <c:pt idx="29">
                  <c:v>59.56</c:v>
                </c:pt>
                <c:pt idx="30">
                  <c:v>59.78</c:v>
                </c:pt>
                <c:pt idx="31">
                  <c:v>60.31</c:v>
                </c:pt>
                <c:pt idx="32">
                  <c:v>60.17</c:v>
                </c:pt>
                <c:pt idx="33">
                  <c:v>60.57</c:v>
                </c:pt>
                <c:pt idx="34">
                  <c:v>60.55</c:v>
                </c:pt>
                <c:pt idx="35">
                  <c:v>60.67</c:v>
                </c:pt>
                <c:pt idx="36">
                  <c:v>60.71</c:v>
                </c:pt>
                <c:pt idx="37">
                  <c:v>60.72</c:v>
                </c:pt>
                <c:pt idx="38">
                  <c:v>60.91</c:v>
                </c:pt>
                <c:pt idx="39">
                  <c:v>60.76</c:v>
                </c:pt>
                <c:pt idx="40">
                  <c:v>60.97</c:v>
                </c:pt>
                <c:pt idx="41">
                  <c:v>61.01</c:v>
                </c:pt>
                <c:pt idx="42">
                  <c:v>61.21</c:v>
                </c:pt>
                <c:pt idx="43">
                  <c:v>61.31</c:v>
                </c:pt>
                <c:pt idx="44">
                  <c:v>61.29</c:v>
                </c:pt>
                <c:pt idx="45">
                  <c:v>61.33</c:v>
                </c:pt>
                <c:pt idx="46">
                  <c:v>61.64</c:v>
                </c:pt>
                <c:pt idx="47">
                  <c:v>61.53</c:v>
                </c:pt>
                <c:pt idx="48">
                  <c:v>61.54</c:v>
                </c:pt>
                <c:pt idx="49">
                  <c:v>61.66</c:v>
                </c:pt>
                <c:pt idx="50">
                  <c:v>61.65</c:v>
                </c:pt>
                <c:pt idx="51">
                  <c:v>61.64</c:v>
                </c:pt>
                <c:pt idx="52">
                  <c:v>61.65</c:v>
                </c:pt>
                <c:pt idx="53">
                  <c:v>61.72</c:v>
                </c:pt>
                <c:pt idx="54">
                  <c:v>61.97</c:v>
                </c:pt>
                <c:pt idx="55">
                  <c:v>61.82</c:v>
                </c:pt>
                <c:pt idx="56">
                  <c:v>61.92</c:v>
                </c:pt>
                <c:pt idx="57">
                  <c:v>61.6</c:v>
                </c:pt>
                <c:pt idx="58">
                  <c:v>61.52</c:v>
                </c:pt>
                <c:pt idx="59">
                  <c:v>61.42</c:v>
                </c:pt>
                <c:pt idx="60">
                  <c:v>60.97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B4-4908-828E-DF2E0D66F432}"/>
            </c:ext>
          </c:extLst>
        </c:ser>
        <c:ser>
          <c:idx val="6"/>
          <c:order val="5"/>
          <c:tx>
            <c:strRef>
              <c:f>'300A8P'!$J$87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'300A8P'!$J$88:$J$149</c:f>
              <c:numCache>
                <c:formatCode>0.00</c:formatCode>
                <c:ptCount val="62"/>
                <c:pt idx="0">
                  <c:v>25.91</c:v>
                </c:pt>
                <c:pt idx="1">
                  <c:v>25.63</c:v>
                </c:pt>
                <c:pt idx="2">
                  <c:v>25.86</c:v>
                </c:pt>
                <c:pt idx="3">
                  <c:v>26.12</c:v>
                </c:pt>
                <c:pt idx="4">
                  <c:v>26.36</c:v>
                </c:pt>
                <c:pt idx="5">
                  <c:v>26.38</c:v>
                </c:pt>
                <c:pt idx="6">
                  <c:v>26.16</c:v>
                </c:pt>
                <c:pt idx="7">
                  <c:v>26.3</c:v>
                </c:pt>
                <c:pt idx="8">
                  <c:v>26.39</c:v>
                </c:pt>
                <c:pt idx="9">
                  <c:v>26.41</c:v>
                </c:pt>
                <c:pt idx="10">
                  <c:v>26.42</c:v>
                </c:pt>
                <c:pt idx="11">
                  <c:v>26.31</c:v>
                </c:pt>
                <c:pt idx="12">
                  <c:v>26.47</c:v>
                </c:pt>
                <c:pt idx="13">
                  <c:v>26.39</c:v>
                </c:pt>
                <c:pt idx="14">
                  <c:v>26.46</c:v>
                </c:pt>
                <c:pt idx="15">
                  <c:v>26.7</c:v>
                </c:pt>
                <c:pt idx="16">
                  <c:v>26.64</c:v>
                </c:pt>
                <c:pt idx="17">
                  <c:v>26.65</c:v>
                </c:pt>
                <c:pt idx="18">
                  <c:v>26.67</c:v>
                </c:pt>
                <c:pt idx="19">
                  <c:v>26.65</c:v>
                </c:pt>
                <c:pt idx="20">
                  <c:v>26.47</c:v>
                </c:pt>
                <c:pt idx="21">
                  <c:v>26.78</c:v>
                </c:pt>
                <c:pt idx="22">
                  <c:v>26.58</c:v>
                </c:pt>
                <c:pt idx="23">
                  <c:v>26.57</c:v>
                </c:pt>
                <c:pt idx="24">
                  <c:v>26.67</c:v>
                </c:pt>
                <c:pt idx="25">
                  <c:v>26.47</c:v>
                </c:pt>
                <c:pt idx="26">
                  <c:v>26.57</c:v>
                </c:pt>
                <c:pt idx="27">
                  <c:v>26.75</c:v>
                </c:pt>
                <c:pt idx="28">
                  <c:v>26.64</c:v>
                </c:pt>
                <c:pt idx="29">
                  <c:v>26.78</c:v>
                </c:pt>
                <c:pt idx="30">
                  <c:v>26.7</c:v>
                </c:pt>
                <c:pt idx="31">
                  <c:v>26.71</c:v>
                </c:pt>
                <c:pt idx="32">
                  <c:v>26.64</c:v>
                </c:pt>
                <c:pt idx="33">
                  <c:v>26.8</c:v>
                </c:pt>
                <c:pt idx="34">
                  <c:v>26.66</c:v>
                </c:pt>
                <c:pt idx="35">
                  <c:v>26.5</c:v>
                </c:pt>
                <c:pt idx="36">
                  <c:v>26.49</c:v>
                </c:pt>
                <c:pt idx="37">
                  <c:v>26.5</c:v>
                </c:pt>
                <c:pt idx="38">
                  <c:v>26.53</c:v>
                </c:pt>
                <c:pt idx="39">
                  <c:v>26.3</c:v>
                </c:pt>
                <c:pt idx="40">
                  <c:v>26.3</c:v>
                </c:pt>
                <c:pt idx="41">
                  <c:v>26.24</c:v>
                </c:pt>
                <c:pt idx="42">
                  <c:v>26.24</c:v>
                </c:pt>
                <c:pt idx="43">
                  <c:v>26.23</c:v>
                </c:pt>
                <c:pt idx="44">
                  <c:v>25.93</c:v>
                </c:pt>
                <c:pt idx="45">
                  <c:v>25.93</c:v>
                </c:pt>
                <c:pt idx="46">
                  <c:v>25.79</c:v>
                </c:pt>
                <c:pt idx="47">
                  <c:v>25.8</c:v>
                </c:pt>
                <c:pt idx="48">
                  <c:v>25.83</c:v>
                </c:pt>
                <c:pt idx="49">
                  <c:v>25.74</c:v>
                </c:pt>
                <c:pt idx="50">
                  <c:v>25.5</c:v>
                </c:pt>
                <c:pt idx="51">
                  <c:v>25.37</c:v>
                </c:pt>
                <c:pt idx="52">
                  <c:v>25.34</c:v>
                </c:pt>
                <c:pt idx="53">
                  <c:v>25.05</c:v>
                </c:pt>
                <c:pt idx="54">
                  <c:v>25</c:v>
                </c:pt>
                <c:pt idx="55">
                  <c:v>24.82</c:v>
                </c:pt>
                <c:pt idx="56">
                  <c:v>24.59</c:v>
                </c:pt>
                <c:pt idx="57">
                  <c:v>24.48</c:v>
                </c:pt>
                <c:pt idx="58">
                  <c:v>24.31</c:v>
                </c:pt>
                <c:pt idx="59">
                  <c:v>24.09</c:v>
                </c:pt>
                <c:pt idx="60">
                  <c:v>23.82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B4-4908-828E-DF2E0D66F432}"/>
            </c:ext>
          </c:extLst>
        </c:ser>
        <c:ser>
          <c:idx val="7"/>
          <c:order val="6"/>
          <c:tx>
            <c:strRef>
              <c:f>'300A8P'!$K$87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'300A8P'!$K$88:$K$149</c:f>
              <c:numCache>
                <c:formatCode>0.00</c:formatCode>
                <c:ptCount val="62"/>
                <c:pt idx="0">
                  <c:v>26.53</c:v>
                </c:pt>
                <c:pt idx="1">
                  <c:v>26.33</c:v>
                </c:pt>
                <c:pt idx="2">
                  <c:v>25.71</c:v>
                </c:pt>
                <c:pt idx="3">
                  <c:v>25.8</c:v>
                </c:pt>
                <c:pt idx="4">
                  <c:v>26.08</c:v>
                </c:pt>
                <c:pt idx="5">
                  <c:v>26.04</c:v>
                </c:pt>
                <c:pt idx="6">
                  <c:v>25.98</c:v>
                </c:pt>
                <c:pt idx="7">
                  <c:v>26.02</c:v>
                </c:pt>
                <c:pt idx="8">
                  <c:v>26.34</c:v>
                </c:pt>
                <c:pt idx="9">
                  <c:v>26.26</c:v>
                </c:pt>
                <c:pt idx="10">
                  <c:v>26.22</c:v>
                </c:pt>
                <c:pt idx="11">
                  <c:v>26.24</c:v>
                </c:pt>
                <c:pt idx="12">
                  <c:v>26.24</c:v>
                </c:pt>
                <c:pt idx="13">
                  <c:v>26.2</c:v>
                </c:pt>
                <c:pt idx="14">
                  <c:v>26.36</c:v>
                </c:pt>
                <c:pt idx="15">
                  <c:v>26.46</c:v>
                </c:pt>
                <c:pt idx="16">
                  <c:v>26.47</c:v>
                </c:pt>
                <c:pt idx="17">
                  <c:v>26.37</c:v>
                </c:pt>
                <c:pt idx="18">
                  <c:v>26.45</c:v>
                </c:pt>
                <c:pt idx="19">
                  <c:v>26.73</c:v>
                </c:pt>
                <c:pt idx="20">
                  <c:v>26.76</c:v>
                </c:pt>
                <c:pt idx="21">
                  <c:v>26.87</c:v>
                </c:pt>
                <c:pt idx="22">
                  <c:v>26.75</c:v>
                </c:pt>
                <c:pt idx="23">
                  <c:v>26.74</c:v>
                </c:pt>
                <c:pt idx="24">
                  <c:v>26.78</c:v>
                </c:pt>
                <c:pt idx="25">
                  <c:v>26.75</c:v>
                </c:pt>
                <c:pt idx="26">
                  <c:v>26.73</c:v>
                </c:pt>
                <c:pt idx="27">
                  <c:v>26.87</c:v>
                </c:pt>
                <c:pt idx="28">
                  <c:v>26.83</c:v>
                </c:pt>
                <c:pt idx="29">
                  <c:v>26.76</c:v>
                </c:pt>
                <c:pt idx="30">
                  <c:v>26.86</c:v>
                </c:pt>
                <c:pt idx="31">
                  <c:v>26.83</c:v>
                </c:pt>
                <c:pt idx="32">
                  <c:v>26.73</c:v>
                </c:pt>
                <c:pt idx="33">
                  <c:v>26.84</c:v>
                </c:pt>
                <c:pt idx="34">
                  <c:v>26.71</c:v>
                </c:pt>
                <c:pt idx="35">
                  <c:v>26.56</c:v>
                </c:pt>
                <c:pt idx="36">
                  <c:v>26.64</c:v>
                </c:pt>
                <c:pt idx="37">
                  <c:v>26.62</c:v>
                </c:pt>
                <c:pt idx="38">
                  <c:v>26.65</c:v>
                </c:pt>
                <c:pt idx="39">
                  <c:v>26.46</c:v>
                </c:pt>
                <c:pt idx="40">
                  <c:v>26.51</c:v>
                </c:pt>
                <c:pt idx="41">
                  <c:v>26.44</c:v>
                </c:pt>
                <c:pt idx="42">
                  <c:v>26.35</c:v>
                </c:pt>
                <c:pt idx="43">
                  <c:v>26.32</c:v>
                </c:pt>
                <c:pt idx="44">
                  <c:v>26.09</c:v>
                </c:pt>
                <c:pt idx="45">
                  <c:v>26.12</c:v>
                </c:pt>
                <c:pt idx="46">
                  <c:v>25.95</c:v>
                </c:pt>
                <c:pt idx="47">
                  <c:v>25.93</c:v>
                </c:pt>
                <c:pt idx="48">
                  <c:v>25.85</c:v>
                </c:pt>
                <c:pt idx="49">
                  <c:v>25.85</c:v>
                </c:pt>
                <c:pt idx="50">
                  <c:v>25.57</c:v>
                </c:pt>
                <c:pt idx="51">
                  <c:v>25.51</c:v>
                </c:pt>
                <c:pt idx="52">
                  <c:v>25.33</c:v>
                </c:pt>
                <c:pt idx="53">
                  <c:v>25.17</c:v>
                </c:pt>
                <c:pt idx="54">
                  <c:v>24.96</c:v>
                </c:pt>
                <c:pt idx="55">
                  <c:v>24.77</c:v>
                </c:pt>
                <c:pt idx="56">
                  <c:v>24.64</c:v>
                </c:pt>
                <c:pt idx="57">
                  <c:v>24.49</c:v>
                </c:pt>
                <c:pt idx="58">
                  <c:v>24.25</c:v>
                </c:pt>
                <c:pt idx="59">
                  <c:v>24.1</c:v>
                </c:pt>
                <c:pt idx="60">
                  <c:v>24.04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B4-4908-828E-DF2E0D66F432}"/>
            </c:ext>
          </c:extLst>
        </c:ser>
        <c:ser>
          <c:idx val="8"/>
          <c:order val="7"/>
          <c:tx>
            <c:strRef>
              <c:f>'300A8P'!$L$87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'300A8P'!$D$88:$D$149</c:f>
              <c:numCache>
                <c:formatCode>0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'300A8P'!$L$88:$L$149</c:f>
              <c:numCache>
                <c:formatCode>0.00</c:formatCode>
                <c:ptCount val="62"/>
                <c:pt idx="0">
                  <c:v>25.1</c:v>
                </c:pt>
                <c:pt idx="1">
                  <c:v>25.12</c:v>
                </c:pt>
                <c:pt idx="2">
                  <c:v>25.03</c:v>
                </c:pt>
                <c:pt idx="3">
                  <c:v>25.28</c:v>
                </c:pt>
                <c:pt idx="4">
                  <c:v>25.38</c:v>
                </c:pt>
                <c:pt idx="5">
                  <c:v>25.35</c:v>
                </c:pt>
                <c:pt idx="6">
                  <c:v>25.42</c:v>
                </c:pt>
                <c:pt idx="7">
                  <c:v>25.67</c:v>
                </c:pt>
                <c:pt idx="8">
                  <c:v>25.64</c:v>
                </c:pt>
                <c:pt idx="9">
                  <c:v>25.69</c:v>
                </c:pt>
                <c:pt idx="10">
                  <c:v>25.86</c:v>
                </c:pt>
                <c:pt idx="11">
                  <c:v>25.87</c:v>
                </c:pt>
                <c:pt idx="12">
                  <c:v>25.81</c:v>
                </c:pt>
                <c:pt idx="13">
                  <c:v>25.9</c:v>
                </c:pt>
                <c:pt idx="14">
                  <c:v>26.02</c:v>
                </c:pt>
                <c:pt idx="15">
                  <c:v>26.02</c:v>
                </c:pt>
                <c:pt idx="16">
                  <c:v>26.01</c:v>
                </c:pt>
                <c:pt idx="17">
                  <c:v>26.06</c:v>
                </c:pt>
                <c:pt idx="18">
                  <c:v>26.19</c:v>
                </c:pt>
                <c:pt idx="19">
                  <c:v>26.36</c:v>
                </c:pt>
                <c:pt idx="20">
                  <c:v>26.21</c:v>
                </c:pt>
                <c:pt idx="21">
                  <c:v>26.26</c:v>
                </c:pt>
                <c:pt idx="22">
                  <c:v>26.24</c:v>
                </c:pt>
                <c:pt idx="23">
                  <c:v>26.15</c:v>
                </c:pt>
                <c:pt idx="24">
                  <c:v>26.19</c:v>
                </c:pt>
                <c:pt idx="25">
                  <c:v>26.09</c:v>
                </c:pt>
                <c:pt idx="26">
                  <c:v>26.19</c:v>
                </c:pt>
                <c:pt idx="27">
                  <c:v>26.1</c:v>
                </c:pt>
                <c:pt idx="28">
                  <c:v>26.23</c:v>
                </c:pt>
                <c:pt idx="29">
                  <c:v>26.3</c:v>
                </c:pt>
                <c:pt idx="30">
                  <c:v>26.26</c:v>
                </c:pt>
                <c:pt idx="31">
                  <c:v>26.3</c:v>
                </c:pt>
                <c:pt idx="32">
                  <c:v>26.17</c:v>
                </c:pt>
                <c:pt idx="33">
                  <c:v>26.27</c:v>
                </c:pt>
                <c:pt idx="34">
                  <c:v>26.11</c:v>
                </c:pt>
                <c:pt idx="35">
                  <c:v>26.07</c:v>
                </c:pt>
                <c:pt idx="36">
                  <c:v>25.96</c:v>
                </c:pt>
                <c:pt idx="37">
                  <c:v>26.09</c:v>
                </c:pt>
                <c:pt idx="38">
                  <c:v>26.13</c:v>
                </c:pt>
                <c:pt idx="39">
                  <c:v>25.85</c:v>
                </c:pt>
                <c:pt idx="40">
                  <c:v>25.93</c:v>
                </c:pt>
                <c:pt idx="41">
                  <c:v>25.81</c:v>
                </c:pt>
                <c:pt idx="42">
                  <c:v>25.87</c:v>
                </c:pt>
                <c:pt idx="43">
                  <c:v>25.77</c:v>
                </c:pt>
                <c:pt idx="44">
                  <c:v>25.67</c:v>
                </c:pt>
                <c:pt idx="45">
                  <c:v>25.47</c:v>
                </c:pt>
                <c:pt idx="46">
                  <c:v>25.28</c:v>
                </c:pt>
                <c:pt idx="47">
                  <c:v>25.31</c:v>
                </c:pt>
                <c:pt idx="48">
                  <c:v>25.38</c:v>
                </c:pt>
                <c:pt idx="49">
                  <c:v>25.25</c:v>
                </c:pt>
                <c:pt idx="50">
                  <c:v>25.22</c:v>
                </c:pt>
                <c:pt idx="51">
                  <c:v>25.15</c:v>
                </c:pt>
                <c:pt idx="52">
                  <c:v>24.98</c:v>
                </c:pt>
                <c:pt idx="53">
                  <c:v>24.9</c:v>
                </c:pt>
                <c:pt idx="54">
                  <c:v>24.73</c:v>
                </c:pt>
                <c:pt idx="55">
                  <c:v>24.55</c:v>
                </c:pt>
                <c:pt idx="56">
                  <c:v>24.41</c:v>
                </c:pt>
                <c:pt idx="57">
                  <c:v>24.23</c:v>
                </c:pt>
                <c:pt idx="58">
                  <c:v>24.1</c:v>
                </c:pt>
                <c:pt idx="59">
                  <c:v>23.95</c:v>
                </c:pt>
                <c:pt idx="60">
                  <c:v>23.7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B4-4908-828E-DF2E0D66F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7968"/>
        <c:axId val="78557952"/>
      </c:scatterChart>
      <c:valAx>
        <c:axId val="78547968"/>
        <c:scaling>
          <c:orientation val="minMax"/>
          <c:max val="305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78557952"/>
        <c:crosses val="autoZero"/>
        <c:crossBetween val="midCat"/>
        <c:majorUnit val="10"/>
      </c:valAx>
      <c:valAx>
        <c:axId val="78557952"/>
        <c:scaling>
          <c:orientation val="minMax"/>
          <c:min val="1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54796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8958224961698793"/>
          <c:y val="0.10508012585383349"/>
          <c:w val="5.9589574664034216E-2"/>
          <c:h val="0.56211105250339921"/>
        </c:manualLayout>
      </c:layout>
      <c:overlay val="0"/>
    </c:legend>
    <c:plotVisOnly val="1"/>
    <c:dispBlanksAs val="gap"/>
    <c:showDLblsOverMax val="0"/>
  </c:chart>
  <c:spPr>
    <a:solidFill>
      <a:schemeClr val="accent3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'300A8P'!$H$176:$H$184</c:f>
              <c:numCache>
                <c:formatCode>0</c:formatCode>
                <c:ptCount val="9"/>
                <c:pt idx="0">
                  <c:v>81</c:v>
                </c:pt>
                <c:pt idx="1">
                  <c:v>84</c:v>
                </c:pt>
                <c:pt idx="2">
                  <c:v>86</c:v>
                </c:pt>
                <c:pt idx="3">
                  <c:v>88</c:v>
                </c:pt>
                <c:pt idx="4">
                  <c:v>92</c:v>
                </c:pt>
                <c:pt idx="5">
                  <c:v>95</c:v>
                </c:pt>
                <c:pt idx="6">
                  <c:v>97.999999999999986</c:v>
                </c:pt>
                <c:pt idx="7">
                  <c:v>100</c:v>
                </c:pt>
                <c:pt idx="8">
                  <c:v>103</c:v>
                </c:pt>
              </c:numCache>
            </c:numRef>
          </c:xVal>
          <c:yVal>
            <c:numRef>
              <c:f>'300A8P'!$I$176:$I$184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7-4772-A392-E7CAD15BDD09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37708610198132919"/>
                  <c:y val="-0.19728423645385221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'300A8P'!$H$176:$H$190</c:f>
              <c:numCache>
                <c:formatCode>0</c:formatCode>
                <c:ptCount val="15"/>
                <c:pt idx="0">
                  <c:v>81</c:v>
                </c:pt>
                <c:pt idx="1">
                  <c:v>84</c:v>
                </c:pt>
                <c:pt idx="2">
                  <c:v>86</c:v>
                </c:pt>
                <c:pt idx="3">
                  <c:v>88</c:v>
                </c:pt>
                <c:pt idx="4">
                  <c:v>92</c:v>
                </c:pt>
                <c:pt idx="5">
                  <c:v>95</c:v>
                </c:pt>
                <c:pt idx="6">
                  <c:v>97.999999999999986</c:v>
                </c:pt>
                <c:pt idx="7">
                  <c:v>100</c:v>
                </c:pt>
                <c:pt idx="8">
                  <c:v>103</c:v>
                </c:pt>
                <c:pt idx="9">
                  <c:v>107</c:v>
                </c:pt>
                <c:pt idx="10">
                  <c:v>109</c:v>
                </c:pt>
                <c:pt idx="11">
                  <c:v>112</c:v>
                </c:pt>
                <c:pt idx="12">
                  <c:v>115</c:v>
                </c:pt>
                <c:pt idx="13">
                  <c:v>119</c:v>
                </c:pt>
                <c:pt idx="14">
                  <c:v>122</c:v>
                </c:pt>
              </c:numCache>
            </c:numRef>
          </c:xVal>
          <c:yVal>
            <c:numRef>
              <c:f>'300A8P'!$J$176:$J$190</c:f>
              <c:numCache>
                <c:formatCode>0.000</c:formatCode>
                <c:ptCount val="15"/>
                <c:pt idx="0">
                  <c:v>2.9910000000000001</c:v>
                </c:pt>
                <c:pt idx="1">
                  <c:v>2.99</c:v>
                </c:pt>
                <c:pt idx="2">
                  <c:v>2.9889999999999999</c:v>
                </c:pt>
                <c:pt idx="3">
                  <c:v>2.988</c:v>
                </c:pt>
                <c:pt idx="4">
                  <c:v>2.9870000000000001</c:v>
                </c:pt>
                <c:pt idx="5">
                  <c:v>2.9860000000000002</c:v>
                </c:pt>
                <c:pt idx="6">
                  <c:v>2.9849999999999999</c:v>
                </c:pt>
                <c:pt idx="7">
                  <c:v>2.984</c:v>
                </c:pt>
                <c:pt idx="8">
                  <c:v>2.9830000000000001</c:v>
                </c:pt>
                <c:pt idx="9">
                  <c:v>2.9820000000000002</c:v>
                </c:pt>
                <c:pt idx="10">
                  <c:v>2.9809999999999999</c:v>
                </c:pt>
                <c:pt idx="11">
                  <c:v>2.98</c:v>
                </c:pt>
                <c:pt idx="12">
                  <c:v>2.9790000000000001</c:v>
                </c:pt>
                <c:pt idx="13">
                  <c:v>2.9780000000000002</c:v>
                </c:pt>
                <c:pt idx="14">
                  <c:v>2.9769999999999999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7-4772-A392-E7CAD15BD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125"/>
          <c:min val="70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  <c:majorUnit val="5"/>
      </c:valAx>
      <c:valAx>
        <c:axId val="721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'300A8P'!$R$102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'300A8P'!$R$103:$R$112</c:f>
              <c:numCache>
                <c:formatCode>0.00</c:formatCode>
                <c:ptCount val="10"/>
                <c:pt idx="0">
                  <c:v>7.5800000000000018</c:v>
                </c:pt>
                <c:pt idx="1">
                  <c:v>1.0999999999999979</c:v>
                </c:pt>
                <c:pt idx="2">
                  <c:v>0.48999999999999488</c:v>
                </c:pt>
                <c:pt idx="3">
                  <c:v>0.19000000000000128</c:v>
                </c:pt>
                <c:pt idx="4">
                  <c:v>-0.47999999999999687</c:v>
                </c:pt>
                <c:pt idx="5">
                  <c:v>0.1299999999999919</c:v>
                </c:pt>
                <c:pt idx="6">
                  <c:v>0.14000000000000057</c:v>
                </c:pt>
                <c:pt idx="7">
                  <c:v>0.60000000000000142</c:v>
                </c:pt>
                <c:pt idx="8">
                  <c:v>0.18999999999999773</c:v>
                </c:pt>
                <c:pt idx="9">
                  <c:v>-0.17000000000000526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13A4-49AF-B453-C68CAE39C5ED}"/>
            </c:ext>
          </c:extLst>
        </c:ser>
        <c:ser>
          <c:idx val="1"/>
          <c:order val="1"/>
          <c:tx>
            <c:strRef>
              <c:f>'300A8P'!$S$102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'300A8P'!$S$103:$S$112</c:f>
              <c:numCache>
                <c:formatCode>0.00</c:formatCode>
                <c:ptCount val="10"/>
                <c:pt idx="0">
                  <c:v>8.9600000000000009</c:v>
                </c:pt>
                <c:pt idx="1">
                  <c:v>1.8099999999999987</c:v>
                </c:pt>
                <c:pt idx="2">
                  <c:v>0.80999999999999517</c:v>
                </c:pt>
                <c:pt idx="3">
                  <c:v>0.42999999999999616</c:v>
                </c:pt>
                <c:pt idx="4">
                  <c:v>-0.22999999999999687</c:v>
                </c:pt>
                <c:pt idx="5">
                  <c:v>0.67999999999999616</c:v>
                </c:pt>
                <c:pt idx="6">
                  <c:v>0.11999999999999744</c:v>
                </c:pt>
                <c:pt idx="7">
                  <c:v>0.36999999999999744</c:v>
                </c:pt>
                <c:pt idx="8">
                  <c:v>0.4199999999999946</c:v>
                </c:pt>
                <c:pt idx="9">
                  <c:v>-0.27999999999999758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13A4-49AF-B453-C68CAE39C5ED}"/>
            </c:ext>
          </c:extLst>
        </c:ser>
        <c:ser>
          <c:idx val="2"/>
          <c:order val="2"/>
          <c:tx>
            <c:strRef>
              <c:f>'300A8P'!$T$102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'300A8P'!$T$103:$T$112</c:f>
              <c:numCache>
                <c:formatCode>0.00</c:formatCode>
                <c:ptCount val="10"/>
                <c:pt idx="0">
                  <c:v>1.75</c:v>
                </c:pt>
                <c:pt idx="1">
                  <c:v>2.3200000000000003</c:v>
                </c:pt>
                <c:pt idx="2">
                  <c:v>2.3699999999999974</c:v>
                </c:pt>
                <c:pt idx="3">
                  <c:v>1.870000000000001</c:v>
                </c:pt>
                <c:pt idx="4">
                  <c:v>1.2299999999999969</c:v>
                </c:pt>
                <c:pt idx="5">
                  <c:v>1.2699999999999996</c:v>
                </c:pt>
                <c:pt idx="6">
                  <c:v>0.70000000000000284</c:v>
                </c:pt>
                <c:pt idx="7">
                  <c:v>0.76999999999999602</c:v>
                </c:pt>
                <c:pt idx="8">
                  <c:v>0.71000000000000085</c:v>
                </c:pt>
                <c:pt idx="9">
                  <c:v>0.60999999999999588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2-13A4-49AF-B453-C68CAE39C5ED}"/>
            </c:ext>
          </c:extLst>
        </c:ser>
        <c:ser>
          <c:idx val="3"/>
          <c:order val="3"/>
          <c:tx>
            <c:strRef>
              <c:f>'300A8P'!$U$102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'300A8P'!$U$103:$U$112</c:f>
              <c:numCache>
                <c:formatCode>0.00</c:formatCode>
                <c:ptCount val="10"/>
                <c:pt idx="0">
                  <c:v>9.2700000000000031</c:v>
                </c:pt>
                <c:pt idx="1">
                  <c:v>4.6700000000000053</c:v>
                </c:pt>
                <c:pt idx="2">
                  <c:v>2.7599999999999909</c:v>
                </c:pt>
                <c:pt idx="3">
                  <c:v>1.6600000000000001</c:v>
                </c:pt>
                <c:pt idx="4">
                  <c:v>1.25</c:v>
                </c:pt>
                <c:pt idx="5">
                  <c:v>1.0400000000000027</c:v>
                </c:pt>
                <c:pt idx="6">
                  <c:v>0.57000000000000028</c:v>
                </c:pt>
                <c:pt idx="7">
                  <c:v>0.82000000000000028</c:v>
                </c:pt>
                <c:pt idx="8">
                  <c:v>0.76999999999999602</c:v>
                </c:pt>
                <c:pt idx="9">
                  <c:v>0.48999999999999844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3-13A4-49AF-B453-C68CAE39C5ED}"/>
            </c:ext>
          </c:extLst>
        </c:ser>
        <c:ser>
          <c:idx val="4"/>
          <c:order val="4"/>
          <c:tx>
            <c:strRef>
              <c:f>'300A8P'!$V$102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'300A8P'!$V$103:$V$112</c:f>
              <c:numCache>
                <c:formatCode>0.00</c:formatCode>
                <c:ptCount val="10"/>
                <c:pt idx="0">
                  <c:v>12.410000000000004</c:v>
                </c:pt>
                <c:pt idx="1">
                  <c:v>4.7200000000000024</c:v>
                </c:pt>
                <c:pt idx="2">
                  <c:v>2.1899999999999977</c:v>
                </c:pt>
                <c:pt idx="3">
                  <c:v>1.090000000000007</c:v>
                </c:pt>
                <c:pt idx="4">
                  <c:v>0.53999999999999915</c:v>
                </c:pt>
                <c:pt idx="5">
                  <c:v>0.82999999999999474</c:v>
                </c:pt>
                <c:pt idx="6">
                  <c:v>0.38999999999999346</c:v>
                </c:pt>
                <c:pt idx="7">
                  <c:v>0.48999999999999488</c:v>
                </c:pt>
                <c:pt idx="8">
                  <c:v>0.60999999999999943</c:v>
                </c:pt>
                <c:pt idx="9">
                  <c:v>0.18000000000000327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4-13A4-49AF-B453-C68CAE39C5ED}"/>
            </c:ext>
          </c:extLst>
        </c:ser>
        <c:ser>
          <c:idx val="8"/>
          <c:order val="8"/>
          <c:tx>
            <c:strRef>
              <c:f>'300A8P'!$W$102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'300A8P'!$W$103:$W$112</c:f>
              <c:numCache>
                <c:formatCode>0.00</c:formatCode>
                <c:ptCount val="10"/>
                <c:pt idx="0">
                  <c:v>0.21000000000000085</c:v>
                </c:pt>
                <c:pt idx="1">
                  <c:v>0.23000000000000043</c:v>
                </c:pt>
                <c:pt idx="2">
                  <c:v>0.17000000000000171</c:v>
                </c:pt>
                <c:pt idx="3">
                  <c:v>-2.0000000000003126E-2</c:v>
                </c:pt>
                <c:pt idx="4">
                  <c:v>0</c:v>
                </c:pt>
                <c:pt idx="5">
                  <c:v>-3.9999999999999147E-2</c:v>
                </c:pt>
                <c:pt idx="6">
                  <c:v>-0.18999999999999773</c:v>
                </c:pt>
                <c:pt idx="7">
                  <c:v>-0.30999999999999872</c:v>
                </c:pt>
                <c:pt idx="8">
                  <c:v>-0.4599999999999973</c:v>
                </c:pt>
                <c:pt idx="9">
                  <c:v>-0.51999999999999957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5-13A4-49AF-B453-C68CAE39C5ED}"/>
            </c:ext>
          </c:extLst>
        </c:ser>
        <c:ser>
          <c:idx val="9"/>
          <c:order val="9"/>
          <c:tx>
            <c:strRef>
              <c:f>'300A8P'!$X$102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'300A8P'!$X$103:$X$112</c:f>
              <c:numCache>
                <c:formatCode>0.00</c:formatCode>
                <c:ptCount val="10"/>
                <c:pt idx="0">
                  <c:v>-0.49000000000000199</c:v>
                </c:pt>
                <c:pt idx="1">
                  <c:v>0.25999999999999801</c:v>
                </c:pt>
                <c:pt idx="2">
                  <c:v>0.13000000000000256</c:v>
                </c:pt>
                <c:pt idx="3">
                  <c:v>0.30000000000000071</c:v>
                </c:pt>
                <c:pt idx="4">
                  <c:v>0</c:v>
                </c:pt>
                <c:pt idx="5">
                  <c:v>-0.12999999999999901</c:v>
                </c:pt>
                <c:pt idx="6">
                  <c:v>-0.12999999999999901</c:v>
                </c:pt>
                <c:pt idx="7">
                  <c:v>-0.26000000000000156</c:v>
                </c:pt>
                <c:pt idx="8">
                  <c:v>-0.33999999999999986</c:v>
                </c:pt>
                <c:pt idx="9">
                  <c:v>-0.47000000000000242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6-13A4-49AF-B453-C68CAE39C5ED}"/>
            </c:ext>
          </c:extLst>
        </c:ser>
        <c:ser>
          <c:idx val="10"/>
          <c:order val="10"/>
          <c:tx>
            <c:strRef>
              <c:f>'300A8P'!$Y$102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'300A8P'!$Q$103:$Q$112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  <c:extLst/>
            </c:strRef>
          </c:cat>
          <c:val>
            <c:numRef>
              <c:f>'300A8P'!$Y$103:$Y$112</c:f>
              <c:numCache>
                <c:formatCode>0.00</c:formatCode>
                <c:ptCount val="10"/>
                <c:pt idx="0">
                  <c:v>0.17999999999999972</c:v>
                </c:pt>
                <c:pt idx="1">
                  <c:v>0.26999999999999957</c:v>
                </c:pt>
                <c:pt idx="2">
                  <c:v>0.21000000000000085</c:v>
                </c:pt>
                <c:pt idx="3">
                  <c:v>1.9999999999999574E-2</c:v>
                </c:pt>
                <c:pt idx="4">
                  <c:v>0</c:v>
                </c:pt>
                <c:pt idx="5">
                  <c:v>-8.9999999999999858E-2</c:v>
                </c:pt>
                <c:pt idx="6">
                  <c:v>-3.0000000000001137E-2</c:v>
                </c:pt>
                <c:pt idx="7">
                  <c:v>-0.40000000000000213</c:v>
                </c:pt>
                <c:pt idx="8">
                  <c:v>-0.23000000000000043</c:v>
                </c:pt>
                <c:pt idx="9">
                  <c:v>-0.5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7-13A4-49AF-B453-C68CAE39C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'300A8P'!$Q$103:$Q$112</c15:sqref>
                        </c15:formulaRef>
                      </c:ext>
                    </c:extLst>
                    <c:strCache>
                      <c:ptCount val="1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13A4-49AF-B453-C68CAE39C5E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'300A8P'!$Q$103:$Q$112</c15:sqref>
                        </c15:formulaRef>
                      </c:ext>
                    </c:extLst>
                    <c:strCache>
                      <c:ptCount val="1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3A4-49AF-B453-C68CAE39C5ED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'300A8P'!$Q$103:$Q$112</c15:sqref>
                        </c15:formulaRef>
                      </c:ext>
                    </c:extLst>
                    <c:strCache>
                      <c:ptCount val="1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3A4-49AF-B453-C68CAE39C5ED}"/>
                  </c:ext>
                </c:extLst>
              </c15:ser>
            </c15:filteredLineSeries>
          </c:ext>
        </c:extLst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'300A8P'!$R$144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'300A8P'!$R$145:$R$149</c:f>
              <c:numCache>
                <c:formatCode>0.00</c:formatCode>
                <c:ptCount val="5"/>
                <c:pt idx="0">
                  <c:v>11</c:v>
                </c:pt>
                <c:pt idx="1">
                  <c:v>0.62999999999999901</c:v>
                </c:pt>
                <c:pt idx="2">
                  <c:v>-0.38000000000000256</c:v>
                </c:pt>
                <c:pt idx="3">
                  <c:v>0.39999999999999858</c:v>
                </c:pt>
                <c:pt idx="4">
                  <c:v>0.51999999999999602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7-4E02-BC92-E8160267C8F2}"/>
            </c:ext>
          </c:extLst>
        </c:ser>
        <c:ser>
          <c:idx val="1"/>
          <c:order val="1"/>
          <c:tx>
            <c:strRef>
              <c:f>'300A8P'!$S$144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'300A8P'!$S$145:$S$149</c:f>
              <c:numCache>
                <c:formatCode>0.00</c:formatCode>
                <c:ptCount val="5"/>
                <c:pt idx="0">
                  <c:v>13.73</c:v>
                </c:pt>
                <c:pt idx="1">
                  <c:v>0.97999999999999332</c:v>
                </c:pt>
                <c:pt idx="2">
                  <c:v>8.00000000000054E-2</c:v>
                </c:pt>
                <c:pt idx="3">
                  <c:v>0.50999999999999801</c:v>
                </c:pt>
                <c:pt idx="4">
                  <c:v>0.46999999999999886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7-4E02-BC92-E8160267C8F2}"/>
            </c:ext>
          </c:extLst>
        </c:ser>
        <c:ser>
          <c:idx val="2"/>
          <c:order val="2"/>
          <c:tx>
            <c:strRef>
              <c:f>'300A8P'!$T$144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'300A8P'!$T$145:$T$149</c:f>
              <c:numCache>
                <c:formatCode>0.00</c:formatCode>
                <c:ptCount val="5"/>
                <c:pt idx="0">
                  <c:v>4.2699999999999996</c:v>
                </c:pt>
                <c:pt idx="1">
                  <c:v>4.2599999999999945</c:v>
                </c:pt>
                <c:pt idx="2">
                  <c:v>2.0700000000000003</c:v>
                </c:pt>
                <c:pt idx="3">
                  <c:v>1.5300000000000011</c:v>
                </c:pt>
                <c:pt idx="4">
                  <c:v>1.1999999999999957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D7-4E02-BC92-E8160267C8F2}"/>
            </c:ext>
          </c:extLst>
        </c:ser>
        <c:ser>
          <c:idx val="3"/>
          <c:order val="3"/>
          <c:tx>
            <c:strRef>
              <c:f>'300A8P'!$U$144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'300A8P'!$U$145:$U$149</c:f>
              <c:numCache>
                <c:formatCode>0.00</c:formatCode>
                <c:ptCount val="5"/>
                <c:pt idx="0">
                  <c:v>16.41</c:v>
                </c:pt>
                <c:pt idx="1">
                  <c:v>4.5299999999999976</c:v>
                </c:pt>
                <c:pt idx="2">
                  <c:v>2.0499999999999972</c:v>
                </c:pt>
                <c:pt idx="3">
                  <c:v>1.269999999999996</c:v>
                </c:pt>
                <c:pt idx="4">
                  <c:v>1.259999999999998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D7-4E02-BC92-E8160267C8F2}"/>
            </c:ext>
          </c:extLst>
        </c:ser>
        <c:ser>
          <c:idx val="4"/>
          <c:order val="4"/>
          <c:tx>
            <c:strRef>
              <c:f>'300A8P'!$V$144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'300A8P'!$V$145:$V$149</c:f>
              <c:numCache>
                <c:formatCode>0.00</c:formatCode>
                <c:ptCount val="5"/>
                <c:pt idx="0">
                  <c:v>20.309999999999999</c:v>
                </c:pt>
                <c:pt idx="1">
                  <c:v>3.4499999999999922</c:v>
                </c:pt>
                <c:pt idx="2">
                  <c:v>1</c:v>
                </c:pt>
                <c:pt idx="3">
                  <c:v>0.89999999999999858</c:v>
                </c:pt>
                <c:pt idx="4">
                  <c:v>1.0399999999999991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D7-4E02-BC92-E8160267C8F2}"/>
            </c:ext>
          </c:extLst>
        </c:ser>
        <c:ser>
          <c:idx val="5"/>
          <c:order val="5"/>
          <c:tx>
            <c:strRef>
              <c:f>'300A8P'!$W$144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'300A8P'!$W$145:$W$149</c:f>
              <c:numCache>
                <c:formatCode>0.00</c:formatCode>
                <c:ptCount val="5"/>
                <c:pt idx="0">
                  <c:v>0.39999999999999858</c:v>
                </c:pt>
                <c:pt idx="1">
                  <c:v>0.17000000000000171</c:v>
                </c:pt>
                <c:pt idx="2">
                  <c:v>-1.0000000000001563E-2</c:v>
                </c:pt>
                <c:pt idx="3">
                  <c:v>-0.25</c:v>
                </c:pt>
                <c:pt idx="4">
                  <c:v>-0.82999999999999829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8D7-4E02-BC92-E8160267C8F2}"/>
            </c:ext>
          </c:extLst>
        </c:ser>
        <c:ser>
          <c:idx val="6"/>
          <c:order val="6"/>
          <c:tx>
            <c:strRef>
              <c:f>'300A8P'!$X$144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'300A8P'!$X$145:$X$149</c:f>
              <c:numCache>
                <c:formatCode>0.00</c:formatCode>
                <c:ptCount val="5"/>
                <c:pt idx="0">
                  <c:v>-0.31000000000000227</c:v>
                </c:pt>
                <c:pt idx="1">
                  <c:v>0.23000000000000043</c:v>
                </c:pt>
                <c:pt idx="2">
                  <c:v>-1.9999999999999574E-2</c:v>
                </c:pt>
                <c:pt idx="3">
                  <c:v>-0.28999999999999915</c:v>
                </c:pt>
                <c:pt idx="4">
                  <c:v>-0.89000000000000057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8D7-4E02-BC92-E8160267C8F2}"/>
            </c:ext>
          </c:extLst>
        </c:ser>
        <c:ser>
          <c:idx val="7"/>
          <c:order val="7"/>
          <c:tx>
            <c:strRef>
              <c:f>'300A8P'!$Y$144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'300A8P'!$Q$145:$Q$149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'300A8P'!$Y$145:$Y$149</c:f>
              <c:numCache>
                <c:formatCode>0.00</c:formatCode>
                <c:ptCount val="5"/>
                <c:pt idx="0">
                  <c:v>0.32000000000000028</c:v>
                </c:pt>
                <c:pt idx="1">
                  <c:v>0.33999999999999986</c:v>
                </c:pt>
                <c:pt idx="2">
                  <c:v>0</c:v>
                </c:pt>
                <c:pt idx="3">
                  <c:v>-0.15000000000000213</c:v>
                </c:pt>
                <c:pt idx="4">
                  <c:v>-0.64999999999999858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8D7-4E02-BC92-E8160267C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32692541497711E-2"/>
          <c:y val="5.980512201734009E-2"/>
          <c:w val="0.81385640827594097"/>
          <c:h val="0.86572258356770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'600A8P'!$E$87</c:f>
              <c:strCache>
                <c:ptCount val="1"/>
                <c:pt idx="0">
                  <c:v>P1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'600A8P'!$E$88:$E$160</c:f>
              <c:numCache>
                <c:formatCode>0.00</c:formatCode>
                <c:ptCount val="73"/>
                <c:pt idx="0">
                  <c:v>10.98</c:v>
                </c:pt>
                <c:pt idx="1">
                  <c:v>10.31</c:v>
                </c:pt>
                <c:pt idx="2">
                  <c:v>19.72</c:v>
                </c:pt>
                <c:pt idx="3">
                  <c:v>29.29</c:v>
                </c:pt>
                <c:pt idx="4">
                  <c:v>36.1</c:v>
                </c:pt>
                <c:pt idx="5">
                  <c:v>41.06</c:v>
                </c:pt>
                <c:pt idx="6">
                  <c:v>45.29</c:v>
                </c:pt>
                <c:pt idx="7">
                  <c:v>48.26</c:v>
                </c:pt>
                <c:pt idx="8">
                  <c:v>48.85</c:v>
                </c:pt>
                <c:pt idx="9">
                  <c:v>50.53</c:v>
                </c:pt>
                <c:pt idx="10">
                  <c:v>50.57</c:v>
                </c:pt>
                <c:pt idx="11">
                  <c:v>51.79</c:v>
                </c:pt>
                <c:pt idx="12">
                  <c:v>52.48</c:v>
                </c:pt>
                <c:pt idx="13">
                  <c:v>52.42</c:v>
                </c:pt>
                <c:pt idx="14">
                  <c:v>52.63</c:v>
                </c:pt>
                <c:pt idx="15">
                  <c:v>52.8</c:v>
                </c:pt>
                <c:pt idx="16">
                  <c:v>52.4</c:v>
                </c:pt>
                <c:pt idx="17">
                  <c:v>52.75</c:v>
                </c:pt>
                <c:pt idx="18">
                  <c:v>53.18</c:v>
                </c:pt>
                <c:pt idx="19">
                  <c:v>53.07</c:v>
                </c:pt>
                <c:pt idx="20">
                  <c:v>52.79</c:v>
                </c:pt>
                <c:pt idx="21">
                  <c:v>52.95</c:v>
                </c:pt>
                <c:pt idx="22">
                  <c:v>53.11</c:v>
                </c:pt>
                <c:pt idx="23">
                  <c:v>53.5</c:v>
                </c:pt>
                <c:pt idx="24">
                  <c:v>53.51</c:v>
                </c:pt>
                <c:pt idx="25">
                  <c:v>54.42</c:v>
                </c:pt>
                <c:pt idx="26">
                  <c:v>54.63</c:v>
                </c:pt>
                <c:pt idx="27">
                  <c:v>55.04</c:v>
                </c:pt>
                <c:pt idx="28">
                  <c:v>55.68</c:v>
                </c:pt>
                <c:pt idx="29">
                  <c:v>56.83</c:v>
                </c:pt>
                <c:pt idx="30">
                  <c:v>55.87</c:v>
                </c:pt>
                <c:pt idx="31">
                  <c:v>56.42</c:v>
                </c:pt>
                <c:pt idx="32">
                  <c:v>56.94</c:v>
                </c:pt>
                <c:pt idx="33">
                  <c:v>57.65</c:v>
                </c:pt>
                <c:pt idx="34">
                  <c:v>57.81</c:v>
                </c:pt>
                <c:pt idx="35">
                  <c:v>57.02</c:v>
                </c:pt>
                <c:pt idx="36">
                  <c:v>56.56</c:v>
                </c:pt>
                <c:pt idx="37">
                  <c:v>57.78</c:v>
                </c:pt>
                <c:pt idx="38">
                  <c:v>58.94</c:v>
                </c:pt>
                <c:pt idx="39">
                  <c:v>59.28</c:v>
                </c:pt>
                <c:pt idx="40">
                  <c:v>60.36</c:v>
                </c:pt>
                <c:pt idx="41">
                  <c:v>60.62</c:v>
                </c:pt>
                <c:pt idx="42">
                  <c:v>60.66</c:v>
                </c:pt>
                <c:pt idx="43">
                  <c:v>60.88</c:v>
                </c:pt>
                <c:pt idx="44">
                  <c:v>61.36</c:v>
                </c:pt>
                <c:pt idx="45">
                  <c:v>61.78</c:v>
                </c:pt>
                <c:pt idx="46">
                  <c:v>62.12</c:v>
                </c:pt>
                <c:pt idx="47">
                  <c:v>61.74</c:v>
                </c:pt>
                <c:pt idx="48">
                  <c:v>62.12</c:v>
                </c:pt>
                <c:pt idx="49">
                  <c:v>62.22</c:v>
                </c:pt>
                <c:pt idx="50">
                  <c:v>62.59</c:v>
                </c:pt>
                <c:pt idx="51">
                  <c:v>62.85</c:v>
                </c:pt>
                <c:pt idx="52">
                  <c:v>61.68</c:v>
                </c:pt>
                <c:pt idx="53">
                  <c:v>61.25</c:v>
                </c:pt>
                <c:pt idx="54">
                  <c:v>60.95</c:v>
                </c:pt>
                <c:pt idx="55">
                  <c:v>60.81</c:v>
                </c:pt>
                <c:pt idx="56">
                  <c:v>60.62</c:v>
                </c:pt>
                <c:pt idx="57">
                  <c:v>60.78</c:v>
                </c:pt>
                <c:pt idx="58">
                  <c:v>61.16</c:v>
                </c:pt>
                <c:pt idx="59">
                  <c:v>62.14</c:v>
                </c:pt>
                <c:pt idx="60">
                  <c:v>62.46</c:v>
                </c:pt>
                <c:pt idx="61">
                  <c:v>63.54</c:v>
                </c:pt>
                <c:pt idx="62">
                  <c:v>63.91</c:v>
                </c:pt>
                <c:pt idx="63">
                  <c:v>63.44</c:v>
                </c:pt>
                <c:pt idx="64">
                  <c:v>62.95</c:v>
                </c:pt>
                <c:pt idx="65">
                  <c:v>62.85</c:v>
                </c:pt>
                <c:pt idx="66">
                  <c:v>62.47</c:v>
                </c:pt>
                <c:pt idx="67">
                  <c:v>62.47</c:v>
                </c:pt>
                <c:pt idx="68">
                  <c:v>62.17</c:v>
                </c:pt>
                <c:pt idx="69">
                  <c:v>61.55</c:v>
                </c:pt>
                <c:pt idx="70">
                  <c:v>61.92</c:v>
                </c:pt>
                <c:pt idx="71">
                  <c:v>62.57</c:v>
                </c:pt>
                <c:pt idx="72">
                  <c:v>62.8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7-4C5F-846B-83B424B59685}"/>
            </c:ext>
          </c:extLst>
        </c:ser>
        <c:ser>
          <c:idx val="2"/>
          <c:order val="1"/>
          <c:tx>
            <c:strRef>
              <c:f>'600A8P'!$F$87</c:f>
              <c:strCache>
                <c:ptCount val="1"/>
                <c:pt idx="0">
                  <c:v>P2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'600A8P'!$F$88:$F$160</c:f>
              <c:numCache>
                <c:formatCode>0.00</c:formatCode>
                <c:ptCount val="73"/>
                <c:pt idx="0">
                  <c:v>11.34</c:v>
                </c:pt>
                <c:pt idx="1">
                  <c:v>10.68</c:v>
                </c:pt>
                <c:pt idx="2">
                  <c:v>19.100000000000001</c:v>
                </c:pt>
                <c:pt idx="3">
                  <c:v>28.77</c:v>
                </c:pt>
                <c:pt idx="4">
                  <c:v>36.07</c:v>
                </c:pt>
                <c:pt idx="5">
                  <c:v>40.01</c:v>
                </c:pt>
                <c:pt idx="6">
                  <c:v>45.5</c:v>
                </c:pt>
                <c:pt idx="7">
                  <c:v>48.11</c:v>
                </c:pt>
                <c:pt idx="8">
                  <c:v>49.48</c:v>
                </c:pt>
                <c:pt idx="9">
                  <c:v>51.36</c:v>
                </c:pt>
                <c:pt idx="10">
                  <c:v>51.37</c:v>
                </c:pt>
                <c:pt idx="11">
                  <c:v>51.97</c:v>
                </c:pt>
                <c:pt idx="12">
                  <c:v>53.99</c:v>
                </c:pt>
                <c:pt idx="13">
                  <c:v>53.59</c:v>
                </c:pt>
                <c:pt idx="14">
                  <c:v>54.38</c:v>
                </c:pt>
                <c:pt idx="15">
                  <c:v>54.49</c:v>
                </c:pt>
                <c:pt idx="16">
                  <c:v>53.72</c:v>
                </c:pt>
                <c:pt idx="17">
                  <c:v>54.42</c:v>
                </c:pt>
                <c:pt idx="18">
                  <c:v>55.45</c:v>
                </c:pt>
                <c:pt idx="19">
                  <c:v>55.22</c:v>
                </c:pt>
                <c:pt idx="20">
                  <c:v>53.99</c:v>
                </c:pt>
                <c:pt idx="21">
                  <c:v>54.76</c:v>
                </c:pt>
                <c:pt idx="22">
                  <c:v>55.18</c:v>
                </c:pt>
                <c:pt idx="23">
                  <c:v>55.96</c:v>
                </c:pt>
                <c:pt idx="24">
                  <c:v>56.78</c:v>
                </c:pt>
                <c:pt idx="25">
                  <c:v>56.96</c:v>
                </c:pt>
                <c:pt idx="26">
                  <c:v>57.49</c:v>
                </c:pt>
                <c:pt idx="27">
                  <c:v>57.85</c:v>
                </c:pt>
                <c:pt idx="28">
                  <c:v>59.12</c:v>
                </c:pt>
                <c:pt idx="29">
                  <c:v>59.99</c:v>
                </c:pt>
                <c:pt idx="30">
                  <c:v>59.96</c:v>
                </c:pt>
                <c:pt idx="31">
                  <c:v>60.14</c:v>
                </c:pt>
                <c:pt idx="32">
                  <c:v>61.47</c:v>
                </c:pt>
                <c:pt idx="33">
                  <c:v>61.54</c:v>
                </c:pt>
                <c:pt idx="34">
                  <c:v>61.77</c:v>
                </c:pt>
                <c:pt idx="35">
                  <c:v>60.65</c:v>
                </c:pt>
                <c:pt idx="36">
                  <c:v>59.58</c:v>
                </c:pt>
                <c:pt idx="37">
                  <c:v>60.71</c:v>
                </c:pt>
                <c:pt idx="38">
                  <c:v>62.58</c:v>
                </c:pt>
                <c:pt idx="39">
                  <c:v>63.33</c:v>
                </c:pt>
                <c:pt idx="40">
                  <c:v>64.67</c:v>
                </c:pt>
                <c:pt idx="41">
                  <c:v>65.36</c:v>
                </c:pt>
                <c:pt idx="42">
                  <c:v>65.84</c:v>
                </c:pt>
                <c:pt idx="43">
                  <c:v>66.2</c:v>
                </c:pt>
                <c:pt idx="44">
                  <c:v>66.83</c:v>
                </c:pt>
                <c:pt idx="45">
                  <c:v>67.180000000000007</c:v>
                </c:pt>
                <c:pt idx="46">
                  <c:v>67.790000000000006</c:v>
                </c:pt>
                <c:pt idx="47">
                  <c:v>67.72</c:v>
                </c:pt>
                <c:pt idx="48">
                  <c:v>67.38</c:v>
                </c:pt>
                <c:pt idx="49">
                  <c:v>68</c:v>
                </c:pt>
                <c:pt idx="50">
                  <c:v>68.34</c:v>
                </c:pt>
                <c:pt idx="51">
                  <c:v>68.959999999999994</c:v>
                </c:pt>
                <c:pt idx="52">
                  <c:v>67.36</c:v>
                </c:pt>
                <c:pt idx="53">
                  <c:v>66.92</c:v>
                </c:pt>
                <c:pt idx="54">
                  <c:v>67.12</c:v>
                </c:pt>
                <c:pt idx="55">
                  <c:v>67.2</c:v>
                </c:pt>
                <c:pt idx="56">
                  <c:v>67.48</c:v>
                </c:pt>
                <c:pt idx="57">
                  <c:v>67.599999999999994</c:v>
                </c:pt>
                <c:pt idx="58">
                  <c:v>67.83</c:v>
                </c:pt>
                <c:pt idx="59">
                  <c:v>67.72</c:v>
                </c:pt>
                <c:pt idx="60">
                  <c:v>67.61</c:v>
                </c:pt>
                <c:pt idx="61">
                  <c:v>67.56</c:v>
                </c:pt>
                <c:pt idx="62">
                  <c:v>68.099999999999994</c:v>
                </c:pt>
                <c:pt idx="63">
                  <c:v>68.38</c:v>
                </c:pt>
                <c:pt idx="64">
                  <c:v>68.12</c:v>
                </c:pt>
                <c:pt idx="65">
                  <c:v>68.2</c:v>
                </c:pt>
                <c:pt idx="66">
                  <c:v>67.98</c:v>
                </c:pt>
                <c:pt idx="67">
                  <c:v>68</c:v>
                </c:pt>
                <c:pt idx="68">
                  <c:v>68.34</c:v>
                </c:pt>
                <c:pt idx="69">
                  <c:v>68.959999999999994</c:v>
                </c:pt>
                <c:pt idx="70">
                  <c:v>68.61</c:v>
                </c:pt>
                <c:pt idx="71">
                  <c:v>68.23</c:v>
                </c:pt>
                <c:pt idx="72">
                  <c:v>68.11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7-4C5F-846B-83B424B59685}"/>
            </c:ext>
          </c:extLst>
        </c:ser>
        <c:ser>
          <c:idx val="3"/>
          <c:order val="2"/>
          <c:tx>
            <c:strRef>
              <c:f>'600A8P'!$G$87</c:f>
              <c:strCache>
                <c:ptCount val="1"/>
                <c:pt idx="0">
                  <c:v>P3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'600A8P'!$G$88:$G$160</c:f>
              <c:numCache>
                <c:formatCode>0.00</c:formatCode>
                <c:ptCount val="73"/>
                <c:pt idx="0">
                  <c:v>11.19</c:v>
                </c:pt>
                <c:pt idx="1">
                  <c:v>10.66</c:v>
                </c:pt>
                <c:pt idx="2">
                  <c:v>20.100000000000001</c:v>
                </c:pt>
                <c:pt idx="3">
                  <c:v>29.87</c:v>
                </c:pt>
                <c:pt idx="4">
                  <c:v>37.35</c:v>
                </c:pt>
                <c:pt idx="5">
                  <c:v>41.78</c:v>
                </c:pt>
                <c:pt idx="6">
                  <c:v>46.88</c:v>
                </c:pt>
                <c:pt idx="7">
                  <c:v>49.54</c:v>
                </c:pt>
                <c:pt idx="8">
                  <c:v>51.25</c:v>
                </c:pt>
                <c:pt idx="9">
                  <c:v>52.49</c:v>
                </c:pt>
                <c:pt idx="10">
                  <c:v>53.21</c:v>
                </c:pt>
                <c:pt idx="11">
                  <c:v>54.15</c:v>
                </c:pt>
                <c:pt idx="12">
                  <c:v>56.75</c:v>
                </c:pt>
                <c:pt idx="13">
                  <c:v>56.87</c:v>
                </c:pt>
                <c:pt idx="14">
                  <c:v>57.89</c:v>
                </c:pt>
                <c:pt idx="15">
                  <c:v>57.22</c:v>
                </c:pt>
                <c:pt idx="16">
                  <c:v>57.4</c:v>
                </c:pt>
                <c:pt idx="17">
                  <c:v>57.48</c:v>
                </c:pt>
                <c:pt idx="18">
                  <c:v>57.56</c:v>
                </c:pt>
                <c:pt idx="19">
                  <c:v>57.94</c:v>
                </c:pt>
                <c:pt idx="20">
                  <c:v>56.06</c:v>
                </c:pt>
                <c:pt idx="21">
                  <c:v>57.99</c:v>
                </c:pt>
                <c:pt idx="22">
                  <c:v>59.07</c:v>
                </c:pt>
                <c:pt idx="23">
                  <c:v>60.78</c:v>
                </c:pt>
                <c:pt idx="24">
                  <c:v>61.62</c:v>
                </c:pt>
                <c:pt idx="25">
                  <c:v>61.73</c:v>
                </c:pt>
                <c:pt idx="26">
                  <c:v>62.47</c:v>
                </c:pt>
                <c:pt idx="27">
                  <c:v>63.17</c:v>
                </c:pt>
                <c:pt idx="28">
                  <c:v>65.180000000000007</c:v>
                </c:pt>
                <c:pt idx="29">
                  <c:v>65.33</c:v>
                </c:pt>
                <c:pt idx="30">
                  <c:v>66.2</c:v>
                </c:pt>
                <c:pt idx="31">
                  <c:v>66.44</c:v>
                </c:pt>
                <c:pt idx="32">
                  <c:v>66.33</c:v>
                </c:pt>
                <c:pt idx="33">
                  <c:v>65.989999999999995</c:v>
                </c:pt>
                <c:pt idx="34">
                  <c:v>66.02</c:v>
                </c:pt>
                <c:pt idx="35">
                  <c:v>66.92</c:v>
                </c:pt>
                <c:pt idx="36">
                  <c:v>65.52</c:v>
                </c:pt>
                <c:pt idx="37">
                  <c:v>66.64</c:v>
                </c:pt>
                <c:pt idx="38">
                  <c:v>68.989999999999995</c:v>
                </c:pt>
                <c:pt idx="39">
                  <c:v>70.33</c:v>
                </c:pt>
                <c:pt idx="40">
                  <c:v>71.86</c:v>
                </c:pt>
                <c:pt idx="41">
                  <c:v>73.099999999999994</c:v>
                </c:pt>
                <c:pt idx="42">
                  <c:v>73.53</c:v>
                </c:pt>
                <c:pt idx="43">
                  <c:v>74.3</c:v>
                </c:pt>
                <c:pt idx="44">
                  <c:v>74.87</c:v>
                </c:pt>
                <c:pt idx="45">
                  <c:v>75.06</c:v>
                </c:pt>
                <c:pt idx="46">
                  <c:v>75.84</c:v>
                </c:pt>
                <c:pt idx="47">
                  <c:v>75.33</c:v>
                </c:pt>
                <c:pt idx="48">
                  <c:v>75.06</c:v>
                </c:pt>
                <c:pt idx="49">
                  <c:v>74.56</c:v>
                </c:pt>
                <c:pt idx="50">
                  <c:v>74.53</c:v>
                </c:pt>
                <c:pt idx="51">
                  <c:v>74.2</c:v>
                </c:pt>
                <c:pt idx="52">
                  <c:v>74.08</c:v>
                </c:pt>
                <c:pt idx="53">
                  <c:v>73.599999999999994</c:v>
                </c:pt>
                <c:pt idx="54">
                  <c:v>74.010000000000005</c:v>
                </c:pt>
                <c:pt idx="55">
                  <c:v>73.98</c:v>
                </c:pt>
                <c:pt idx="56">
                  <c:v>73.650000000000006</c:v>
                </c:pt>
                <c:pt idx="57">
                  <c:v>73.88</c:v>
                </c:pt>
                <c:pt idx="58">
                  <c:v>73.760000000000005</c:v>
                </c:pt>
                <c:pt idx="59">
                  <c:v>73.989999999999995</c:v>
                </c:pt>
                <c:pt idx="60">
                  <c:v>74.010000000000005</c:v>
                </c:pt>
                <c:pt idx="61">
                  <c:v>74.09</c:v>
                </c:pt>
                <c:pt idx="62">
                  <c:v>73.86</c:v>
                </c:pt>
                <c:pt idx="63">
                  <c:v>74.180000000000007</c:v>
                </c:pt>
                <c:pt idx="64">
                  <c:v>73.8</c:v>
                </c:pt>
                <c:pt idx="65">
                  <c:v>73.97</c:v>
                </c:pt>
                <c:pt idx="66">
                  <c:v>74.11</c:v>
                </c:pt>
                <c:pt idx="67">
                  <c:v>74.33</c:v>
                </c:pt>
                <c:pt idx="68">
                  <c:v>74.150000000000006</c:v>
                </c:pt>
                <c:pt idx="69">
                  <c:v>74.17</c:v>
                </c:pt>
                <c:pt idx="70">
                  <c:v>74.53</c:v>
                </c:pt>
                <c:pt idx="71">
                  <c:v>74.2</c:v>
                </c:pt>
                <c:pt idx="72">
                  <c:v>74.08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7-4C5F-846B-83B424B59685}"/>
            </c:ext>
          </c:extLst>
        </c:ser>
        <c:ser>
          <c:idx val="4"/>
          <c:order val="3"/>
          <c:tx>
            <c:strRef>
              <c:f>'600A8P'!$H$87</c:f>
              <c:strCache>
                <c:ptCount val="1"/>
                <c:pt idx="0">
                  <c:v>P4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'600A8P'!$H$88:$H$160</c:f>
              <c:numCache>
                <c:formatCode>0.00</c:formatCode>
                <c:ptCount val="73"/>
                <c:pt idx="0">
                  <c:v>11.62</c:v>
                </c:pt>
                <c:pt idx="1">
                  <c:v>11.04</c:v>
                </c:pt>
                <c:pt idx="2">
                  <c:v>19.850000000000001</c:v>
                </c:pt>
                <c:pt idx="3">
                  <c:v>29.63</c:v>
                </c:pt>
                <c:pt idx="4">
                  <c:v>37.42</c:v>
                </c:pt>
                <c:pt idx="5">
                  <c:v>42.61</c:v>
                </c:pt>
                <c:pt idx="6">
                  <c:v>47.16</c:v>
                </c:pt>
                <c:pt idx="7">
                  <c:v>50.05</c:v>
                </c:pt>
                <c:pt idx="8">
                  <c:v>52.04</c:v>
                </c:pt>
                <c:pt idx="9">
                  <c:v>53.36</c:v>
                </c:pt>
                <c:pt idx="10">
                  <c:v>54.29</c:v>
                </c:pt>
                <c:pt idx="11">
                  <c:v>55.26</c:v>
                </c:pt>
                <c:pt idx="12">
                  <c:v>57.5</c:v>
                </c:pt>
                <c:pt idx="13">
                  <c:v>57.58</c:v>
                </c:pt>
                <c:pt idx="14">
                  <c:v>58.85</c:v>
                </c:pt>
                <c:pt idx="15">
                  <c:v>58.63</c:v>
                </c:pt>
                <c:pt idx="16">
                  <c:v>57.83</c:v>
                </c:pt>
                <c:pt idx="17">
                  <c:v>57.49</c:v>
                </c:pt>
                <c:pt idx="18">
                  <c:v>58.47</c:v>
                </c:pt>
                <c:pt idx="19">
                  <c:v>58.76</c:v>
                </c:pt>
                <c:pt idx="20">
                  <c:v>57.53</c:v>
                </c:pt>
                <c:pt idx="21">
                  <c:v>59.05</c:v>
                </c:pt>
                <c:pt idx="22">
                  <c:v>60.09</c:v>
                </c:pt>
                <c:pt idx="23">
                  <c:v>62.17</c:v>
                </c:pt>
                <c:pt idx="24">
                  <c:v>63</c:v>
                </c:pt>
                <c:pt idx="25">
                  <c:v>62.87</c:v>
                </c:pt>
                <c:pt idx="26">
                  <c:v>63.5</c:v>
                </c:pt>
                <c:pt idx="27">
                  <c:v>64.78</c:v>
                </c:pt>
                <c:pt idx="28">
                  <c:v>66.89</c:v>
                </c:pt>
                <c:pt idx="29">
                  <c:v>67.5</c:v>
                </c:pt>
                <c:pt idx="30">
                  <c:v>68.680000000000007</c:v>
                </c:pt>
                <c:pt idx="31">
                  <c:v>68.319999999999993</c:v>
                </c:pt>
                <c:pt idx="32">
                  <c:v>69.3</c:v>
                </c:pt>
                <c:pt idx="33">
                  <c:v>68.900000000000006</c:v>
                </c:pt>
                <c:pt idx="34">
                  <c:v>69.900000000000006</c:v>
                </c:pt>
                <c:pt idx="35">
                  <c:v>69.47</c:v>
                </c:pt>
                <c:pt idx="36">
                  <c:v>68.099999999999994</c:v>
                </c:pt>
                <c:pt idx="37">
                  <c:v>68.84</c:v>
                </c:pt>
                <c:pt idx="38">
                  <c:v>71.22</c:v>
                </c:pt>
                <c:pt idx="39">
                  <c:v>72.61</c:v>
                </c:pt>
                <c:pt idx="40">
                  <c:v>73.989999999999995</c:v>
                </c:pt>
                <c:pt idx="41">
                  <c:v>75.290000000000006</c:v>
                </c:pt>
                <c:pt idx="42">
                  <c:v>75.69</c:v>
                </c:pt>
                <c:pt idx="43">
                  <c:v>76.45</c:v>
                </c:pt>
                <c:pt idx="44">
                  <c:v>76.8</c:v>
                </c:pt>
                <c:pt idx="45">
                  <c:v>76.900000000000006</c:v>
                </c:pt>
                <c:pt idx="46">
                  <c:v>76.5</c:v>
                </c:pt>
                <c:pt idx="47">
                  <c:v>76.61</c:v>
                </c:pt>
                <c:pt idx="48">
                  <c:v>76.25</c:v>
                </c:pt>
                <c:pt idx="49">
                  <c:v>76.180000000000007</c:v>
                </c:pt>
                <c:pt idx="50">
                  <c:v>75.400000000000006</c:v>
                </c:pt>
                <c:pt idx="51">
                  <c:v>75.64</c:v>
                </c:pt>
                <c:pt idx="52">
                  <c:v>74.930000000000007</c:v>
                </c:pt>
                <c:pt idx="53">
                  <c:v>74.13</c:v>
                </c:pt>
                <c:pt idx="54">
                  <c:v>74.099999999999994</c:v>
                </c:pt>
                <c:pt idx="55">
                  <c:v>73.97</c:v>
                </c:pt>
                <c:pt idx="56">
                  <c:v>74.11</c:v>
                </c:pt>
                <c:pt idx="57">
                  <c:v>74.33</c:v>
                </c:pt>
                <c:pt idx="58">
                  <c:v>74.150000000000006</c:v>
                </c:pt>
                <c:pt idx="59">
                  <c:v>74.17</c:v>
                </c:pt>
                <c:pt idx="60">
                  <c:v>74.25</c:v>
                </c:pt>
                <c:pt idx="61">
                  <c:v>75.09</c:v>
                </c:pt>
                <c:pt idx="62">
                  <c:v>75.39</c:v>
                </c:pt>
                <c:pt idx="63">
                  <c:v>75.33</c:v>
                </c:pt>
                <c:pt idx="64">
                  <c:v>75.37</c:v>
                </c:pt>
                <c:pt idx="65">
                  <c:v>75.25</c:v>
                </c:pt>
                <c:pt idx="66">
                  <c:v>75.180000000000007</c:v>
                </c:pt>
                <c:pt idx="67">
                  <c:v>75.290000000000006</c:v>
                </c:pt>
                <c:pt idx="68">
                  <c:v>75.59</c:v>
                </c:pt>
                <c:pt idx="69">
                  <c:v>75.45</c:v>
                </c:pt>
                <c:pt idx="70">
                  <c:v>75.61</c:v>
                </c:pt>
                <c:pt idx="71">
                  <c:v>75.73</c:v>
                </c:pt>
                <c:pt idx="72">
                  <c:v>75.459999999999994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7-4C5F-846B-83B424B59685}"/>
            </c:ext>
          </c:extLst>
        </c:ser>
        <c:ser>
          <c:idx val="5"/>
          <c:order val="4"/>
          <c:tx>
            <c:strRef>
              <c:f>'600A8P'!$I$87</c:f>
              <c:strCache>
                <c:ptCount val="1"/>
                <c:pt idx="0">
                  <c:v>P5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'600A8P'!$I$88:$I$160</c:f>
              <c:numCache>
                <c:formatCode>0.00</c:formatCode>
                <c:ptCount val="73"/>
                <c:pt idx="0">
                  <c:v>11.9</c:v>
                </c:pt>
                <c:pt idx="1">
                  <c:v>11.52</c:v>
                </c:pt>
                <c:pt idx="2">
                  <c:v>17.14</c:v>
                </c:pt>
                <c:pt idx="3">
                  <c:v>23.08</c:v>
                </c:pt>
                <c:pt idx="4">
                  <c:v>27.52</c:v>
                </c:pt>
                <c:pt idx="5">
                  <c:v>31.15</c:v>
                </c:pt>
                <c:pt idx="6">
                  <c:v>34.03</c:v>
                </c:pt>
                <c:pt idx="7">
                  <c:v>35.74</c:v>
                </c:pt>
                <c:pt idx="8">
                  <c:v>37.22</c:v>
                </c:pt>
                <c:pt idx="9">
                  <c:v>38.14</c:v>
                </c:pt>
                <c:pt idx="10">
                  <c:v>39.01</c:v>
                </c:pt>
                <c:pt idx="11">
                  <c:v>39.67</c:v>
                </c:pt>
                <c:pt idx="12">
                  <c:v>40.119999999999997</c:v>
                </c:pt>
                <c:pt idx="13">
                  <c:v>40.56</c:v>
                </c:pt>
                <c:pt idx="14">
                  <c:v>41.07</c:v>
                </c:pt>
                <c:pt idx="15">
                  <c:v>41.06</c:v>
                </c:pt>
                <c:pt idx="16">
                  <c:v>41.16</c:v>
                </c:pt>
                <c:pt idx="17">
                  <c:v>40.94</c:v>
                </c:pt>
                <c:pt idx="18">
                  <c:v>41.25</c:v>
                </c:pt>
                <c:pt idx="19">
                  <c:v>41.5</c:v>
                </c:pt>
                <c:pt idx="20">
                  <c:v>41.79</c:v>
                </c:pt>
                <c:pt idx="21">
                  <c:v>42.19</c:v>
                </c:pt>
                <c:pt idx="22">
                  <c:v>42.88</c:v>
                </c:pt>
                <c:pt idx="23">
                  <c:v>43.65</c:v>
                </c:pt>
                <c:pt idx="24">
                  <c:v>44.06</c:v>
                </c:pt>
                <c:pt idx="25">
                  <c:v>44.52</c:v>
                </c:pt>
                <c:pt idx="26">
                  <c:v>44.8</c:v>
                </c:pt>
                <c:pt idx="27">
                  <c:v>45.6</c:v>
                </c:pt>
                <c:pt idx="28">
                  <c:v>46.24</c:v>
                </c:pt>
                <c:pt idx="29">
                  <c:v>46.33</c:v>
                </c:pt>
                <c:pt idx="30">
                  <c:v>46.82</c:v>
                </c:pt>
                <c:pt idx="31">
                  <c:v>47.34</c:v>
                </c:pt>
                <c:pt idx="32">
                  <c:v>47.42</c:v>
                </c:pt>
                <c:pt idx="33">
                  <c:v>47.99</c:v>
                </c:pt>
                <c:pt idx="34">
                  <c:v>47.88</c:v>
                </c:pt>
                <c:pt idx="35">
                  <c:v>47.7</c:v>
                </c:pt>
                <c:pt idx="36">
                  <c:v>48.06</c:v>
                </c:pt>
                <c:pt idx="37">
                  <c:v>48.46</c:v>
                </c:pt>
                <c:pt idx="38">
                  <c:v>49.12</c:v>
                </c:pt>
                <c:pt idx="39">
                  <c:v>49.72</c:v>
                </c:pt>
                <c:pt idx="40">
                  <c:v>50.01</c:v>
                </c:pt>
                <c:pt idx="41">
                  <c:v>50.35</c:v>
                </c:pt>
                <c:pt idx="42">
                  <c:v>50.62</c:v>
                </c:pt>
                <c:pt idx="43">
                  <c:v>50.76</c:v>
                </c:pt>
                <c:pt idx="44">
                  <c:v>51.17</c:v>
                </c:pt>
                <c:pt idx="45">
                  <c:v>51.48</c:v>
                </c:pt>
                <c:pt idx="46">
                  <c:v>52.03</c:v>
                </c:pt>
                <c:pt idx="47">
                  <c:v>51.89</c:v>
                </c:pt>
                <c:pt idx="48">
                  <c:v>52.06</c:v>
                </c:pt>
                <c:pt idx="49">
                  <c:v>52.05</c:v>
                </c:pt>
                <c:pt idx="50">
                  <c:v>52.1</c:v>
                </c:pt>
                <c:pt idx="51">
                  <c:v>52.23</c:v>
                </c:pt>
                <c:pt idx="52">
                  <c:v>51.49</c:v>
                </c:pt>
                <c:pt idx="53">
                  <c:v>51.34</c:v>
                </c:pt>
                <c:pt idx="54">
                  <c:v>51.07</c:v>
                </c:pt>
                <c:pt idx="55">
                  <c:v>50.71</c:v>
                </c:pt>
                <c:pt idx="56">
                  <c:v>50.29</c:v>
                </c:pt>
                <c:pt idx="57">
                  <c:v>50.26</c:v>
                </c:pt>
                <c:pt idx="58">
                  <c:v>50.52</c:v>
                </c:pt>
                <c:pt idx="59">
                  <c:v>51.26</c:v>
                </c:pt>
                <c:pt idx="60">
                  <c:v>51.4</c:v>
                </c:pt>
                <c:pt idx="61">
                  <c:v>52.02</c:v>
                </c:pt>
                <c:pt idx="62">
                  <c:v>52.11</c:v>
                </c:pt>
                <c:pt idx="63">
                  <c:v>51.72</c:v>
                </c:pt>
                <c:pt idx="64">
                  <c:v>51.36</c:v>
                </c:pt>
                <c:pt idx="65">
                  <c:v>51.29</c:v>
                </c:pt>
                <c:pt idx="66">
                  <c:v>50.72</c:v>
                </c:pt>
                <c:pt idx="67">
                  <c:v>50.72</c:v>
                </c:pt>
                <c:pt idx="68">
                  <c:v>50.36</c:v>
                </c:pt>
                <c:pt idx="69">
                  <c:v>49.81</c:v>
                </c:pt>
                <c:pt idx="70">
                  <c:v>49.7</c:v>
                </c:pt>
                <c:pt idx="71">
                  <c:v>49.73</c:v>
                </c:pt>
                <c:pt idx="72">
                  <c:v>49.86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957-4C5F-846B-83B424B59685}"/>
            </c:ext>
          </c:extLst>
        </c:ser>
        <c:ser>
          <c:idx val="6"/>
          <c:order val="5"/>
          <c:tx>
            <c:strRef>
              <c:f>'600A8P'!$J$87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'600A8P'!$J$88:$J$160</c:f>
              <c:numCache>
                <c:formatCode>0.00</c:formatCode>
                <c:ptCount val="73"/>
                <c:pt idx="0">
                  <c:v>11.85</c:v>
                </c:pt>
                <c:pt idx="1">
                  <c:v>11.7</c:v>
                </c:pt>
                <c:pt idx="2">
                  <c:v>11.68</c:v>
                </c:pt>
                <c:pt idx="3">
                  <c:v>11.55</c:v>
                </c:pt>
                <c:pt idx="4">
                  <c:v>11.19</c:v>
                </c:pt>
                <c:pt idx="5">
                  <c:v>11.46</c:v>
                </c:pt>
                <c:pt idx="6">
                  <c:v>12.2</c:v>
                </c:pt>
                <c:pt idx="7">
                  <c:v>12.41</c:v>
                </c:pt>
                <c:pt idx="8">
                  <c:v>12.59</c:v>
                </c:pt>
                <c:pt idx="9">
                  <c:v>13.03</c:v>
                </c:pt>
                <c:pt idx="10">
                  <c:v>13.22</c:v>
                </c:pt>
                <c:pt idx="11">
                  <c:v>13.24</c:v>
                </c:pt>
                <c:pt idx="12">
                  <c:v>13.91</c:v>
                </c:pt>
                <c:pt idx="13">
                  <c:v>13.98</c:v>
                </c:pt>
                <c:pt idx="14">
                  <c:v>14.38</c:v>
                </c:pt>
                <c:pt idx="15">
                  <c:v>14.55</c:v>
                </c:pt>
                <c:pt idx="16">
                  <c:v>14.26</c:v>
                </c:pt>
                <c:pt idx="17">
                  <c:v>14.66</c:v>
                </c:pt>
                <c:pt idx="18">
                  <c:v>15.1</c:v>
                </c:pt>
                <c:pt idx="19">
                  <c:v>15.32</c:v>
                </c:pt>
                <c:pt idx="20">
                  <c:v>15.26</c:v>
                </c:pt>
                <c:pt idx="21">
                  <c:v>15.42</c:v>
                </c:pt>
                <c:pt idx="22">
                  <c:v>15.62</c:v>
                </c:pt>
                <c:pt idx="23">
                  <c:v>16</c:v>
                </c:pt>
                <c:pt idx="24">
                  <c:v>16.059999999999999</c:v>
                </c:pt>
                <c:pt idx="25">
                  <c:v>16.14</c:v>
                </c:pt>
                <c:pt idx="26">
                  <c:v>16.48</c:v>
                </c:pt>
                <c:pt idx="27">
                  <c:v>16.8</c:v>
                </c:pt>
                <c:pt idx="28">
                  <c:v>16.77</c:v>
                </c:pt>
                <c:pt idx="29">
                  <c:v>17.02</c:v>
                </c:pt>
                <c:pt idx="30">
                  <c:v>17.260000000000002</c:v>
                </c:pt>
                <c:pt idx="31">
                  <c:v>17.32</c:v>
                </c:pt>
                <c:pt idx="32">
                  <c:v>17.59</c:v>
                </c:pt>
                <c:pt idx="33">
                  <c:v>17.91</c:v>
                </c:pt>
                <c:pt idx="34">
                  <c:v>18.02</c:v>
                </c:pt>
                <c:pt idx="35">
                  <c:v>17.760000000000002</c:v>
                </c:pt>
                <c:pt idx="36">
                  <c:v>18.2</c:v>
                </c:pt>
                <c:pt idx="37">
                  <c:v>18.32</c:v>
                </c:pt>
                <c:pt idx="38">
                  <c:v>18.489999999999998</c:v>
                </c:pt>
                <c:pt idx="39">
                  <c:v>18.57</c:v>
                </c:pt>
                <c:pt idx="40">
                  <c:v>18.78</c:v>
                </c:pt>
                <c:pt idx="41">
                  <c:v>18.97</c:v>
                </c:pt>
                <c:pt idx="42">
                  <c:v>18.86</c:v>
                </c:pt>
                <c:pt idx="43">
                  <c:v>19.14</c:v>
                </c:pt>
                <c:pt idx="44">
                  <c:v>19.329999999999998</c:v>
                </c:pt>
                <c:pt idx="45">
                  <c:v>19.510000000000002</c:v>
                </c:pt>
                <c:pt idx="46">
                  <c:v>19.7</c:v>
                </c:pt>
                <c:pt idx="47">
                  <c:v>19.760000000000002</c:v>
                </c:pt>
                <c:pt idx="48">
                  <c:v>19.7</c:v>
                </c:pt>
                <c:pt idx="49">
                  <c:v>19.920000000000002</c:v>
                </c:pt>
                <c:pt idx="50">
                  <c:v>20.07</c:v>
                </c:pt>
                <c:pt idx="51">
                  <c:v>20.36</c:v>
                </c:pt>
                <c:pt idx="52">
                  <c:v>20.62</c:v>
                </c:pt>
                <c:pt idx="53">
                  <c:v>20.57</c:v>
                </c:pt>
                <c:pt idx="54">
                  <c:v>20.48</c:v>
                </c:pt>
                <c:pt idx="55">
                  <c:v>20.76</c:v>
                </c:pt>
                <c:pt idx="56">
                  <c:v>20.67</c:v>
                </c:pt>
                <c:pt idx="57">
                  <c:v>20.84</c:v>
                </c:pt>
                <c:pt idx="58">
                  <c:v>20.72</c:v>
                </c:pt>
                <c:pt idx="59">
                  <c:v>21.08</c:v>
                </c:pt>
                <c:pt idx="60">
                  <c:v>21.18</c:v>
                </c:pt>
                <c:pt idx="61">
                  <c:v>21</c:v>
                </c:pt>
                <c:pt idx="62">
                  <c:v>21.53</c:v>
                </c:pt>
                <c:pt idx="63">
                  <c:v>21.54</c:v>
                </c:pt>
                <c:pt idx="64">
                  <c:v>21.6</c:v>
                </c:pt>
                <c:pt idx="65">
                  <c:v>21.73</c:v>
                </c:pt>
                <c:pt idx="66">
                  <c:v>21.48</c:v>
                </c:pt>
                <c:pt idx="67">
                  <c:v>21.48</c:v>
                </c:pt>
                <c:pt idx="68">
                  <c:v>21.66</c:v>
                </c:pt>
                <c:pt idx="69">
                  <c:v>21.7</c:v>
                </c:pt>
                <c:pt idx="70">
                  <c:v>21.32</c:v>
                </c:pt>
                <c:pt idx="71">
                  <c:v>21.51</c:v>
                </c:pt>
                <c:pt idx="72">
                  <c:v>21.98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957-4C5F-846B-83B424B59685}"/>
            </c:ext>
          </c:extLst>
        </c:ser>
        <c:ser>
          <c:idx val="7"/>
          <c:order val="6"/>
          <c:tx>
            <c:strRef>
              <c:f>'600A8P'!$K$87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'600A8P'!$K$88:$K$160</c:f>
              <c:numCache>
                <c:formatCode>0.00</c:formatCode>
                <c:ptCount val="73"/>
                <c:pt idx="0">
                  <c:v>11.82</c:v>
                </c:pt>
                <c:pt idx="1">
                  <c:v>11.45</c:v>
                </c:pt>
                <c:pt idx="2">
                  <c:v>11.29</c:v>
                </c:pt>
                <c:pt idx="3">
                  <c:v>11.4</c:v>
                </c:pt>
                <c:pt idx="4">
                  <c:v>11.21</c:v>
                </c:pt>
                <c:pt idx="5">
                  <c:v>11.51</c:v>
                </c:pt>
                <c:pt idx="6">
                  <c:v>11.84</c:v>
                </c:pt>
                <c:pt idx="7">
                  <c:v>12.23</c:v>
                </c:pt>
                <c:pt idx="8">
                  <c:v>12.27</c:v>
                </c:pt>
                <c:pt idx="9">
                  <c:v>12.87</c:v>
                </c:pt>
                <c:pt idx="10">
                  <c:v>12.93</c:v>
                </c:pt>
                <c:pt idx="11">
                  <c:v>13.17</c:v>
                </c:pt>
                <c:pt idx="12">
                  <c:v>13.63</c:v>
                </c:pt>
                <c:pt idx="13">
                  <c:v>13.72</c:v>
                </c:pt>
                <c:pt idx="14">
                  <c:v>14</c:v>
                </c:pt>
                <c:pt idx="15">
                  <c:v>14.28</c:v>
                </c:pt>
                <c:pt idx="16">
                  <c:v>14.2</c:v>
                </c:pt>
                <c:pt idx="17">
                  <c:v>14.43</c:v>
                </c:pt>
                <c:pt idx="18">
                  <c:v>14.83</c:v>
                </c:pt>
                <c:pt idx="19">
                  <c:v>15.12</c:v>
                </c:pt>
                <c:pt idx="20">
                  <c:v>15.12</c:v>
                </c:pt>
                <c:pt idx="21">
                  <c:v>15.35</c:v>
                </c:pt>
                <c:pt idx="22">
                  <c:v>15.57</c:v>
                </c:pt>
                <c:pt idx="23">
                  <c:v>15.95</c:v>
                </c:pt>
                <c:pt idx="24">
                  <c:v>16.05</c:v>
                </c:pt>
                <c:pt idx="25">
                  <c:v>16.079999999999998</c:v>
                </c:pt>
                <c:pt idx="26">
                  <c:v>16.510000000000002</c:v>
                </c:pt>
                <c:pt idx="27">
                  <c:v>16.77</c:v>
                </c:pt>
                <c:pt idx="28">
                  <c:v>16.98</c:v>
                </c:pt>
                <c:pt idx="29">
                  <c:v>16.98</c:v>
                </c:pt>
                <c:pt idx="30">
                  <c:v>17.28</c:v>
                </c:pt>
                <c:pt idx="31">
                  <c:v>17.45</c:v>
                </c:pt>
                <c:pt idx="32">
                  <c:v>17.63</c:v>
                </c:pt>
                <c:pt idx="33">
                  <c:v>18.03</c:v>
                </c:pt>
                <c:pt idx="34">
                  <c:v>18.16</c:v>
                </c:pt>
                <c:pt idx="35">
                  <c:v>17.989999999999998</c:v>
                </c:pt>
                <c:pt idx="36">
                  <c:v>18.329999999999998</c:v>
                </c:pt>
                <c:pt idx="37">
                  <c:v>18.64</c:v>
                </c:pt>
                <c:pt idx="38">
                  <c:v>18.989999999999998</c:v>
                </c:pt>
                <c:pt idx="39">
                  <c:v>19.05</c:v>
                </c:pt>
                <c:pt idx="40">
                  <c:v>19.22</c:v>
                </c:pt>
                <c:pt idx="41">
                  <c:v>19.41</c:v>
                </c:pt>
                <c:pt idx="42">
                  <c:v>19.510000000000002</c:v>
                </c:pt>
                <c:pt idx="43">
                  <c:v>19.77</c:v>
                </c:pt>
                <c:pt idx="44">
                  <c:v>19.95</c:v>
                </c:pt>
                <c:pt idx="45">
                  <c:v>20.18</c:v>
                </c:pt>
                <c:pt idx="46">
                  <c:v>20.29</c:v>
                </c:pt>
                <c:pt idx="47">
                  <c:v>19.989999999999998</c:v>
                </c:pt>
                <c:pt idx="48">
                  <c:v>20.399999999999999</c:v>
                </c:pt>
                <c:pt idx="49">
                  <c:v>20.66</c:v>
                </c:pt>
                <c:pt idx="50">
                  <c:v>20.58</c:v>
                </c:pt>
                <c:pt idx="51">
                  <c:v>20.97</c:v>
                </c:pt>
                <c:pt idx="52">
                  <c:v>20.71</c:v>
                </c:pt>
                <c:pt idx="53">
                  <c:v>21.16</c:v>
                </c:pt>
                <c:pt idx="54">
                  <c:v>21.33</c:v>
                </c:pt>
                <c:pt idx="55">
                  <c:v>21.1</c:v>
                </c:pt>
                <c:pt idx="56">
                  <c:v>21.04</c:v>
                </c:pt>
                <c:pt idx="57">
                  <c:v>21.37</c:v>
                </c:pt>
                <c:pt idx="58">
                  <c:v>21.54</c:v>
                </c:pt>
                <c:pt idx="59">
                  <c:v>21.62</c:v>
                </c:pt>
                <c:pt idx="60">
                  <c:v>21.8</c:v>
                </c:pt>
                <c:pt idx="61">
                  <c:v>21.9</c:v>
                </c:pt>
                <c:pt idx="62">
                  <c:v>21.93</c:v>
                </c:pt>
                <c:pt idx="63">
                  <c:v>21.7</c:v>
                </c:pt>
                <c:pt idx="64">
                  <c:v>21.77</c:v>
                </c:pt>
                <c:pt idx="65">
                  <c:v>22.02</c:v>
                </c:pt>
                <c:pt idx="66">
                  <c:v>21.92</c:v>
                </c:pt>
                <c:pt idx="67">
                  <c:v>21.92</c:v>
                </c:pt>
                <c:pt idx="68">
                  <c:v>21.92</c:v>
                </c:pt>
                <c:pt idx="69">
                  <c:v>21.89</c:v>
                </c:pt>
                <c:pt idx="70">
                  <c:v>21.83</c:v>
                </c:pt>
                <c:pt idx="71">
                  <c:v>22.02</c:v>
                </c:pt>
                <c:pt idx="72">
                  <c:v>22.18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957-4C5F-846B-83B424B59685}"/>
            </c:ext>
          </c:extLst>
        </c:ser>
        <c:ser>
          <c:idx val="8"/>
          <c:order val="7"/>
          <c:tx>
            <c:strRef>
              <c:f>'600A8P'!$L$87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'600A8P'!$D$88:$D$160</c:f>
              <c:numCache>
                <c:formatCode>0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'600A8P'!$L$88:$L$160</c:f>
              <c:numCache>
                <c:formatCode>0.00</c:formatCode>
                <c:ptCount val="73"/>
                <c:pt idx="0">
                  <c:v>12.84</c:v>
                </c:pt>
                <c:pt idx="1">
                  <c:v>11.98</c:v>
                </c:pt>
                <c:pt idx="2">
                  <c:v>11.68</c:v>
                </c:pt>
                <c:pt idx="3">
                  <c:v>11.62</c:v>
                </c:pt>
                <c:pt idx="4">
                  <c:v>11.66</c:v>
                </c:pt>
                <c:pt idx="5">
                  <c:v>11.87</c:v>
                </c:pt>
                <c:pt idx="6">
                  <c:v>11.98</c:v>
                </c:pt>
                <c:pt idx="7">
                  <c:v>12.49</c:v>
                </c:pt>
                <c:pt idx="8">
                  <c:v>12.61</c:v>
                </c:pt>
                <c:pt idx="9">
                  <c:v>13.04</c:v>
                </c:pt>
                <c:pt idx="10">
                  <c:v>13.1</c:v>
                </c:pt>
                <c:pt idx="11">
                  <c:v>13.31</c:v>
                </c:pt>
                <c:pt idx="12">
                  <c:v>13.64</c:v>
                </c:pt>
                <c:pt idx="13">
                  <c:v>13.77</c:v>
                </c:pt>
                <c:pt idx="14">
                  <c:v>13.94</c:v>
                </c:pt>
                <c:pt idx="15">
                  <c:v>14.28</c:v>
                </c:pt>
                <c:pt idx="16">
                  <c:v>14.15</c:v>
                </c:pt>
                <c:pt idx="17">
                  <c:v>14.48</c:v>
                </c:pt>
                <c:pt idx="18">
                  <c:v>15.13</c:v>
                </c:pt>
                <c:pt idx="19">
                  <c:v>15.23</c:v>
                </c:pt>
                <c:pt idx="20">
                  <c:v>15.27</c:v>
                </c:pt>
                <c:pt idx="21">
                  <c:v>15.43</c:v>
                </c:pt>
                <c:pt idx="22">
                  <c:v>15.72</c:v>
                </c:pt>
                <c:pt idx="23">
                  <c:v>15.93</c:v>
                </c:pt>
                <c:pt idx="24">
                  <c:v>16.170000000000002</c:v>
                </c:pt>
                <c:pt idx="25">
                  <c:v>16.23</c:v>
                </c:pt>
                <c:pt idx="26">
                  <c:v>16.559999999999999</c:v>
                </c:pt>
                <c:pt idx="27">
                  <c:v>16.850000000000001</c:v>
                </c:pt>
                <c:pt idx="28">
                  <c:v>17.02</c:v>
                </c:pt>
                <c:pt idx="29">
                  <c:v>17.28</c:v>
                </c:pt>
                <c:pt idx="30">
                  <c:v>17.5</c:v>
                </c:pt>
                <c:pt idx="31">
                  <c:v>17.54</c:v>
                </c:pt>
                <c:pt idx="32">
                  <c:v>17.7</c:v>
                </c:pt>
                <c:pt idx="33">
                  <c:v>18</c:v>
                </c:pt>
                <c:pt idx="34">
                  <c:v>18.41</c:v>
                </c:pt>
                <c:pt idx="35">
                  <c:v>18.12</c:v>
                </c:pt>
                <c:pt idx="36">
                  <c:v>18.43</c:v>
                </c:pt>
                <c:pt idx="37">
                  <c:v>18.600000000000001</c:v>
                </c:pt>
                <c:pt idx="38">
                  <c:v>19.05</c:v>
                </c:pt>
                <c:pt idx="39">
                  <c:v>19</c:v>
                </c:pt>
                <c:pt idx="40">
                  <c:v>19.25</c:v>
                </c:pt>
                <c:pt idx="41">
                  <c:v>19.39</c:v>
                </c:pt>
                <c:pt idx="42">
                  <c:v>19.72</c:v>
                </c:pt>
                <c:pt idx="43">
                  <c:v>19.72</c:v>
                </c:pt>
                <c:pt idx="44">
                  <c:v>19.95</c:v>
                </c:pt>
                <c:pt idx="45">
                  <c:v>20.170000000000002</c:v>
                </c:pt>
                <c:pt idx="46">
                  <c:v>20.39</c:v>
                </c:pt>
                <c:pt idx="47">
                  <c:v>20.079999999999998</c:v>
                </c:pt>
                <c:pt idx="48">
                  <c:v>20.65</c:v>
                </c:pt>
                <c:pt idx="49">
                  <c:v>20.79</c:v>
                </c:pt>
                <c:pt idx="50">
                  <c:v>20.85</c:v>
                </c:pt>
                <c:pt idx="51">
                  <c:v>20.84</c:v>
                </c:pt>
                <c:pt idx="52">
                  <c:v>21.12</c:v>
                </c:pt>
                <c:pt idx="53">
                  <c:v>21.11</c:v>
                </c:pt>
                <c:pt idx="54">
                  <c:v>21.07</c:v>
                </c:pt>
                <c:pt idx="55">
                  <c:v>21.16</c:v>
                </c:pt>
                <c:pt idx="56">
                  <c:v>21.14</c:v>
                </c:pt>
                <c:pt idx="57">
                  <c:v>21.23</c:v>
                </c:pt>
                <c:pt idx="58">
                  <c:v>21.36</c:v>
                </c:pt>
                <c:pt idx="59">
                  <c:v>21.65</c:v>
                </c:pt>
                <c:pt idx="60">
                  <c:v>21.64</c:v>
                </c:pt>
                <c:pt idx="61">
                  <c:v>21.98</c:v>
                </c:pt>
                <c:pt idx="62">
                  <c:v>21.77</c:v>
                </c:pt>
                <c:pt idx="63">
                  <c:v>21.92</c:v>
                </c:pt>
                <c:pt idx="64">
                  <c:v>21.77</c:v>
                </c:pt>
                <c:pt idx="65">
                  <c:v>22.09</c:v>
                </c:pt>
                <c:pt idx="66">
                  <c:v>21.87</c:v>
                </c:pt>
                <c:pt idx="67">
                  <c:v>21.87</c:v>
                </c:pt>
                <c:pt idx="68">
                  <c:v>22.01</c:v>
                </c:pt>
                <c:pt idx="69">
                  <c:v>22.02</c:v>
                </c:pt>
                <c:pt idx="70">
                  <c:v>21.76</c:v>
                </c:pt>
                <c:pt idx="71">
                  <c:v>22.07</c:v>
                </c:pt>
                <c:pt idx="72">
                  <c:v>22.24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957-4C5F-846B-83B424B59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7968"/>
        <c:axId val="78557952"/>
      </c:scatterChart>
      <c:valAx>
        <c:axId val="78547968"/>
        <c:scaling>
          <c:orientation val="minMax"/>
          <c:max val="370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78557952"/>
        <c:crosses val="autoZero"/>
        <c:crossBetween val="midCat"/>
        <c:majorUnit val="30"/>
      </c:valAx>
      <c:valAx>
        <c:axId val="7855795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54796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8958224961698793"/>
          <c:y val="0.10508012585383349"/>
          <c:w val="5.9589574664034216E-2"/>
          <c:h val="0.56211105250339921"/>
        </c:manualLayout>
      </c:layout>
      <c:overlay val="0"/>
    </c:legend>
    <c:plotVisOnly val="1"/>
    <c:dispBlanksAs val="gap"/>
    <c:showDLblsOverMax val="0"/>
  </c:chart>
  <c:spPr>
    <a:solidFill>
      <a:schemeClr val="accent3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'600A8P'!$H$188:$H$196</c:f>
              <c:numCache>
                <c:formatCode>0</c:formatCode>
                <c:ptCount val="9"/>
                <c:pt idx="0">
                  <c:v>50</c:v>
                </c:pt>
                <c:pt idx="1">
                  <c:v>57.999999999999993</c:v>
                </c:pt>
                <c:pt idx="2">
                  <c:v>80</c:v>
                </c:pt>
                <c:pt idx="3">
                  <c:v>95</c:v>
                </c:pt>
                <c:pt idx="4">
                  <c:v>124.99999999999999</c:v>
                </c:pt>
                <c:pt idx="5">
                  <c:v>140.00000000000003</c:v>
                </c:pt>
                <c:pt idx="6">
                  <c:v>156</c:v>
                </c:pt>
                <c:pt idx="7">
                  <c:v>172.99999999999997</c:v>
                </c:pt>
                <c:pt idx="8">
                  <c:v>190</c:v>
                </c:pt>
              </c:numCache>
            </c:numRef>
          </c:xVal>
          <c:yVal>
            <c:numRef>
              <c:f>'600A8P'!$I$188:$I$196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4-4002-8DFE-FEC8C17A9851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'600A8P'!$H$188:$H$201</c:f>
              <c:numCache>
                <c:formatCode>0</c:formatCode>
                <c:ptCount val="14"/>
                <c:pt idx="0">
                  <c:v>50</c:v>
                </c:pt>
                <c:pt idx="1">
                  <c:v>57.999999999999993</c:v>
                </c:pt>
                <c:pt idx="2">
                  <c:v>80</c:v>
                </c:pt>
                <c:pt idx="3">
                  <c:v>95</c:v>
                </c:pt>
                <c:pt idx="4">
                  <c:v>124.99999999999999</c:v>
                </c:pt>
                <c:pt idx="5">
                  <c:v>140.00000000000003</c:v>
                </c:pt>
                <c:pt idx="6">
                  <c:v>156</c:v>
                </c:pt>
                <c:pt idx="7">
                  <c:v>172.99999999999997</c:v>
                </c:pt>
                <c:pt idx="8">
                  <c:v>190</c:v>
                </c:pt>
                <c:pt idx="9">
                  <c:v>207.99999999999997</c:v>
                </c:pt>
                <c:pt idx="10">
                  <c:v>226</c:v>
                </c:pt>
                <c:pt idx="11">
                  <c:v>240.99999999999997</c:v>
                </c:pt>
                <c:pt idx="12">
                  <c:v>259.00000000000006</c:v>
                </c:pt>
                <c:pt idx="13">
                  <c:v>277</c:v>
                </c:pt>
              </c:numCache>
            </c:numRef>
          </c:xVal>
          <c:yVal>
            <c:numRef>
              <c:f>'600A8P'!$J$188:$J$201</c:f>
              <c:numCache>
                <c:formatCode>0.000</c:formatCode>
                <c:ptCount val="14"/>
                <c:pt idx="0">
                  <c:v>3.1930000000000001</c:v>
                </c:pt>
                <c:pt idx="1">
                  <c:v>3.19</c:v>
                </c:pt>
                <c:pt idx="2">
                  <c:v>3.1869999999999998</c:v>
                </c:pt>
                <c:pt idx="3">
                  <c:v>3.1840000000000002</c:v>
                </c:pt>
                <c:pt idx="4">
                  <c:v>3.181</c:v>
                </c:pt>
                <c:pt idx="5">
                  <c:v>3.1779999999999999</c:v>
                </c:pt>
                <c:pt idx="6">
                  <c:v>3.1749999999999998</c:v>
                </c:pt>
                <c:pt idx="7">
                  <c:v>3.1720000000000002</c:v>
                </c:pt>
                <c:pt idx="8">
                  <c:v>3.169</c:v>
                </c:pt>
                <c:pt idx="9">
                  <c:v>3.1659999999999999</c:v>
                </c:pt>
                <c:pt idx="10">
                  <c:v>3.1629999999999998</c:v>
                </c:pt>
                <c:pt idx="11">
                  <c:v>3.16</c:v>
                </c:pt>
                <c:pt idx="12">
                  <c:v>3.157</c:v>
                </c:pt>
                <c:pt idx="13">
                  <c:v>3.1539999999999999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14-4002-8DFE-FEC8C17A9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82"/>
          <c:min val="45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'600A8P'!$R$102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'600A8P'!$R$103:$R$122</c:f>
              <c:numCache>
                <c:formatCode>0.00</c:formatCode>
                <c:ptCount val="20"/>
                <c:pt idx="0">
                  <c:v>18.479999999999997</c:v>
                </c:pt>
                <c:pt idx="1">
                  <c:v>4.2900000000000027</c:v>
                </c:pt>
                <c:pt idx="2">
                  <c:v>-0.46999999999999353</c:v>
                </c:pt>
                <c:pt idx="3">
                  <c:v>-0.39000000000000057</c:v>
                </c:pt>
                <c:pt idx="4">
                  <c:v>0.82000000000000028</c:v>
                </c:pt>
                <c:pt idx="5">
                  <c:v>0.44000000000000128</c:v>
                </c:pt>
                <c:pt idx="6">
                  <c:v>2.0799999999999983</c:v>
                </c:pt>
                <c:pt idx="7">
                  <c:v>0.82000000000000739</c:v>
                </c:pt>
                <c:pt idx="8">
                  <c:v>-0.26000000000000156</c:v>
                </c:pt>
                <c:pt idx="9">
                  <c:v>-8.9999999999999858E-2</c:v>
                </c:pt>
                <c:pt idx="10">
                  <c:v>0.36000000000000298</c:v>
                </c:pt>
                <c:pt idx="11">
                  <c:v>-1.9999999999999574E-2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D-41D5-98E2-B482213D3A38}"/>
            </c:ext>
          </c:extLst>
        </c:ser>
        <c:ser>
          <c:idx val="1"/>
          <c:order val="1"/>
          <c:tx>
            <c:strRef>
              <c:f>'600A8P'!$S$102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'600A8P'!$S$103:$S$122</c:f>
              <c:numCache>
                <c:formatCode>0.00</c:formatCode>
                <c:ptCount val="20"/>
                <c:pt idx="0">
                  <c:v>17.600000000000001</c:v>
                </c:pt>
                <c:pt idx="1">
                  <c:v>4.91</c:v>
                </c:pt>
                <c:pt idx="2">
                  <c:v>-0.22999999999999865</c:v>
                </c:pt>
                <c:pt idx="3">
                  <c:v>-0.55000000000000426</c:v>
                </c:pt>
                <c:pt idx="4">
                  <c:v>0.35999999999999943</c:v>
                </c:pt>
                <c:pt idx="5">
                  <c:v>5.9999999999998721E-2</c:v>
                </c:pt>
                <c:pt idx="6">
                  <c:v>3.1099999999999994</c:v>
                </c:pt>
                <c:pt idx="7">
                  <c:v>1.0800000000000054</c:v>
                </c:pt>
                <c:pt idx="8">
                  <c:v>-0.26000000000000156</c:v>
                </c:pt>
                <c:pt idx="9">
                  <c:v>0.38999999999998991</c:v>
                </c:pt>
                <c:pt idx="10">
                  <c:v>0.35999999999999588</c:v>
                </c:pt>
                <c:pt idx="11">
                  <c:v>0.23000000000000043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0D-41D5-98E2-B482213D3A38}"/>
            </c:ext>
          </c:extLst>
        </c:ser>
        <c:ser>
          <c:idx val="2"/>
          <c:order val="2"/>
          <c:tx>
            <c:strRef>
              <c:f>'600A8P'!$T$102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'600A8P'!$T$103:$T$122</c:f>
              <c:numCache>
                <c:formatCode>0.00</c:formatCode>
                <c:ptCount val="20"/>
                <c:pt idx="0">
                  <c:v>18.850000000000001</c:v>
                </c:pt>
                <c:pt idx="1">
                  <c:v>4.66</c:v>
                </c:pt>
                <c:pt idx="2">
                  <c:v>2.9999999999999361E-2</c:v>
                </c:pt>
                <c:pt idx="3">
                  <c:v>0.10999999999999943</c:v>
                </c:pt>
                <c:pt idx="4">
                  <c:v>0.84000000000000341</c:v>
                </c:pt>
                <c:pt idx="5">
                  <c:v>-0.62999999999999901</c:v>
                </c:pt>
                <c:pt idx="6">
                  <c:v>4.1700000000000017</c:v>
                </c:pt>
                <c:pt idx="7">
                  <c:v>1.2700000000000031</c:v>
                </c:pt>
                <c:pt idx="8">
                  <c:v>-1.120000000000001</c:v>
                </c:pt>
                <c:pt idx="9">
                  <c:v>-0.12000000000000099</c:v>
                </c:pt>
                <c:pt idx="10">
                  <c:v>-0.12999999999999901</c:v>
                </c:pt>
                <c:pt idx="11">
                  <c:v>4.00000000000027E-2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0D-41D5-98E2-B482213D3A38}"/>
            </c:ext>
          </c:extLst>
        </c:ser>
        <c:ser>
          <c:idx val="3"/>
          <c:order val="3"/>
          <c:tx>
            <c:strRef>
              <c:f>'600A8P'!$U$102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'600A8P'!$U$103:$U$122</c:f>
              <c:numCache>
                <c:formatCode>0.00</c:formatCode>
                <c:ptCount val="20"/>
                <c:pt idx="0">
                  <c:v>18.18</c:v>
                </c:pt>
                <c:pt idx="1">
                  <c:v>5.2500000000000036</c:v>
                </c:pt>
                <c:pt idx="2">
                  <c:v>-0.29000000000000092</c:v>
                </c:pt>
                <c:pt idx="3">
                  <c:v>0.25999999999999801</c:v>
                </c:pt>
                <c:pt idx="4">
                  <c:v>1.0700000000000003</c:v>
                </c:pt>
                <c:pt idx="5">
                  <c:v>-0.41000000000000014</c:v>
                </c:pt>
                <c:pt idx="6">
                  <c:v>3.8700000000000045</c:v>
                </c:pt>
                <c:pt idx="7">
                  <c:v>0.55000000000000426</c:v>
                </c:pt>
                <c:pt idx="8">
                  <c:v>-1.1099999999999959</c:v>
                </c:pt>
                <c:pt idx="9">
                  <c:v>-3.9999999999988489E-2</c:v>
                </c:pt>
                <c:pt idx="10">
                  <c:v>0.87000000000000099</c:v>
                </c:pt>
                <c:pt idx="11">
                  <c:v>0.25999999999998735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0D-41D5-98E2-B482213D3A38}"/>
            </c:ext>
          </c:extLst>
        </c:ser>
        <c:ser>
          <c:idx val="4"/>
          <c:order val="4"/>
          <c:tx>
            <c:strRef>
              <c:f>'600A8P'!$V$102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'600A8P'!$V$103:$V$122</c:f>
              <c:numCache>
                <c:formatCode>0.00</c:formatCode>
                <c:ptCount val="20"/>
                <c:pt idx="0">
                  <c:v>11.349999999999998</c:v>
                </c:pt>
                <c:pt idx="1">
                  <c:v>3.16</c:v>
                </c:pt>
                <c:pt idx="2">
                  <c:v>0.32000000000000561</c:v>
                </c:pt>
                <c:pt idx="3">
                  <c:v>0.61999999999999744</c:v>
                </c:pt>
                <c:pt idx="4">
                  <c:v>0.82999999999999829</c:v>
                </c:pt>
                <c:pt idx="5">
                  <c:v>0.25000000000000355</c:v>
                </c:pt>
                <c:pt idx="6">
                  <c:v>1.019999999999996</c:v>
                </c:pt>
                <c:pt idx="7">
                  <c:v>0.60000000000000142</c:v>
                </c:pt>
                <c:pt idx="8">
                  <c:v>-0.27000000000000668</c:v>
                </c:pt>
                <c:pt idx="9">
                  <c:v>-0.44999999999999929</c:v>
                </c:pt>
                <c:pt idx="10">
                  <c:v>-0.12999999999999901</c:v>
                </c:pt>
                <c:pt idx="11">
                  <c:v>-0.87999999999999901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0D-41D5-98E2-B482213D3A38}"/>
            </c:ext>
          </c:extLst>
        </c:ser>
        <c:ser>
          <c:idx val="8"/>
          <c:order val="8"/>
          <c:tx>
            <c:strRef>
              <c:f>'600A8P'!$W$102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'600A8P'!$W$103:$W$122</c:f>
              <c:numCache>
                <c:formatCode>0.00</c:formatCode>
                <c:ptCount val="20"/>
                <c:pt idx="0">
                  <c:v>-0.16999999999999993</c:v>
                </c:pt>
                <c:pt idx="1">
                  <c:v>0.83000000000000007</c:v>
                </c:pt>
                <c:pt idx="2">
                  <c:v>0.47000000000000064</c:v>
                </c:pt>
                <c:pt idx="3">
                  <c:v>0.32000000000000028</c:v>
                </c:pt>
                <c:pt idx="4">
                  <c:v>0.71000000000000085</c:v>
                </c:pt>
                <c:pt idx="5">
                  <c:v>0.5</c:v>
                </c:pt>
                <c:pt idx="6">
                  <c:v>0.37000000000000099</c:v>
                </c:pt>
                <c:pt idx="7">
                  <c:v>0.65000000000000213</c:v>
                </c:pt>
                <c:pt idx="8">
                  <c:v>0.66000000000000014</c:v>
                </c:pt>
                <c:pt idx="9">
                  <c:v>0.28000000000000114</c:v>
                </c:pt>
                <c:pt idx="10">
                  <c:v>0.35000000000000142</c:v>
                </c:pt>
                <c:pt idx="11">
                  <c:v>3.0000000000001137E-2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C-495F-A4DA-3CDF02298ADF}"/>
            </c:ext>
          </c:extLst>
        </c:ser>
        <c:ser>
          <c:idx val="9"/>
          <c:order val="9"/>
          <c:tx>
            <c:strRef>
              <c:f>'600A8P'!$X$102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'600A8P'!$X$103:$X$122</c:f>
              <c:numCache>
                <c:formatCode>0.00</c:formatCode>
                <c:ptCount val="20"/>
                <c:pt idx="0">
                  <c:v>-0.37000000000000099</c:v>
                </c:pt>
                <c:pt idx="1">
                  <c:v>1.0299999999999994</c:v>
                </c:pt>
                <c:pt idx="2">
                  <c:v>0.56999999999999851</c:v>
                </c:pt>
                <c:pt idx="3">
                  <c:v>0.51999999999999957</c:v>
                </c:pt>
                <c:pt idx="4">
                  <c:v>0.71999999999999886</c:v>
                </c:pt>
                <c:pt idx="5">
                  <c:v>0.7099999999999973</c:v>
                </c:pt>
                <c:pt idx="6">
                  <c:v>0.72000000000000242</c:v>
                </c:pt>
                <c:pt idx="7">
                  <c:v>0.47999999999999687</c:v>
                </c:pt>
                <c:pt idx="8">
                  <c:v>0.31000000000000227</c:v>
                </c:pt>
                <c:pt idx="9">
                  <c:v>4.00000000000027E-2</c:v>
                </c:pt>
                <c:pt idx="10">
                  <c:v>9.9999999999997868E-2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5C-495F-A4DA-3CDF02298ADF}"/>
            </c:ext>
          </c:extLst>
        </c:ser>
        <c:ser>
          <c:idx val="10"/>
          <c:order val="10"/>
          <c:tx>
            <c:strRef>
              <c:f>'600A8P'!$Y$102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'600A8P'!$Q$103:$Q$122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'600A8P'!$Y$103:$Y$122</c:f>
              <c:numCache>
                <c:formatCode>0.00</c:formatCode>
                <c:ptCount val="20"/>
                <c:pt idx="0">
                  <c:v>-0.97000000000000064</c:v>
                </c:pt>
                <c:pt idx="1">
                  <c:v>1.0599999999999987</c:v>
                </c:pt>
                <c:pt idx="2">
                  <c:v>0.50999999999999979</c:v>
                </c:pt>
                <c:pt idx="3">
                  <c:v>0.29999999999999893</c:v>
                </c:pt>
                <c:pt idx="4">
                  <c:v>0.67999999999999972</c:v>
                </c:pt>
                <c:pt idx="5">
                  <c:v>0.5</c:v>
                </c:pt>
                <c:pt idx="6">
                  <c:v>0.62000000000000099</c:v>
                </c:pt>
                <c:pt idx="7">
                  <c:v>0.35999999999999943</c:v>
                </c:pt>
                <c:pt idx="8">
                  <c:v>0.20000000000000284</c:v>
                </c:pt>
                <c:pt idx="9">
                  <c:v>0.16000000000000014</c:v>
                </c:pt>
                <c:pt idx="10">
                  <c:v>0.23000000000000043</c:v>
                </c:pt>
                <c:pt idx="11">
                  <c:v>0.14000000000000057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5C-495F-A4DA-3CDF02298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'600A8P'!$Q$103:$Q$122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20D-41D5-98E2-B482213D3A3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'600A8P'!$Q$103:$Q$122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20D-41D5-98E2-B482213D3A3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'600A8P'!$Q$103:$Q$122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20D-41D5-98E2-B482213D3A38}"/>
                  </c:ext>
                </c:extLst>
              </c15:ser>
            </c15:filteredLineSeries>
          </c:ext>
        </c:extLst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'600A8P'!$R$154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'600A8P'!$R$155:$R$164</c:f>
              <c:numCache>
                <c:formatCode>0.00</c:formatCode>
                <c:ptCount val="10"/>
                <c:pt idx="0">
                  <c:v>33.96</c:v>
                </c:pt>
                <c:pt idx="1">
                  <c:v>-1.1399999999999988</c:v>
                </c:pt>
                <c:pt idx="2">
                  <c:v>1.6900000000000013</c:v>
                </c:pt>
                <c:pt idx="3">
                  <c:v>3.039999999999992</c:v>
                </c:pt>
                <c:pt idx="4">
                  <c:v>-1.009999999999998</c:v>
                </c:pt>
                <c:pt idx="5">
                  <c:v>-7.9999999999998295E-2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F6-48DB-BB85-6F1F5D84A776}"/>
            </c:ext>
          </c:extLst>
        </c:ser>
        <c:ser>
          <c:idx val="1"/>
          <c:order val="1"/>
          <c:tx>
            <c:strRef>
              <c:f>'600A8P'!$S$154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'600A8P'!$S$155:$S$164</c:f>
              <c:numCache>
                <c:formatCode>0.00</c:formatCode>
                <c:ptCount val="10"/>
                <c:pt idx="0">
                  <c:v>33.809999999999995</c:v>
                </c:pt>
                <c:pt idx="1">
                  <c:v>-0.95999999999999908</c:v>
                </c:pt>
                <c:pt idx="2">
                  <c:v>1.9599999999999973</c:v>
                </c:pt>
                <c:pt idx="3">
                  <c:v>5.2000000000000028</c:v>
                </c:pt>
                <c:pt idx="4">
                  <c:v>-0.35000000000000142</c:v>
                </c:pt>
                <c:pt idx="5">
                  <c:v>0.32000000000000739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AF6-48DB-BB85-6F1F5D84A776}"/>
            </c:ext>
          </c:extLst>
        </c:ser>
        <c:ser>
          <c:idx val="2"/>
          <c:order val="2"/>
          <c:tx>
            <c:strRef>
              <c:f>'600A8P'!$T$154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'600A8P'!$T$155:$T$164</c:f>
              <c:numCache>
                <c:formatCode>0.00</c:formatCode>
                <c:ptCount val="10"/>
                <c:pt idx="0">
                  <c:v>35.340000000000003</c:v>
                </c:pt>
                <c:pt idx="1">
                  <c:v>-0.6499999999999968</c:v>
                </c:pt>
                <c:pt idx="2">
                  <c:v>2.6799999999999962</c:v>
                </c:pt>
                <c:pt idx="3">
                  <c:v>6.9500000000000028</c:v>
                </c:pt>
                <c:pt idx="4">
                  <c:v>-1.6199999999999974</c:v>
                </c:pt>
                <c:pt idx="5">
                  <c:v>-9.0000000000003411E-2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AF6-48DB-BB85-6F1F5D84A776}"/>
            </c:ext>
          </c:extLst>
        </c:ser>
        <c:ser>
          <c:idx val="3"/>
          <c:order val="3"/>
          <c:tx>
            <c:strRef>
              <c:f>'600A8P'!$U$154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'600A8P'!$U$155:$U$164</c:f>
              <c:numCache>
                <c:formatCode>0.00</c:formatCode>
                <c:ptCount val="10"/>
                <c:pt idx="0">
                  <c:v>35.19</c:v>
                </c:pt>
                <c:pt idx="1">
                  <c:v>-0.32999999999999652</c:v>
                </c:pt>
                <c:pt idx="2">
                  <c:v>3.8799999999999919</c:v>
                </c:pt>
                <c:pt idx="3">
                  <c:v>6.5300000000000011</c:v>
                </c:pt>
                <c:pt idx="4">
                  <c:v>-2.5700000000000003</c:v>
                </c:pt>
                <c:pt idx="5">
                  <c:v>0.93000000000000682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AF6-48DB-BB85-6F1F5D84A776}"/>
            </c:ext>
          </c:extLst>
        </c:ser>
        <c:ser>
          <c:idx val="4"/>
          <c:order val="4"/>
          <c:tx>
            <c:strRef>
              <c:f>'600A8P'!$V$154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'600A8P'!$V$155:$V$164</c:f>
              <c:numCache>
                <c:formatCode>0.00</c:formatCode>
                <c:ptCount val="10"/>
                <c:pt idx="0">
                  <c:v>21.78</c:v>
                </c:pt>
                <c:pt idx="1">
                  <c:v>-0.32999999999999652</c:v>
                </c:pt>
                <c:pt idx="2">
                  <c:v>1.5399999999999956</c:v>
                </c:pt>
                <c:pt idx="3">
                  <c:v>1.4999999999999929</c:v>
                </c:pt>
                <c:pt idx="4">
                  <c:v>-1.2899999999999991</c:v>
                </c:pt>
                <c:pt idx="5">
                  <c:v>-0.86999999999999744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AF6-48DB-BB85-6F1F5D84A776}"/>
            </c:ext>
          </c:extLst>
        </c:ser>
        <c:ser>
          <c:idx val="5"/>
          <c:order val="5"/>
          <c:tx>
            <c:strRef>
              <c:f>'600A8P'!$W$154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'600A8P'!$W$155:$W$164</c:f>
              <c:numCache>
                <c:formatCode>0.00</c:formatCode>
                <c:ptCount val="10"/>
                <c:pt idx="0">
                  <c:v>0.34999999999999964</c:v>
                </c:pt>
                <c:pt idx="1">
                  <c:v>1.1899999999999995</c:v>
                </c:pt>
                <c:pt idx="2">
                  <c:v>1.2000000000000028</c:v>
                </c:pt>
                <c:pt idx="3">
                  <c:v>0.76999999999999957</c:v>
                </c:pt>
                <c:pt idx="4">
                  <c:v>0.92000000000000171</c:v>
                </c:pt>
                <c:pt idx="5">
                  <c:v>0.35000000000000142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AF6-48DB-BB85-6F1F5D84A776}"/>
            </c:ext>
          </c:extLst>
        </c:ser>
        <c:ser>
          <c:idx val="6"/>
          <c:order val="6"/>
          <c:tx>
            <c:strRef>
              <c:f>'600A8P'!$X$154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'600A8P'!$X$155:$X$164</c:f>
              <c:numCache>
                <c:formatCode>0.00</c:formatCode>
                <c:ptCount val="10"/>
                <c:pt idx="0">
                  <c:v>1.9999999999999574E-2</c:v>
                </c:pt>
                <c:pt idx="1">
                  <c:v>1.1999999999999993</c:v>
                </c:pt>
                <c:pt idx="2">
                  <c:v>1.2300000000000004</c:v>
                </c:pt>
                <c:pt idx="3">
                  <c:v>1.1800000000000033</c:v>
                </c:pt>
                <c:pt idx="4">
                  <c:v>0.70000000000000284</c:v>
                </c:pt>
                <c:pt idx="5">
                  <c:v>0.12000000000000099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AF6-48DB-BB85-6F1F5D84A776}"/>
            </c:ext>
          </c:extLst>
        </c:ser>
        <c:ser>
          <c:idx val="7"/>
          <c:order val="7"/>
          <c:tx>
            <c:strRef>
              <c:f>'600A8P'!$Y$154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'600A8P'!$Q$155:$Q$164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'600A8P'!$Y$155:$Y$164</c:f>
              <c:numCache>
                <c:formatCode>0.00</c:formatCode>
                <c:ptCount val="10"/>
                <c:pt idx="0">
                  <c:v>-0.34999999999999964</c:v>
                </c:pt>
                <c:pt idx="1">
                  <c:v>1.4900000000000002</c:v>
                </c:pt>
                <c:pt idx="2">
                  <c:v>1.3299999999999983</c:v>
                </c:pt>
                <c:pt idx="3">
                  <c:v>1.2899999999999991</c:v>
                </c:pt>
                <c:pt idx="4">
                  <c:v>0.47000000000000242</c:v>
                </c:pt>
                <c:pt idx="5">
                  <c:v>0.28000000000000114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AF6-48DB-BB85-6F1F5D84A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'180A16P'!$K$152:$K$160</c:f>
              <c:numCache>
                <c:formatCode>0</c:formatCode>
                <c:ptCount val="9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</c:numCache>
            </c:numRef>
          </c:xVal>
          <c:yVal>
            <c:numRef>
              <c:f>'180A16P'!$L$152:$L$160</c:f>
              <c:numCache>
                <c:formatCode>0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9-4050-9ECB-476BB447E915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'180A16P'!$K$152:$K$166</c:f>
              <c:numCache>
                <c:formatCode>0</c:formatCode>
                <c:ptCount val="15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  <c:pt idx="9">
                  <c:v>189</c:v>
                </c:pt>
                <c:pt idx="10">
                  <c:v>194</c:v>
                </c:pt>
                <c:pt idx="11">
                  <c:v>204.00000000000003</c:v>
                </c:pt>
                <c:pt idx="12">
                  <c:v>213</c:v>
                </c:pt>
                <c:pt idx="13">
                  <c:v>222</c:v>
                </c:pt>
                <c:pt idx="14">
                  <c:v>230.99999999999997</c:v>
                </c:pt>
              </c:numCache>
            </c:numRef>
          </c:xVal>
          <c:yVal>
            <c:numRef>
              <c:f>'180A16P'!$N$152:$N$166</c:f>
              <c:numCache>
                <c:formatCode>0.000</c:formatCode>
                <c:ptCount val="15"/>
                <c:pt idx="0">
                  <c:v>3.1930000000000001</c:v>
                </c:pt>
                <c:pt idx="1">
                  <c:v>3.19</c:v>
                </c:pt>
                <c:pt idx="2">
                  <c:v>3.1869999999999998</c:v>
                </c:pt>
                <c:pt idx="3">
                  <c:v>3.1840000000000002</c:v>
                </c:pt>
                <c:pt idx="4">
                  <c:v>3.181</c:v>
                </c:pt>
                <c:pt idx="5">
                  <c:v>3.1779999999999999</c:v>
                </c:pt>
                <c:pt idx="6">
                  <c:v>3.1749999999999998</c:v>
                </c:pt>
                <c:pt idx="7">
                  <c:v>3.1720000000000002</c:v>
                </c:pt>
                <c:pt idx="8">
                  <c:v>3.169</c:v>
                </c:pt>
                <c:pt idx="9">
                  <c:v>3.1659999999999999</c:v>
                </c:pt>
                <c:pt idx="10">
                  <c:v>3.1629999999999998</c:v>
                </c:pt>
                <c:pt idx="11">
                  <c:v>3.16</c:v>
                </c:pt>
                <c:pt idx="12">
                  <c:v>3.157</c:v>
                </c:pt>
                <c:pt idx="13">
                  <c:v>3.1539999999999999</c:v>
                </c:pt>
                <c:pt idx="14">
                  <c:v>3.1509999999999998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89-4050-9ECB-476BB447E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40"/>
          <c:min val="100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'180A16P'!$AB$89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'180A16P'!$AB$90:$AB$95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4-47B6-BE85-56DEC52C7336}"/>
            </c:ext>
          </c:extLst>
        </c:ser>
        <c:ser>
          <c:idx val="1"/>
          <c:order val="1"/>
          <c:tx>
            <c:strRef>
              <c:f>'180A16P'!$AC$89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'180A16P'!$AC$90:$AC$95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84-47B6-BE85-56DEC52C7336}"/>
            </c:ext>
          </c:extLst>
        </c:ser>
        <c:ser>
          <c:idx val="2"/>
          <c:order val="2"/>
          <c:tx>
            <c:strRef>
              <c:f>'180A16P'!$AD$89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'180A16P'!$AD$90:$AD$95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84-47B6-BE85-56DEC52C7336}"/>
            </c:ext>
          </c:extLst>
        </c:ser>
        <c:ser>
          <c:idx val="3"/>
          <c:order val="3"/>
          <c:tx>
            <c:strRef>
              <c:f>'180A16P'!$AE$89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'180A16P'!$AE$90:$AE$95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84-47B6-BE85-56DEC52C7336}"/>
            </c:ext>
          </c:extLst>
        </c:ser>
        <c:ser>
          <c:idx val="4"/>
          <c:order val="4"/>
          <c:tx>
            <c:strRef>
              <c:f>'180A16P'!$AF$89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'180A16P'!$AF$90:$AF$95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84-47B6-BE85-56DEC52C7336}"/>
            </c:ext>
          </c:extLst>
        </c:ser>
        <c:ser>
          <c:idx val="5"/>
          <c:order val="5"/>
          <c:tx>
            <c:strRef>
              <c:f>'180A16P'!$AG$89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'180A16P'!$AG$90:$AG$95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184-47B6-BE85-56DEC52C7336}"/>
            </c:ext>
          </c:extLst>
        </c:ser>
        <c:ser>
          <c:idx val="6"/>
          <c:order val="6"/>
          <c:tx>
            <c:strRef>
              <c:f>'180A16P'!$AH$89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'180A16P'!$AH$90:$AH$95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184-47B6-BE85-56DEC52C7336}"/>
            </c:ext>
          </c:extLst>
        </c:ser>
        <c:ser>
          <c:idx val="7"/>
          <c:order val="7"/>
          <c:tx>
            <c:strRef>
              <c:f>'180A16P'!$AI$89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'180A16P'!$AI$90:$AI$95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184-47B6-BE85-56DEC52C7336}"/>
            </c:ext>
          </c:extLst>
        </c:ser>
        <c:ser>
          <c:idx val="8"/>
          <c:order val="8"/>
          <c:tx>
            <c:strRef>
              <c:f>'180A16P'!$AJ$89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'180A16P'!$AJ$90:$AJ$95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184-47B6-BE85-56DEC52C7336}"/>
            </c:ext>
          </c:extLst>
        </c:ser>
        <c:ser>
          <c:idx val="9"/>
          <c:order val="9"/>
          <c:tx>
            <c:strRef>
              <c:f>'180A16P'!$AK$89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'180A16P'!$AK$90:$AK$95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184-47B6-BE85-56DEC52C7336}"/>
            </c:ext>
          </c:extLst>
        </c:ser>
        <c:ser>
          <c:idx val="10"/>
          <c:order val="10"/>
          <c:tx>
            <c:strRef>
              <c:f>'180A16P'!$AL$89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'180A16P'!$AL$90:$AL$95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184-47B6-BE85-56DEC52C7336}"/>
            </c:ext>
          </c:extLst>
        </c:ser>
        <c:ser>
          <c:idx val="11"/>
          <c:order val="11"/>
          <c:tx>
            <c:strRef>
              <c:f>'180A16P'!$AM$89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'180A16P'!$AM$90:$AM$95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184-47B6-BE85-56DEC52C7336}"/>
            </c:ext>
          </c:extLst>
        </c:ser>
        <c:ser>
          <c:idx val="12"/>
          <c:order val="12"/>
          <c:tx>
            <c:strRef>
              <c:f>'180A16P'!$AN$89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'180A16P'!$AN$90:$AN$95</c:f>
              <c:numCache>
                <c:formatCode>0.00</c:formatCode>
                <c:ptCount val="6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184-47B6-BE85-56DEC52C7336}"/>
            </c:ext>
          </c:extLst>
        </c:ser>
        <c:ser>
          <c:idx val="13"/>
          <c:order val="13"/>
          <c:tx>
            <c:strRef>
              <c:f>'180A16P'!$AO$89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'180A16P'!$AO$90:$AO$95</c:f>
              <c:numCache>
                <c:formatCode>0.00</c:formatCode>
                <c:ptCount val="6"/>
                <c:pt idx="0">
                  <c:v>0.21000000000000085</c:v>
                </c:pt>
                <c:pt idx="1">
                  <c:v>0.25</c:v>
                </c:pt>
                <c:pt idx="2">
                  <c:v>0.10999999999999943</c:v>
                </c:pt>
                <c:pt idx="3">
                  <c:v>0.60999999999999943</c:v>
                </c:pt>
                <c:pt idx="4">
                  <c:v>0.57000000000000028</c:v>
                </c:pt>
                <c:pt idx="5">
                  <c:v>0.46000000000000085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84-47B6-BE85-56DEC52C7336}"/>
            </c:ext>
          </c:extLst>
        </c:ser>
        <c:ser>
          <c:idx val="14"/>
          <c:order val="14"/>
          <c:tx>
            <c:strRef>
              <c:f>'180A16P'!$AP$89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'180A16P'!$AP$90:$AP$95</c:f>
              <c:numCache>
                <c:formatCode>0.00</c:formatCode>
                <c:ptCount val="6"/>
                <c:pt idx="0">
                  <c:v>0.12999999999999901</c:v>
                </c:pt>
                <c:pt idx="1">
                  <c:v>0.37000000000000099</c:v>
                </c:pt>
                <c:pt idx="2">
                  <c:v>9.9999999999997868E-2</c:v>
                </c:pt>
                <c:pt idx="3">
                  <c:v>0.83999999999999986</c:v>
                </c:pt>
                <c:pt idx="4">
                  <c:v>0.57999999999999829</c:v>
                </c:pt>
                <c:pt idx="5">
                  <c:v>0.67999999999999972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84-47B6-BE85-56DEC52C7336}"/>
            </c:ext>
          </c:extLst>
        </c:ser>
        <c:ser>
          <c:idx val="15"/>
          <c:order val="15"/>
          <c:tx>
            <c:strRef>
              <c:f>'180A16P'!$AQ$89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'180A16P'!$AQ$90:$AQ$95</c:f>
              <c:numCache>
                <c:formatCode>0.00</c:formatCode>
                <c:ptCount val="6"/>
                <c:pt idx="0">
                  <c:v>0.10000000000000142</c:v>
                </c:pt>
                <c:pt idx="1">
                  <c:v>0.14000000000000057</c:v>
                </c:pt>
                <c:pt idx="2">
                  <c:v>0.12999999999999901</c:v>
                </c:pt>
                <c:pt idx="3">
                  <c:v>0.71000000000000085</c:v>
                </c:pt>
                <c:pt idx="4">
                  <c:v>0.48999999999999844</c:v>
                </c:pt>
                <c:pt idx="5">
                  <c:v>0.49000000000000199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84-47B6-BE85-56DEC52C7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364392"/>
        <c:axId val="481960648"/>
      </c:lineChart>
      <c:catAx>
        <c:axId val="23336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0648"/>
        <c:crosses val="autoZero"/>
        <c:auto val="1"/>
        <c:lblAlgn val="ctr"/>
        <c:lblOffset val="100"/>
        <c:noMultiLvlLbl val="0"/>
      </c:catAx>
      <c:valAx>
        <c:axId val="48196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43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'180A16P'!$E$87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'180A16P'!$E$88:$E$124</c15:sqref>
                  </c15:fullRef>
                </c:ext>
              </c:extLst>
              <c:f>'180A16P'!$E$89:$E$124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9-4427-9878-C87641D7C314}"/>
            </c:ext>
          </c:extLst>
        </c:ser>
        <c:ser>
          <c:idx val="2"/>
          <c:order val="2"/>
          <c:tx>
            <c:strRef>
              <c:f>'180A16P'!$F$87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'180A16P'!$F$88:$F$124</c15:sqref>
                  </c15:fullRef>
                </c:ext>
              </c:extLst>
              <c:f>'180A16P'!$F$89:$F$124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9-4427-9878-C87641D7C314}"/>
            </c:ext>
          </c:extLst>
        </c:ser>
        <c:ser>
          <c:idx val="3"/>
          <c:order val="3"/>
          <c:tx>
            <c:strRef>
              <c:f>'180A16P'!$G$87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'180A16P'!$G$88:$G$124</c15:sqref>
                  </c15:fullRef>
                </c:ext>
              </c:extLst>
              <c:f>'180A16P'!$G$89:$G$124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09-4427-9878-C87641D7C314}"/>
            </c:ext>
          </c:extLst>
        </c:ser>
        <c:ser>
          <c:idx val="4"/>
          <c:order val="4"/>
          <c:tx>
            <c:strRef>
              <c:f>'180A16P'!$H$87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'180A16P'!$H$88:$H$124</c15:sqref>
                  </c15:fullRef>
                </c:ext>
              </c:extLst>
              <c:f>'180A16P'!$H$89:$H$124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09-4427-9878-C87641D7C314}"/>
            </c:ext>
          </c:extLst>
        </c:ser>
        <c:ser>
          <c:idx val="5"/>
          <c:order val="5"/>
          <c:tx>
            <c:strRef>
              <c:f>'180A16P'!$I$87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'180A16P'!$I$88:$I$124</c15:sqref>
                  </c15:fullRef>
                </c:ext>
              </c:extLst>
              <c:f>'180A16P'!$I$89:$I$124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09-4427-9878-C87641D7C314}"/>
            </c:ext>
          </c:extLst>
        </c:ser>
        <c:ser>
          <c:idx val="6"/>
          <c:order val="6"/>
          <c:tx>
            <c:strRef>
              <c:f>'180A16P'!$J$87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'180A16P'!$J$88:$J$124</c15:sqref>
                  </c15:fullRef>
                </c:ext>
              </c:extLst>
              <c:f>'180A16P'!$J$89:$J$124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09-4427-9878-C87641D7C314}"/>
            </c:ext>
          </c:extLst>
        </c:ser>
        <c:ser>
          <c:idx val="7"/>
          <c:order val="7"/>
          <c:tx>
            <c:strRef>
              <c:f>'180A16P'!$K$87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'180A16P'!$K$88:$K$124</c15:sqref>
                  </c15:fullRef>
                </c:ext>
              </c:extLst>
              <c:f>'180A16P'!$K$89:$K$124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09-4427-9878-C87641D7C314}"/>
            </c:ext>
          </c:extLst>
        </c:ser>
        <c:ser>
          <c:idx val="8"/>
          <c:order val="8"/>
          <c:tx>
            <c:strRef>
              <c:f>'180A16P'!$L$87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'180A16P'!$L$88:$L$124</c15:sqref>
                  </c15:fullRef>
                </c:ext>
              </c:extLst>
              <c:f>'180A16P'!$L$89:$L$124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09-4427-9878-C87641D7C314}"/>
            </c:ext>
          </c:extLst>
        </c:ser>
        <c:ser>
          <c:idx val="9"/>
          <c:order val="9"/>
          <c:tx>
            <c:strRef>
              <c:f>'180A16P'!$M$87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'180A16P'!$M$88:$M$124</c15:sqref>
                  </c15:fullRef>
                </c:ext>
              </c:extLst>
              <c:f>'180A16P'!$M$89:$M$124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09-4427-9878-C87641D7C314}"/>
            </c:ext>
          </c:extLst>
        </c:ser>
        <c:ser>
          <c:idx val="10"/>
          <c:order val="10"/>
          <c:tx>
            <c:strRef>
              <c:f>'180A16P'!$N$87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'180A16P'!$N$88:$N$124</c15:sqref>
                  </c15:fullRef>
                </c:ext>
              </c:extLst>
              <c:f>'180A16P'!$N$89:$N$124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09-4427-9878-C87641D7C314}"/>
            </c:ext>
          </c:extLst>
        </c:ser>
        <c:ser>
          <c:idx val="11"/>
          <c:order val="11"/>
          <c:tx>
            <c:strRef>
              <c:f>'180A16P'!$O$87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'180A16P'!$O$88:$O$124</c15:sqref>
                  </c15:fullRef>
                </c:ext>
              </c:extLst>
              <c:f>'180A16P'!$O$89:$O$124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09-4427-9878-C87641D7C314}"/>
            </c:ext>
          </c:extLst>
        </c:ser>
        <c:ser>
          <c:idx val="12"/>
          <c:order val="12"/>
          <c:tx>
            <c:strRef>
              <c:f>'180A16P'!$P$87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'180A16P'!$P$88:$P$124</c15:sqref>
                  </c15:fullRef>
                </c:ext>
              </c:extLst>
              <c:f>'180A16P'!$P$89:$P$124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709-4427-9878-C87641D7C314}"/>
            </c:ext>
          </c:extLst>
        </c:ser>
        <c:ser>
          <c:idx val="13"/>
          <c:order val="13"/>
          <c:tx>
            <c:strRef>
              <c:f>'180A16P'!$Q$87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'180A16P'!$Q$88:$Q$124</c15:sqref>
                  </c15:fullRef>
                </c:ext>
              </c:extLst>
              <c:f>'180A16P'!$Q$89:$Q$124</c:f>
              <c:numCache>
                <c:formatCode>0.00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709-4427-9878-C87641D7C314}"/>
            </c:ext>
          </c:extLst>
        </c:ser>
        <c:ser>
          <c:idx val="14"/>
          <c:order val="14"/>
          <c:tx>
            <c:strRef>
              <c:f>'180A16P'!$R$87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'180A16P'!$R$88:$R$124</c15:sqref>
                  </c15:fullRef>
                </c:ext>
              </c:extLst>
              <c:f>'180A16P'!$R$89:$R$124</c:f>
              <c:numCache>
                <c:formatCode>0.00</c:formatCode>
                <c:ptCount val="36"/>
                <c:pt idx="0">
                  <c:v>21.48</c:v>
                </c:pt>
                <c:pt idx="1">
                  <c:v>21.39</c:v>
                </c:pt>
                <c:pt idx="2">
                  <c:v>21.53</c:v>
                </c:pt>
                <c:pt idx="3">
                  <c:v>21.79</c:v>
                </c:pt>
                <c:pt idx="4">
                  <c:v>21.82</c:v>
                </c:pt>
                <c:pt idx="5">
                  <c:v>21.76</c:v>
                </c:pt>
                <c:pt idx="6">
                  <c:v>21.68</c:v>
                </c:pt>
                <c:pt idx="7">
                  <c:v>21.84</c:v>
                </c:pt>
                <c:pt idx="8">
                  <c:v>22.01</c:v>
                </c:pt>
                <c:pt idx="9">
                  <c:v>22.12</c:v>
                </c:pt>
                <c:pt idx="10">
                  <c:v>22.17</c:v>
                </c:pt>
                <c:pt idx="11">
                  <c:v>22.28</c:v>
                </c:pt>
                <c:pt idx="12">
                  <c:v>22.48</c:v>
                </c:pt>
                <c:pt idx="13">
                  <c:v>22.3</c:v>
                </c:pt>
                <c:pt idx="14">
                  <c:v>22.24</c:v>
                </c:pt>
                <c:pt idx="15">
                  <c:v>22.43</c:v>
                </c:pt>
                <c:pt idx="16">
                  <c:v>22.39</c:v>
                </c:pt>
                <c:pt idx="17">
                  <c:v>22.51</c:v>
                </c:pt>
                <c:pt idx="18">
                  <c:v>22.8</c:v>
                </c:pt>
                <c:pt idx="19">
                  <c:v>23.08</c:v>
                </c:pt>
                <c:pt idx="20">
                  <c:v>23.12</c:v>
                </c:pt>
                <c:pt idx="21">
                  <c:v>23.37</c:v>
                </c:pt>
                <c:pt idx="22">
                  <c:v>23.5</c:v>
                </c:pt>
                <c:pt idx="23">
                  <c:v>23.79</c:v>
                </c:pt>
                <c:pt idx="24">
                  <c:v>24</c:v>
                </c:pt>
                <c:pt idx="25">
                  <c:v>24.36</c:v>
                </c:pt>
                <c:pt idx="26">
                  <c:v>24.13</c:v>
                </c:pt>
                <c:pt idx="27">
                  <c:v>24.36</c:v>
                </c:pt>
                <c:pt idx="28">
                  <c:v>24.52</c:v>
                </c:pt>
                <c:pt idx="29">
                  <c:v>24.55</c:v>
                </c:pt>
                <c:pt idx="30">
                  <c:v>24.64</c:v>
                </c:pt>
                <c:pt idx="31">
                  <c:v>25.01</c:v>
                </c:pt>
                <c:pt idx="32">
                  <c:v>24.96</c:v>
                </c:pt>
                <c:pt idx="33">
                  <c:v>25.2</c:v>
                </c:pt>
                <c:pt idx="34">
                  <c:v>25.53</c:v>
                </c:pt>
                <c:pt idx="35">
                  <c:v>25.68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709-4427-9878-C87641D7C314}"/>
            </c:ext>
          </c:extLst>
        </c:ser>
        <c:ser>
          <c:idx val="15"/>
          <c:order val="15"/>
          <c:tx>
            <c:strRef>
              <c:f>'180A16P'!$S$87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'180A16P'!$S$88:$S$124</c15:sqref>
                  </c15:fullRef>
                </c:ext>
              </c:extLst>
              <c:f>'180A16P'!$S$89:$S$124</c:f>
              <c:numCache>
                <c:formatCode>0.00</c:formatCode>
                <c:ptCount val="36"/>
                <c:pt idx="0">
                  <c:v>21.23</c:v>
                </c:pt>
                <c:pt idx="1">
                  <c:v>21.3</c:v>
                </c:pt>
                <c:pt idx="2">
                  <c:v>21.29</c:v>
                </c:pt>
                <c:pt idx="3">
                  <c:v>21.51</c:v>
                </c:pt>
                <c:pt idx="4">
                  <c:v>21.55</c:v>
                </c:pt>
                <c:pt idx="5">
                  <c:v>21.43</c:v>
                </c:pt>
                <c:pt idx="6">
                  <c:v>21.58</c:v>
                </c:pt>
                <c:pt idx="7">
                  <c:v>21.63</c:v>
                </c:pt>
                <c:pt idx="8">
                  <c:v>21.8</c:v>
                </c:pt>
                <c:pt idx="9">
                  <c:v>21.82</c:v>
                </c:pt>
                <c:pt idx="10">
                  <c:v>21.86</c:v>
                </c:pt>
                <c:pt idx="11">
                  <c:v>21.92</c:v>
                </c:pt>
                <c:pt idx="12">
                  <c:v>21.99</c:v>
                </c:pt>
                <c:pt idx="13">
                  <c:v>22.02</c:v>
                </c:pt>
                <c:pt idx="14">
                  <c:v>22.03</c:v>
                </c:pt>
                <c:pt idx="15">
                  <c:v>21.98</c:v>
                </c:pt>
                <c:pt idx="16">
                  <c:v>22.11</c:v>
                </c:pt>
                <c:pt idx="17">
                  <c:v>22.21</c:v>
                </c:pt>
                <c:pt idx="18">
                  <c:v>22.66</c:v>
                </c:pt>
                <c:pt idx="19">
                  <c:v>23.05</c:v>
                </c:pt>
                <c:pt idx="20">
                  <c:v>23.02</c:v>
                </c:pt>
                <c:pt idx="21">
                  <c:v>23.38</c:v>
                </c:pt>
                <c:pt idx="22">
                  <c:v>23.55</c:v>
                </c:pt>
                <c:pt idx="23">
                  <c:v>23.76</c:v>
                </c:pt>
                <c:pt idx="24">
                  <c:v>23.89</c:v>
                </c:pt>
                <c:pt idx="25">
                  <c:v>24.4</c:v>
                </c:pt>
                <c:pt idx="26">
                  <c:v>24.28</c:v>
                </c:pt>
                <c:pt idx="27">
                  <c:v>24.54</c:v>
                </c:pt>
                <c:pt idx="28">
                  <c:v>24.34</c:v>
                </c:pt>
                <c:pt idx="29">
                  <c:v>24.37</c:v>
                </c:pt>
                <c:pt idx="30">
                  <c:v>24.48</c:v>
                </c:pt>
                <c:pt idx="31">
                  <c:v>24.77</c:v>
                </c:pt>
                <c:pt idx="32">
                  <c:v>25.05</c:v>
                </c:pt>
                <c:pt idx="33">
                  <c:v>25.34</c:v>
                </c:pt>
                <c:pt idx="34">
                  <c:v>25.56</c:v>
                </c:pt>
                <c:pt idx="35">
                  <c:v>25.87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09-4427-9878-C87641D7C314}"/>
            </c:ext>
          </c:extLst>
        </c:ser>
        <c:ser>
          <c:idx val="16"/>
          <c:order val="16"/>
          <c:tx>
            <c:strRef>
              <c:f>'180A16P'!$T$87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'180A16P'!$D$87:$D$124</c15:sqref>
                  </c15:fullRef>
                </c:ext>
              </c:extLst>
              <c:f>'180A16P'!$D$88:$D$124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'180A16P'!$T$88:$T$124</c15:sqref>
                  </c15:fullRef>
                </c:ext>
              </c:extLst>
              <c:f>'180A16P'!$T$89:$T$124</c:f>
              <c:numCache>
                <c:formatCode>0.00</c:formatCode>
                <c:ptCount val="36"/>
                <c:pt idx="0">
                  <c:v>20.75</c:v>
                </c:pt>
                <c:pt idx="1">
                  <c:v>20.83</c:v>
                </c:pt>
                <c:pt idx="2">
                  <c:v>20.85</c:v>
                </c:pt>
                <c:pt idx="3">
                  <c:v>21.04</c:v>
                </c:pt>
                <c:pt idx="4">
                  <c:v>21.01</c:v>
                </c:pt>
                <c:pt idx="5">
                  <c:v>21.06</c:v>
                </c:pt>
                <c:pt idx="6">
                  <c:v>21.02</c:v>
                </c:pt>
                <c:pt idx="7">
                  <c:v>21.04</c:v>
                </c:pt>
                <c:pt idx="8">
                  <c:v>21.2</c:v>
                </c:pt>
                <c:pt idx="9">
                  <c:v>21.3</c:v>
                </c:pt>
                <c:pt idx="10">
                  <c:v>21.34</c:v>
                </c:pt>
                <c:pt idx="11">
                  <c:v>21.41</c:v>
                </c:pt>
                <c:pt idx="12">
                  <c:v>21.54</c:v>
                </c:pt>
                <c:pt idx="13">
                  <c:v>21.48</c:v>
                </c:pt>
                <c:pt idx="14">
                  <c:v>21.57</c:v>
                </c:pt>
                <c:pt idx="15">
                  <c:v>21.53</c:v>
                </c:pt>
                <c:pt idx="16">
                  <c:v>21.62</c:v>
                </c:pt>
                <c:pt idx="17">
                  <c:v>21.63</c:v>
                </c:pt>
                <c:pt idx="18">
                  <c:v>22.03</c:v>
                </c:pt>
                <c:pt idx="19">
                  <c:v>22.34</c:v>
                </c:pt>
                <c:pt idx="20">
                  <c:v>22.3</c:v>
                </c:pt>
                <c:pt idx="21">
                  <c:v>22.6</c:v>
                </c:pt>
                <c:pt idx="22">
                  <c:v>22.71</c:v>
                </c:pt>
                <c:pt idx="23">
                  <c:v>22.92</c:v>
                </c:pt>
                <c:pt idx="24">
                  <c:v>23.05</c:v>
                </c:pt>
                <c:pt idx="25">
                  <c:v>23.41</c:v>
                </c:pt>
                <c:pt idx="26">
                  <c:v>23.37</c:v>
                </c:pt>
                <c:pt idx="27">
                  <c:v>23.57</c:v>
                </c:pt>
                <c:pt idx="28">
                  <c:v>23.57</c:v>
                </c:pt>
                <c:pt idx="29">
                  <c:v>23.65</c:v>
                </c:pt>
                <c:pt idx="30">
                  <c:v>23.69</c:v>
                </c:pt>
                <c:pt idx="31">
                  <c:v>23.93</c:v>
                </c:pt>
                <c:pt idx="32">
                  <c:v>24.14</c:v>
                </c:pt>
                <c:pt idx="33">
                  <c:v>24.22</c:v>
                </c:pt>
                <c:pt idx="34">
                  <c:v>24.47</c:v>
                </c:pt>
                <c:pt idx="35">
                  <c:v>24.77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09-4427-9878-C87641D7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91752"/>
        <c:axId val="516295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'180A16P'!$D$87</c15:sqref>
                        </c15:formulaRef>
                      </c:ext>
                    </c:extLst>
                    <c:strCache>
                      <c:ptCount val="1"/>
                      <c:pt idx="0">
                        <c:v>TEMPO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'180A16P'!$D$87:$D$124</c15:sqref>
                        </c15:fullRef>
                        <c15:formulaRef>
                          <c15:sqref>'180A16P'!$D$88:$D$124</c15:sqref>
                        </c15:formulaRef>
                      </c:ext>
                    </c:extLst>
                    <c:strCache>
                      <c:ptCount val="37"/>
                      <c:pt idx="0">
                        <c:v>0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  <c:pt idx="21">
                        <c:v>105</c:v>
                      </c:pt>
                      <c:pt idx="22">
                        <c:v>110</c:v>
                      </c:pt>
                      <c:pt idx="23">
                        <c:v>115</c:v>
                      </c:pt>
                      <c:pt idx="24">
                        <c:v>120</c:v>
                      </c:pt>
                      <c:pt idx="25">
                        <c:v>125</c:v>
                      </c:pt>
                      <c:pt idx="26">
                        <c:v>130</c:v>
                      </c:pt>
                      <c:pt idx="27">
                        <c:v>135</c:v>
                      </c:pt>
                      <c:pt idx="28">
                        <c:v>140</c:v>
                      </c:pt>
                      <c:pt idx="29">
                        <c:v>145</c:v>
                      </c:pt>
                      <c:pt idx="30">
                        <c:v>150</c:v>
                      </c:pt>
                      <c:pt idx="31">
                        <c:v>155</c:v>
                      </c:pt>
                      <c:pt idx="32">
                        <c:v>160</c:v>
                      </c:pt>
                      <c:pt idx="33">
                        <c:v>165</c:v>
                      </c:pt>
                      <c:pt idx="34">
                        <c:v>170</c:v>
                      </c:pt>
                      <c:pt idx="35">
                        <c:v>175</c:v>
                      </c:pt>
                      <c:pt idx="36">
                        <c:v>180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'180A16P'!$D$88:$D$124</c15:sqref>
                        </c15:fullRef>
                        <c15:formulaRef>
                          <c15:sqref>'180A16P'!$D$89:$D$124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5</c:v>
                      </c:pt>
                      <c:pt idx="1">
                        <c:v>10</c:v>
                      </c:pt>
                      <c:pt idx="2">
                        <c:v>15</c:v>
                      </c:pt>
                      <c:pt idx="3">
                        <c:v>20</c:v>
                      </c:pt>
                      <c:pt idx="4">
                        <c:v>25</c:v>
                      </c:pt>
                      <c:pt idx="5">
                        <c:v>30</c:v>
                      </c:pt>
                      <c:pt idx="6">
                        <c:v>35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50</c:v>
                      </c:pt>
                      <c:pt idx="10">
                        <c:v>55</c:v>
                      </c:pt>
                      <c:pt idx="11">
                        <c:v>60</c:v>
                      </c:pt>
                      <c:pt idx="12">
                        <c:v>65</c:v>
                      </c:pt>
                      <c:pt idx="13">
                        <c:v>70</c:v>
                      </c:pt>
                      <c:pt idx="14">
                        <c:v>75</c:v>
                      </c:pt>
                      <c:pt idx="15">
                        <c:v>80</c:v>
                      </c:pt>
                      <c:pt idx="16">
                        <c:v>85</c:v>
                      </c:pt>
                      <c:pt idx="17">
                        <c:v>90</c:v>
                      </c:pt>
                      <c:pt idx="18">
                        <c:v>95</c:v>
                      </c:pt>
                      <c:pt idx="19">
                        <c:v>100</c:v>
                      </c:pt>
                      <c:pt idx="20">
                        <c:v>105</c:v>
                      </c:pt>
                      <c:pt idx="21">
                        <c:v>110</c:v>
                      </c:pt>
                      <c:pt idx="22">
                        <c:v>115</c:v>
                      </c:pt>
                      <c:pt idx="23">
                        <c:v>120</c:v>
                      </c:pt>
                      <c:pt idx="24">
                        <c:v>125</c:v>
                      </c:pt>
                      <c:pt idx="25">
                        <c:v>130</c:v>
                      </c:pt>
                      <c:pt idx="26">
                        <c:v>135</c:v>
                      </c:pt>
                      <c:pt idx="27">
                        <c:v>140</c:v>
                      </c:pt>
                      <c:pt idx="28">
                        <c:v>145</c:v>
                      </c:pt>
                      <c:pt idx="29">
                        <c:v>150</c:v>
                      </c:pt>
                      <c:pt idx="30">
                        <c:v>155</c:v>
                      </c:pt>
                      <c:pt idx="31">
                        <c:v>160</c:v>
                      </c:pt>
                      <c:pt idx="32">
                        <c:v>165</c:v>
                      </c:pt>
                      <c:pt idx="33">
                        <c:v>170</c:v>
                      </c:pt>
                      <c:pt idx="34">
                        <c:v>175</c:v>
                      </c:pt>
                      <c:pt idx="35">
                        <c:v>180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0-E709-4427-9878-C87641D7C314}"/>
                  </c:ext>
                </c:extLst>
              </c15:ser>
            </c15:filteredLineSeries>
          </c:ext>
        </c:extLst>
      </c:lineChart>
      <c:catAx>
        <c:axId val="51629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5032"/>
        <c:crosses val="autoZero"/>
        <c:auto val="1"/>
        <c:lblAlgn val="ctr"/>
        <c:lblOffset val="100"/>
        <c:noMultiLvlLbl val="0"/>
      </c:catAx>
      <c:valAx>
        <c:axId val="51629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175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'180A16P'!$AB$126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'180A16P'!$AB$127:$AB$129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5-4802-8611-95DD1D5F1107}"/>
            </c:ext>
          </c:extLst>
        </c:ser>
        <c:ser>
          <c:idx val="1"/>
          <c:order val="1"/>
          <c:tx>
            <c:strRef>
              <c:f>'180A16P'!$AC$126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'180A16P'!$AC$127:$AC$129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05-4802-8611-95DD1D5F1107}"/>
            </c:ext>
          </c:extLst>
        </c:ser>
        <c:ser>
          <c:idx val="2"/>
          <c:order val="2"/>
          <c:tx>
            <c:strRef>
              <c:f>'180A16P'!$AD$126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'180A16P'!$AD$127:$AD$129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05-4802-8611-95DD1D5F1107}"/>
            </c:ext>
          </c:extLst>
        </c:ser>
        <c:ser>
          <c:idx val="3"/>
          <c:order val="3"/>
          <c:tx>
            <c:strRef>
              <c:f>'180A16P'!$AE$126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'180A16P'!$AE$127:$AE$129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05-4802-8611-95DD1D5F1107}"/>
            </c:ext>
          </c:extLst>
        </c:ser>
        <c:ser>
          <c:idx val="4"/>
          <c:order val="4"/>
          <c:tx>
            <c:strRef>
              <c:f>'180A16P'!$AF$126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'180A16P'!$AF$127:$AF$129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05-4802-8611-95DD1D5F1107}"/>
            </c:ext>
          </c:extLst>
        </c:ser>
        <c:ser>
          <c:idx val="5"/>
          <c:order val="5"/>
          <c:tx>
            <c:strRef>
              <c:f>'180A16P'!$AG$126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'180A16P'!$AG$127:$AG$129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05-4802-8611-95DD1D5F1107}"/>
            </c:ext>
          </c:extLst>
        </c:ser>
        <c:ser>
          <c:idx val="6"/>
          <c:order val="6"/>
          <c:tx>
            <c:strRef>
              <c:f>'180A16P'!$AH$126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'180A16P'!$AH$127:$AH$129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05-4802-8611-95DD1D5F1107}"/>
            </c:ext>
          </c:extLst>
        </c:ser>
        <c:ser>
          <c:idx val="7"/>
          <c:order val="7"/>
          <c:tx>
            <c:strRef>
              <c:f>'180A16P'!$AI$126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'180A16P'!$AI$127:$AI$129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05-4802-8611-95DD1D5F1107}"/>
            </c:ext>
          </c:extLst>
        </c:ser>
        <c:ser>
          <c:idx val="8"/>
          <c:order val="8"/>
          <c:tx>
            <c:strRef>
              <c:f>'180A16P'!$AJ$126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'180A16P'!$AJ$127:$AJ$129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05-4802-8611-95DD1D5F1107}"/>
            </c:ext>
          </c:extLst>
        </c:ser>
        <c:ser>
          <c:idx val="9"/>
          <c:order val="9"/>
          <c:tx>
            <c:strRef>
              <c:f>'180A16P'!$AK$126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'180A16P'!$AK$127:$AK$129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05-4802-8611-95DD1D5F1107}"/>
            </c:ext>
          </c:extLst>
        </c:ser>
        <c:ser>
          <c:idx val="10"/>
          <c:order val="10"/>
          <c:tx>
            <c:strRef>
              <c:f>'180A16P'!$AL$126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'180A16P'!$AL$127:$AL$129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05-4802-8611-95DD1D5F1107}"/>
            </c:ext>
          </c:extLst>
        </c:ser>
        <c:ser>
          <c:idx val="11"/>
          <c:order val="11"/>
          <c:tx>
            <c:strRef>
              <c:f>'180A16P'!$AM$126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'180A16P'!$AM$127:$AM$129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05-4802-8611-95DD1D5F1107}"/>
            </c:ext>
          </c:extLst>
        </c:ser>
        <c:ser>
          <c:idx val="12"/>
          <c:order val="12"/>
          <c:tx>
            <c:strRef>
              <c:f>'180A16P'!$AN$126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'180A16P'!$AN$127:$AN$129</c:f>
              <c:numCache>
                <c:formatCode>0.00</c:formatCode>
                <c:ptCount val="3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05-4802-8611-95DD1D5F1107}"/>
            </c:ext>
          </c:extLst>
        </c:ser>
        <c:ser>
          <c:idx val="13"/>
          <c:order val="13"/>
          <c:tx>
            <c:strRef>
              <c:f>'180A16P'!$AO$126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'180A16P'!$AO$127:$AO$129</c:f>
              <c:numCache>
                <c:formatCode>0.00</c:formatCode>
                <c:ptCount val="3"/>
                <c:pt idx="0">
                  <c:v>0.46999999999999886</c:v>
                </c:pt>
                <c:pt idx="1">
                  <c:v>0.23000000000000043</c:v>
                </c:pt>
                <c:pt idx="2">
                  <c:v>0.76000000000000156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05-4802-8611-95DD1D5F1107}"/>
            </c:ext>
          </c:extLst>
        </c:ser>
        <c:ser>
          <c:idx val="14"/>
          <c:order val="14"/>
          <c:tx>
            <c:strRef>
              <c:f>'180A16P'!$AP$126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'180A16P'!$AP$127:$AP$129</c:f>
              <c:numCache>
                <c:formatCode>0.00</c:formatCode>
                <c:ptCount val="3"/>
                <c:pt idx="0">
                  <c:v>0.37999999999999901</c:v>
                </c:pt>
                <c:pt idx="1">
                  <c:v>0.28999999999999915</c:v>
                </c:pt>
                <c:pt idx="2">
                  <c:v>0.71999999999999886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305-4802-8611-95DD1D5F1107}"/>
            </c:ext>
          </c:extLst>
        </c:ser>
        <c:ser>
          <c:idx val="15"/>
          <c:order val="15"/>
          <c:tx>
            <c:strRef>
              <c:f>'180A16P'!$AQ$126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'180A16P'!$AA$127:$AA$129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'180A16P'!$AQ$127:$AQ$129</c:f>
              <c:numCache>
                <c:formatCode>0.00</c:formatCode>
                <c:ptCount val="3"/>
                <c:pt idx="0">
                  <c:v>0.28999999999999915</c:v>
                </c:pt>
                <c:pt idx="1">
                  <c:v>0.21999999999999886</c:v>
                </c:pt>
                <c:pt idx="2">
                  <c:v>0.72999999999999687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305-4802-8611-95DD1D5F1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836896"/>
        <c:axId val="531833944"/>
      </c:lineChart>
      <c:catAx>
        <c:axId val="53183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33944"/>
        <c:crosses val="autoZero"/>
        <c:auto val="1"/>
        <c:lblAlgn val="ctr"/>
        <c:lblOffset val="100"/>
        <c:noMultiLvlLbl val="0"/>
      </c:catAx>
      <c:valAx>
        <c:axId val="53183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3689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'300A16P'!$K$176:$K$184</c:f>
              <c:numCache>
                <c:formatCode>0</c:formatCode>
                <c:ptCount val="9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</c:numCache>
            </c:numRef>
          </c:xVal>
          <c:yVal>
            <c:numRef>
              <c:f>'300A16P'!$L$176:$L$184</c:f>
              <c:numCache>
                <c:formatCode>0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1DE-888C-DF9DEDB1177F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'300A16P'!$K$176:$K$190</c:f>
              <c:numCache>
                <c:formatCode>0</c:formatCode>
                <c:ptCount val="15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  <c:pt idx="9">
                  <c:v>189</c:v>
                </c:pt>
                <c:pt idx="10">
                  <c:v>194</c:v>
                </c:pt>
                <c:pt idx="11">
                  <c:v>204.00000000000003</c:v>
                </c:pt>
                <c:pt idx="12">
                  <c:v>213</c:v>
                </c:pt>
                <c:pt idx="13">
                  <c:v>222</c:v>
                </c:pt>
                <c:pt idx="14">
                  <c:v>230.99999999999997</c:v>
                </c:pt>
              </c:numCache>
            </c:numRef>
          </c:xVal>
          <c:yVal>
            <c:numRef>
              <c:f>'300A16P'!$N$176:$N$190</c:f>
              <c:numCache>
                <c:formatCode>0.000</c:formatCode>
                <c:ptCount val="15"/>
                <c:pt idx="0">
                  <c:v>3.1930000000000001</c:v>
                </c:pt>
                <c:pt idx="1">
                  <c:v>3.19</c:v>
                </c:pt>
                <c:pt idx="2">
                  <c:v>3.1869999999999998</c:v>
                </c:pt>
                <c:pt idx="3">
                  <c:v>3.1840000000000002</c:v>
                </c:pt>
                <c:pt idx="4">
                  <c:v>3.181</c:v>
                </c:pt>
                <c:pt idx="5">
                  <c:v>3.1779999999999999</c:v>
                </c:pt>
                <c:pt idx="6">
                  <c:v>3.1749999999999998</c:v>
                </c:pt>
                <c:pt idx="7">
                  <c:v>3.1720000000000002</c:v>
                </c:pt>
                <c:pt idx="8">
                  <c:v>3.169</c:v>
                </c:pt>
                <c:pt idx="9">
                  <c:v>3.1659999999999999</c:v>
                </c:pt>
                <c:pt idx="10">
                  <c:v>3.1629999999999998</c:v>
                </c:pt>
                <c:pt idx="11">
                  <c:v>3.16</c:v>
                </c:pt>
                <c:pt idx="12">
                  <c:v>3.157</c:v>
                </c:pt>
                <c:pt idx="13">
                  <c:v>3.1539999999999999</c:v>
                </c:pt>
                <c:pt idx="14">
                  <c:v>3.1509999999999998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E-41DE-888C-DF9DEDB11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40"/>
          <c:min val="100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'300A16P'!$Z$102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'300A16P'!$Z$103:$Z$112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8-4D98-A461-9F30DBC16E7C}"/>
            </c:ext>
          </c:extLst>
        </c:ser>
        <c:ser>
          <c:idx val="1"/>
          <c:order val="1"/>
          <c:tx>
            <c:strRef>
              <c:f>'300A16P'!$AA$102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'300A16P'!$AA$103:$AA$112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08-4D98-A461-9F30DBC16E7C}"/>
            </c:ext>
          </c:extLst>
        </c:ser>
        <c:ser>
          <c:idx val="2"/>
          <c:order val="2"/>
          <c:tx>
            <c:strRef>
              <c:f>'300A16P'!$AB$102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'300A16P'!$AB$103:$AB$112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08-4D98-A461-9F30DBC16E7C}"/>
            </c:ext>
          </c:extLst>
        </c:ser>
        <c:ser>
          <c:idx val="3"/>
          <c:order val="3"/>
          <c:tx>
            <c:strRef>
              <c:f>'300A16P'!$AC$102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'300A16P'!$AC$103:$AC$112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08-4D98-A461-9F30DBC16E7C}"/>
            </c:ext>
          </c:extLst>
        </c:ser>
        <c:ser>
          <c:idx val="4"/>
          <c:order val="4"/>
          <c:tx>
            <c:strRef>
              <c:f>'300A16P'!$AD$102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'300A16P'!$AD$103:$AD$112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08-4D98-A461-9F30DBC16E7C}"/>
            </c:ext>
          </c:extLst>
        </c:ser>
        <c:ser>
          <c:idx val="5"/>
          <c:order val="5"/>
          <c:tx>
            <c:strRef>
              <c:f>'300A16P'!$AE$102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'300A16P'!$AE$103:$AE$112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08-4D98-A461-9F30DBC16E7C}"/>
            </c:ext>
          </c:extLst>
        </c:ser>
        <c:ser>
          <c:idx val="6"/>
          <c:order val="6"/>
          <c:tx>
            <c:strRef>
              <c:f>'300A16P'!$AF$102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'300A16P'!$AF$103:$AF$112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08-4D98-A461-9F30DBC16E7C}"/>
            </c:ext>
          </c:extLst>
        </c:ser>
        <c:ser>
          <c:idx val="7"/>
          <c:order val="7"/>
          <c:tx>
            <c:strRef>
              <c:f>'300A16P'!$AG$102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'300A16P'!$AG$103:$AG$112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08-4D98-A461-9F30DBC16E7C}"/>
            </c:ext>
          </c:extLst>
        </c:ser>
        <c:ser>
          <c:idx val="8"/>
          <c:order val="8"/>
          <c:tx>
            <c:strRef>
              <c:f>'300A16P'!$AH$102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'300A16P'!$AH$103:$AH$112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08-4D98-A461-9F30DBC16E7C}"/>
            </c:ext>
          </c:extLst>
        </c:ser>
        <c:ser>
          <c:idx val="9"/>
          <c:order val="9"/>
          <c:tx>
            <c:strRef>
              <c:f>'300A16P'!$AI$102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'300A16P'!$AI$103:$AI$112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08-4D98-A461-9F30DBC16E7C}"/>
            </c:ext>
          </c:extLst>
        </c:ser>
        <c:ser>
          <c:idx val="10"/>
          <c:order val="10"/>
          <c:tx>
            <c:strRef>
              <c:f>'300A16P'!$AJ$102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'300A16P'!$AJ$103:$AJ$112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08-4D98-A461-9F30DBC16E7C}"/>
            </c:ext>
          </c:extLst>
        </c:ser>
        <c:ser>
          <c:idx val="11"/>
          <c:order val="11"/>
          <c:tx>
            <c:strRef>
              <c:f>'300A16P'!$AK$102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'300A16P'!$AK$103:$AK$112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08-4D98-A461-9F30DBC16E7C}"/>
            </c:ext>
          </c:extLst>
        </c:ser>
        <c:ser>
          <c:idx val="12"/>
          <c:order val="12"/>
          <c:tx>
            <c:strRef>
              <c:f>'300A16P'!$AL$102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'300A16P'!$AL$103:$AL$112</c:f>
              <c:numCache>
                <c:formatCode>0.00</c:formatCode>
                <c:ptCount val="10"/>
                <c:pt idx="0">
                  <c:v>17.209999999999997</c:v>
                </c:pt>
                <c:pt idx="1">
                  <c:v>4.9200000000000017</c:v>
                </c:pt>
                <c:pt idx="2">
                  <c:v>0.64000000000000412</c:v>
                </c:pt>
                <c:pt idx="3">
                  <c:v>0.42999999999999972</c:v>
                </c:pt>
                <c:pt idx="4">
                  <c:v>1.129999999999999</c:v>
                </c:pt>
                <c:pt idx="5">
                  <c:v>-0.28000000000000114</c:v>
                </c:pt>
                <c:pt idx="6">
                  <c:v>1.1199999999999903</c:v>
                </c:pt>
                <c:pt idx="7">
                  <c:v>1.0000000000000036</c:v>
                </c:pt>
                <c:pt idx="8">
                  <c:v>0.70000000000000284</c:v>
                </c:pt>
                <c:pt idx="9">
                  <c:v>-0.10000000000000142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A08-4D98-A461-9F30DBC16E7C}"/>
            </c:ext>
          </c:extLst>
        </c:ser>
        <c:ser>
          <c:idx val="13"/>
          <c:order val="13"/>
          <c:tx>
            <c:strRef>
              <c:f>'300A16P'!$AM$102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'300A16P'!$AM$103:$AM$112</c:f>
              <c:numCache>
                <c:formatCode>0.00</c:formatCode>
                <c:ptCount val="10"/>
                <c:pt idx="0">
                  <c:v>0.21000000000000085</c:v>
                </c:pt>
                <c:pt idx="1">
                  <c:v>0.25</c:v>
                </c:pt>
                <c:pt idx="2">
                  <c:v>0.10999999999999943</c:v>
                </c:pt>
                <c:pt idx="3">
                  <c:v>0.60999999999999943</c:v>
                </c:pt>
                <c:pt idx="4">
                  <c:v>0.57000000000000028</c:v>
                </c:pt>
                <c:pt idx="5">
                  <c:v>0.46000000000000085</c:v>
                </c:pt>
                <c:pt idx="6">
                  <c:v>0.46999999999999886</c:v>
                </c:pt>
                <c:pt idx="7">
                  <c:v>0.83999999999999986</c:v>
                </c:pt>
                <c:pt idx="8">
                  <c:v>0</c:v>
                </c:pt>
                <c:pt idx="9">
                  <c:v>0.21999999999999886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08-4D98-A461-9F30DBC16E7C}"/>
            </c:ext>
          </c:extLst>
        </c:ser>
        <c:ser>
          <c:idx val="14"/>
          <c:order val="14"/>
          <c:tx>
            <c:strRef>
              <c:f>'300A16P'!$AN$102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'300A16P'!$AN$103:$AN$112</c:f>
              <c:numCache>
                <c:formatCode>0.00</c:formatCode>
                <c:ptCount val="10"/>
                <c:pt idx="0">
                  <c:v>0.12999999999999901</c:v>
                </c:pt>
                <c:pt idx="1">
                  <c:v>0.37000000000000099</c:v>
                </c:pt>
                <c:pt idx="2">
                  <c:v>9.9999999999997868E-2</c:v>
                </c:pt>
                <c:pt idx="3">
                  <c:v>0.83999999999999986</c:v>
                </c:pt>
                <c:pt idx="4">
                  <c:v>0.57999999999999829</c:v>
                </c:pt>
                <c:pt idx="5">
                  <c:v>0.67999999999999972</c:v>
                </c:pt>
                <c:pt idx="6">
                  <c:v>0.39000000000000057</c:v>
                </c:pt>
                <c:pt idx="7">
                  <c:v>0.55000000000000071</c:v>
                </c:pt>
                <c:pt idx="8">
                  <c:v>-0.19000000000000128</c:v>
                </c:pt>
                <c:pt idx="9">
                  <c:v>0.12000000000000099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A08-4D98-A461-9F30DBC16E7C}"/>
            </c:ext>
          </c:extLst>
        </c:ser>
        <c:ser>
          <c:idx val="15"/>
          <c:order val="15"/>
          <c:tx>
            <c:strRef>
              <c:f>'300A16P'!$AO$102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'300A16P'!$AO$103:$AO$112</c:f>
              <c:numCache>
                <c:formatCode>0.00</c:formatCode>
                <c:ptCount val="10"/>
                <c:pt idx="0">
                  <c:v>0.10000000000000142</c:v>
                </c:pt>
                <c:pt idx="1">
                  <c:v>0.14000000000000057</c:v>
                </c:pt>
                <c:pt idx="2">
                  <c:v>0.12999999999999901</c:v>
                </c:pt>
                <c:pt idx="3">
                  <c:v>0.71000000000000085</c:v>
                </c:pt>
                <c:pt idx="4">
                  <c:v>0.48999999999999844</c:v>
                </c:pt>
                <c:pt idx="5">
                  <c:v>0.49000000000000199</c:v>
                </c:pt>
                <c:pt idx="6">
                  <c:v>0.35000000000000142</c:v>
                </c:pt>
                <c:pt idx="7">
                  <c:v>0.69999999999999929</c:v>
                </c:pt>
                <c:pt idx="8">
                  <c:v>0</c:v>
                </c:pt>
                <c:pt idx="9">
                  <c:v>0.26000000000000156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A08-4D98-A461-9F30DBC16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364392"/>
        <c:axId val="481960648"/>
      </c:lineChart>
      <c:catAx>
        <c:axId val="23336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0648"/>
        <c:crosses val="autoZero"/>
        <c:auto val="1"/>
        <c:lblAlgn val="ctr"/>
        <c:lblOffset val="100"/>
        <c:noMultiLvlLbl val="0"/>
      </c:catAx>
      <c:valAx>
        <c:axId val="48196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43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'300A16P'!$Z$143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'300A16P'!$Z$144:$Z$148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A4-4360-B009-C6FF2ACAC994}"/>
            </c:ext>
          </c:extLst>
        </c:ser>
        <c:ser>
          <c:idx val="1"/>
          <c:order val="1"/>
          <c:tx>
            <c:strRef>
              <c:f>'300A16P'!$AA$143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'300A16P'!$AA$144:$AA$148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A4-4360-B009-C6FF2ACAC994}"/>
            </c:ext>
          </c:extLst>
        </c:ser>
        <c:ser>
          <c:idx val="2"/>
          <c:order val="2"/>
          <c:tx>
            <c:strRef>
              <c:f>'300A16P'!$AB$143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'300A16P'!$AB$144:$AB$148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A4-4360-B009-C6FF2ACAC994}"/>
            </c:ext>
          </c:extLst>
        </c:ser>
        <c:ser>
          <c:idx val="3"/>
          <c:order val="3"/>
          <c:tx>
            <c:strRef>
              <c:f>'300A16P'!$AC$143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'300A16P'!$AC$144:$AC$148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A4-4360-B009-C6FF2ACAC994}"/>
            </c:ext>
          </c:extLst>
        </c:ser>
        <c:ser>
          <c:idx val="4"/>
          <c:order val="4"/>
          <c:tx>
            <c:strRef>
              <c:f>'300A16P'!$AD$143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'300A16P'!$AD$144:$AD$148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A4-4360-B009-C6FF2ACAC994}"/>
            </c:ext>
          </c:extLst>
        </c:ser>
        <c:ser>
          <c:idx val="5"/>
          <c:order val="5"/>
          <c:tx>
            <c:strRef>
              <c:f>'300A16P'!$AE$143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'300A16P'!$AE$144:$AE$148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A4-4360-B009-C6FF2ACAC994}"/>
            </c:ext>
          </c:extLst>
        </c:ser>
        <c:ser>
          <c:idx val="6"/>
          <c:order val="6"/>
          <c:tx>
            <c:strRef>
              <c:f>'300A16P'!$AF$143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'300A16P'!$AF$144:$AF$148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A4-4360-B009-C6FF2ACAC994}"/>
            </c:ext>
          </c:extLst>
        </c:ser>
        <c:ser>
          <c:idx val="7"/>
          <c:order val="7"/>
          <c:tx>
            <c:strRef>
              <c:f>'300A16P'!$AG$143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'300A16P'!$AG$144:$AG$148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A4-4360-B009-C6FF2ACAC994}"/>
            </c:ext>
          </c:extLst>
        </c:ser>
        <c:ser>
          <c:idx val="8"/>
          <c:order val="8"/>
          <c:tx>
            <c:strRef>
              <c:f>'300A16P'!$AH$143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'300A16P'!$AH$144:$AH$148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A4-4360-B009-C6FF2ACAC994}"/>
            </c:ext>
          </c:extLst>
        </c:ser>
        <c:ser>
          <c:idx val="9"/>
          <c:order val="9"/>
          <c:tx>
            <c:strRef>
              <c:f>'300A16P'!$AI$143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'300A16P'!$AI$144:$AI$148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A4-4360-B009-C6FF2ACAC994}"/>
            </c:ext>
          </c:extLst>
        </c:ser>
        <c:ser>
          <c:idx val="10"/>
          <c:order val="10"/>
          <c:tx>
            <c:strRef>
              <c:f>'300A16P'!$AJ$143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'300A16P'!$AJ$144:$AJ$148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A4-4360-B009-C6FF2ACAC994}"/>
            </c:ext>
          </c:extLst>
        </c:ser>
        <c:ser>
          <c:idx val="11"/>
          <c:order val="11"/>
          <c:tx>
            <c:strRef>
              <c:f>'300A16P'!$AK$143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'300A16P'!$AK$144:$AK$148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A4-4360-B009-C6FF2ACAC994}"/>
            </c:ext>
          </c:extLst>
        </c:ser>
        <c:ser>
          <c:idx val="12"/>
          <c:order val="12"/>
          <c:tx>
            <c:strRef>
              <c:f>'300A16P'!$AL$143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'300A16P'!$AL$144:$AL$148</c:f>
              <c:numCache>
                <c:formatCode>0.00</c:formatCode>
                <c:ptCount val="5"/>
                <c:pt idx="0">
                  <c:v>29.64</c:v>
                </c:pt>
                <c:pt idx="1">
                  <c:v>0.64000000000000412</c:v>
                </c:pt>
                <c:pt idx="2">
                  <c:v>1.8800000000000061</c:v>
                </c:pt>
                <c:pt idx="3">
                  <c:v>1.6999999999999957</c:v>
                </c:pt>
                <c:pt idx="4">
                  <c:v>0.48000000000000398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A4-4360-B009-C6FF2ACAC994}"/>
            </c:ext>
          </c:extLst>
        </c:ser>
        <c:ser>
          <c:idx val="13"/>
          <c:order val="13"/>
          <c:tx>
            <c:strRef>
              <c:f>'300A16P'!$AM$143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'300A16P'!$AM$144:$AM$148</c:f>
              <c:numCache>
                <c:formatCode>0.00</c:formatCode>
                <c:ptCount val="5"/>
                <c:pt idx="0">
                  <c:v>0.46999999999999886</c:v>
                </c:pt>
                <c:pt idx="1">
                  <c:v>0.23000000000000043</c:v>
                </c:pt>
                <c:pt idx="2">
                  <c:v>0.76000000000000156</c:v>
                </c:pt>
                <c:pt idx="3">
                  <c:v>0.87999999999999901</c:v>
                </c:pt>
                <c:pt idx="4">
                  <c:v>0.30000000000000071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A4-4360-B009-C6FF2ACAC994}"/>
            </c:ext>
          </c:extLst>
        </c:ser>
        <c:ser>
          <c:idx val="14"/>
          <c:order val="14"/>
          <c:tx>
            <c:strRef>
              <c:f>'300A16P'!$AN$143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'300A16P'!$AN$144:$AN$148</c:f>
              <c:numCache>
                <c:formatCode>0.00</c:formatCode>
                <c:ptCount val="5"/>
                <c:pt idx="0">
                  <c:v>0.37999999999999901</c:v>
                </c:pt>
                <c:pt idx="1">
                  <c:v>0.28999999999999915</c:v>
                </c:pt>
                <c:pt idx="2">
                  <c:v>0.71999999999999886</c:v>
                </c:pt>
                <c:pt idx="3">
                  <c:v>0.98999999999999844</c:v>
                </c:pt>
                <c:pt idx="4">
                  <c:v>-0.10999999999999943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A4-4360-B009-C6FF2ACAC994}"/>
            </c:ext>
          </c:extLst>
        </c:ser>
        <c:ser>
          <c:idx val="15"/>
          <c:order val="15"/>
          <c:tx>
            <c:strRef>
              <c:f>'300A16P'!$AO$143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'300A16P'!$Y$144:$Y$148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'300A16P'!$AO$144:$AO$148</c:f>
              <c:numCache>
                <c:formatCode>0.00</c:formatCode>
                <c:ptCount val="5"/>
                <c:pt idx="0">
                  <c:v>0.28999999999999915</c:v>
                </c:pt>
                <c:pt idx="1">
                  <c:v>0.21999999999999886</c:v>
                </c:pt>
                <c:pt idx="2">
                  <c:v>0.72999999999999687</c:v>
                </c:pt>
                <c:pt idx="3">
                  <c:v>0.78000000000000114</c:v>
                </c:pt>
                <c:pt idx="4">
                  <c:v>0.40000000000000213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A4-4360-B009-C6FF2ACAC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358960"/>
        <c:axId val="484349776"/>
      </c:lineChart>
      <c:catAx>
        <c:axId val="48435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49776"/>
        <c:crosses val="autoZero"/>
        <c:auto val="1"/>
        <c:lblAlgn val="ctr"/>
        <c:lblOffset val="100"/>
        <c:noMultiLvlLbl val="0"/>
      </c:catAx>
      <c:valAx>
        <c:axId val="48434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5896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'300A16P'!$E$87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'300A16P'!$E$88:$E$148</c15:sqref>
                  </c15:fullRef>
                </c:ext>
              </c:extLst>
              <c:f>'300A16P'!$E$89:$E$148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C-4E53-9CF5-FFBAC9988F19}"/>
            </c:ext>
          </c:extLst>
        </c:ser>
        <c:ser>
          <c:idx val="2"/>
          <c:order val="2"/>
          <c:tx>
            <c:strRef>
              <c:f>'300A16P'!$F$87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'300A16P'!$F$88:$F$148</c15:sqref>
                  </c15:fullRef>
                </c:ext>
              </c:extLst>
              <c:f>'300A16P'!$F$89:$F$148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DC-4E53-9CF5-FFBAC9988F19}"/>
            </c:ext>
          </c:extLst>
        </c:ser>
        <c:ser>
          <c:idx val="3"/>
          <c:order val="3"/>
          <c:tx>
            <c:strRef>
              <c:f>'300A16P'!$G$87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'300A16P'!$G$88:$G$148</c15:sqref>
                  </c15:fullRef>
                </c:ext>
              </c:extLst>
              <c:f>'300A16P'!$G$89:$G$148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C-4E53-9CF5-FFBAC9988F19}"/>
            </c:ext>
          </c:extLst>
        </c:ser>
        <c:ser>
          <c:idx val="4"/>
          <c:order val="4"/>
          <c:tx>
            <c:strRef>
              <c:f>'300A16P'!$H$87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'300A16P'!$H$88:$H$148</c15:sqref>
                  </c15:fullRef>
                </c:ext>
              </c:extLst>
              <c:f>'300A16P'!$H$89:$H$148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DC-4E53-9CF5-FFBAC9988F19}"/>
            </c:ext>
          </c:extLst>
        </c:ser>
        <c:ser>
          <c:idx val="5"/>
          <c:order val="5"/>
          <c:tx>
            <c:strRef>
              <c:f>'300A16P'!$I$87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'300A16P'!$I$88:$I$148</c15:sqref>
                  </c15:fullRef>
                </c:ext>
              </c:extLst>
              <c:f>'300A16P'!$I$89:$I$148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DC-4E53-9CF5-FFBAC9988F19}"/>
            </c:ext>
          </c:extLst>
        </c:ser>
        <c:ser>
          <c:idx val="6"/>
          <c:order val="6"/>
          <c:tx>
            <c:strRef>
              <c:f>'300A16P'!$J$87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'300A16P'!$J$88:$J$148</c15:sqref>
                  </c15:fullRef>
                </c:ext>
              </c:extLst>
              <c:f>'300A16P'!$J$89:$J$148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DC-4E53-9CF5-FFBAC9988F19}"/>
            </c:ext>
          </c:extLst>
        </c:ser>
        <c:ser>
          <c:idx val="7"/>
          <c:order val="7"/>
          <c:tx>
            <c:strRef>
              <c:f>'300A16P'!$K$87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'300A16P'!$K$88:$K$148</c15:sqref>
                  </c15:fullRef>
                </c:ext>
              </c:extLst>
              <c:f>'300A16P'!$K$89:$K$148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DC-4E53-9CF5-FFBAC9988F19}"/>
            </c:ext>
          </c:extLst>
        </c:ser>
        <c:ser>
          <c:idx val="8"/>
          <c:order val="8"/>
          <c:tx>
            <c:strRef>
              <c:f>'300A16P'!$L$87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'300A16P'!$L$88:$L$148</c15:sqref>
                  </c15:fullRef>
                </c:ext>
              </c:extLst>
              <c:f>'300A16P'!$L$89:$L$148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DC-4E53-9CF5-FFBAC9988F19}"/>
            </c:ext>
          </c:extLst>
        </c:ser>
        <c:ser>
          <c:idx val="9"/>
          <c:order val="9"/>
          <c:tx>
            <c:strRef>
              <c:f>'300A16P'!$M$87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'300A16P'!$M$88:$M$148</c15:sqref>
                  </c15:fullRef>
                </c:ext>
              </c:extLst>
              <c:f>'300A16P'!$M$89:$M$148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DC-4E53-9CF5-FFBAC9988F19}"/>
            </c:ext>
          </c:extLst>
        </c:ser>
        <c:ser>
          <c:idx val="10"/>
          <c:order val="10"/>
          <c:tx>
            <c:strRef>
              <c:f>'300A16P'!$N$87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'300A16P'!$N$88:$N$148</c15:sqref>
                  </c15:fullRef>
                </c:ext>
              </c:extLst>
              <c:f>'300A16P'!$N$89:$N$148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DC-4E53-9CF5-FFBAC9988F19}"/>
            </c:ext>
          </c:extLst>
        </c:ser>
        <c:ser>
          <c:idx val="11"/>
          <c:order val="11"/>
          <c:tx>
            <c:strRef>
              <c:f>'300A16P'!$O$87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'300A16P'!$O$88:$O$148</c15:sqref>
                  </c15:fullRef>
                </c:ext>
              </c:extLst>
              <c:f>'300A16P'!$O$89:$O$148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3DC-4E53-9CF5-FFBAC9988F19}"/>
            </c:ext>
          </c:extLst>
        </c:ser>
        <c:ser>
          <c:idx val="12"/>
          <c:order val="12"/>
          <c:tx>
            <c:strRef>
              <c:f>'300A16P'!$P$87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'300A16P'!$P$88:$P$148</c15:sqref>
                  </c15:fullRef>
                </c:ext>
              </c:extLst>
              <c:f>'300A16P'!$P$89:$P$148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3DC-4E53-9CF5-FFBAC9988F19}"/>
            </c:ext>
          </c:extLst>
        </c:ser>
        <c:ser>
          <c:idx val="13"/>
          <c:order val="13"/>
          <c:tx>
            <c:strRef>
              <c:f>'300A16P'!$Q$87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'300A16P'!$Q$88:$Q$148</c15:sqref>
                  </c15:fullRef>
                </c:ext>
              </c:extLst>
              <c:f>'300A16P'!$Q$89:$Q$148</c:f>
              <c:numCache>
                <c:formatCode>0.00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64.069999999999993</c:v>
                </c:pt>
                <c:pt idx="38">
                  <c:v>63.84</c:v>
                </c:pt>
                <c:pt idx="39">
                  <c:v>65.150000000000006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67.650000000000006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68.599999999999994</c:v>
                </c:pt>
                <c:pt idx="53">
                  <c:v>67.989999999999995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67.959999999999994</c:v>
                </c:pt>
                <c:pt idx="58">
                  <c:v>68.400000000000006</c:v>
                </c:pt>
                <c:pt idx="59">
                  <c:v>68.45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3DC-4E53-9CF5-FFBAC9988F19}"/>
            </c:ext>
          </c:extLst>
        </c:ser>
        <c:ser>
          <c:idx val="14"/>
          <c:order val="14"/>
          <c:tx>
            <c:strRef>
              <c:f>'300A16P'!$R$87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'300A16P'!$R$88:$R$148</c15:sqref>
                  </c15:fullRef>
                </c:ext>
              </c:extLst>
              <c:f>'300A16P'!$R$89:$R$148</c:f>
              <c:numCache>
                <c:formatCode>0.00</c:formatCode>
                <c:ptCount val="60"/>
                <c:pt idx="0">
                  <c:v>21.48</c:v>
                </c:pt>
                <c:pt idx="1">
                  <c:v>21.39</c:v>
                </c:pt>
                <c:pt idx="2">
                  <c:v>21.53</c:v>
                </c:pt>
                <c:pt idx="3">
                  <c:v>21.79</c:v>
                </c:pt>
                <c:pt idx="4">
                  <c:v>21.82</c:v>
                </c:pt>
                <c:pt idx="5">
                  <c:v>21.76</c:v>
                </c:pt>
                <c:pt idx="6">
                  <c:v>21.68</c:v>
                </c:pt>
                <c:pt idx="7">
                  <c:v>21.84</c:v>
                </c:pt>
                <c:pt idx="8">
                  <c:v>22.01</c:v>
                </c:pt>
                <c:pt idx="9">
                  <c:v>22.12</c:v>
                </c:pt>
                <c:pt idx="10">
                  <c:v>22.17</c:v>
                </c:pt>
                <c:pt idx="11">
                  <c:v>22.28</c:v>
                </c:pt>
                <c:pt idx="12">
                  <c:v>22.48</c:v>
                </c:pt>
                <c:pt idx="13">
                  <c:v>22.3</c:v>
                </c:pt>
                <c:pt idx="14">
                  <c:v>22.24</c:v>
                </c:pt>
                <c:pt idx="15">
                  <c:v>22.43</c:v>
                </c:pt>
                <c:pt idx="16">
                  <c:v>22.39</c:v>
                </c:pt>
                <c:pt idx="17">
                  <c:v>22.51</c:v>
                </c:pt>
                <c:pt idx="18">
                  <c:v>22.8</c:v>
                </c:pt>
                <c:pt idx="19">
                  <c:v>23.08</c:v>
                </c:pt>
                <c:pt idx="20">
                  <c:v>23.12</c:v>
                </c:pt>
                <c:pt idx="21">
                  <c:v>23.37</c:v>
                </c:pt>
                <c:pt idx="22">
                  <c:v>23.5</c:v>
                </c:pt>
                <c:pt idx="23">
                  <c:v>23.79</c:v>
                </c:pt>
                <c:pt idx="24">
                  <c:v>24</c:v>
                </c:pt>
                <c:pt idx="25">
                  <c:v>24.36</c:v>
                </c:pt>
                <c:pt idx="26">
                  <c:v>24.13</c:v>
                </c:pt>
                <c:pt idx="27">
                  <c:v>24.36</c:v>
                </c:pt>
                <c:pt idx="28">
                  <c:v>24.52</c:v>
                </c:pt>
                <c:pt idx="29">
                  <c:v>24.55</c:v>
                </c:pt>
                <c:pt idx="30">
                  <c:v>24.64</c:v>
                </c:pt>
                <c:pt idx="31">
                  <c:v>25.01</c:v>
                </c:pt>
                <c:pt idx="32">
                  <c:v>24.96</c:v>
                </c:pt>
                <c:pt idx="33">
                  <c:v>25.2</c:v>
                </c:pt>
                <c:pt idx="34">
                  <c:v>25.53</c:v>
                </c:pt>
                <c:pt idx="35">
                  <c:v>25.68</c:v>
                </c:pt>
                <c:pt idx="36">
                  <c:v>25.59</c:v>
                </c:pt>
                <c:pt idx="37">
                  <c:v>25.75</c:v>
                </c:pt>
                <c:pt idx="38">
                  <c:v>26.15</c:v>
                </c:pt>
                <c:pt idx="39">
                  <c:v>26.43</c:v>
                </c:pt>
                <c:pt idx="40">
                  <c:v>26.39</c:v>
                </c:pt>
                <c:pt idx="41">
                  <c:v>26.56</c:v>
                </c:pt>
                <c:pt idx="42">
                  <c:v>26.98</c:v>
                </c:pt>
                <c:pt idx="43">
                  <c:v>27.18</c:v>
                </c:pt>
                <c:pt idx="44">
                  <c:v>27.44</c:v>
                </c:pt>
                <c:pt idx="45">
                  <c:v>27.4</c:v>
                </c:pt>
                <c:pt idx="46">
                  <c:v>27.94</c:v>
                </c:pt>
                <c:pt idx="47">
                  <c:v>27.95</c:v>
                </c:pt>
                <c:pt idx="48">
                  <c:v>27.52</c:v>
                </c:pt>
                <c:pt idx="49">
                  <c:v>27.73</c:v>
                </c:pt>
                <c:pt idx="50">
                  <c:v>27.8</c:v>
                </c:pt>
                <c:pt idx="51">
                  <c:v>27.95</c:v>
                </c:pt>
                <c:pt idx="52">
                  <c:v>28.36</c:v>
                </c:pt>
                <c:pt idx="53">
                  <c:v>28.09</c:v>
                </c:pt>
                <c:pt idx="54">
                  <c:v>28.38</c:v>
                </c:pt>
                <c:pt idx="55">
                  <c:v>28.25</c:v>
                </c:pt>
                <c:pt idx="56">
                  <c:v>28.31</c:v>
                </c:pt>
                <c:pt idx="57">
                  <c:v>28.25</c:v>
                </c:pt>
                <c:pt idx="58">
                  <c:v>28.58</c:v>
                </c:pt>
                <c:pt idx="59">
                  <c:v>29.35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DC-4E53-9CF5-FFBAC9988F19}"/>
            </c:ext>
          </c:extLst>
        </c:ser>
        <c:ser>
          <c:idx val="15"/>
          <c:order val="15"/>
          <c:tx>
            <c:strRef>
              <c:f>'300A16P'!$S$87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'300A16P'!$S$88:$S$148</c15:sqref>
                  </c15:fullRef>
                </c:ext>
              </c:extLst>
              <c:f>'300A16P'!$S$89:$S$148</c:f>
              <c:numCache>
                <c:formatCode>0.00</c:formatCode>
                <c:ptCount val="60"/>
                <c:pt idx="0">
                  <c:v>21.23</c:v>
                </c:pt>
                <c:pt idx="1">
                  <c:v>21.3</c:v>
                </c:pt>
                <c:pt idx="2">
                  <c:v>21.29</c:v>
                </c:pt>
                <c:pt idx="3">
                  <c:v>21.51</c:v>
                </c:pt>
                <c:pt idx="4">
                  <c:v>21.55</c:v>
                </c:pt>
                <c:pt idx="5">
                  <c:v>21.43</c:v>
                </c:pt>
                <c:pt idx="6">
                  <c:v>21.58</c:v>
                </c:pt>
                <c:pt idx="7">
                  <c:v>21.63</c:v>
                </c:pt>
                <c:pt idx="8">
                  <c:v>21.8</c:v>
                </c:pt>
                <c:pt idx="9">
                  <c:v>21.82</c:v>
                </c:pt>
                <c:pt idx="10">
                  <c:v>21.86</c:v>
                </c:pt>
                <c:pt idx="11">
                  <c:v>21.92</c:v>
                </c:pt>
                <c:pt idx="12">
                  <c:v>21.99</c:v>
                </c:pt>
                <c:pt idx="13">
                  <c:v>22.02</c:v>
                </c:pt>
                <c:pt idx="14">
                  <c:v>22.03</c:v>
                </c:pt>
                <c:pt idx="15">
                  <c:v>21.98</c:v>
                </c:pt>
                <c:pt idx="16">
                  <c:v>22.11</c:v>
                </c:pt>
                <c:pt idx="17">
                  <c:v>22.21</c:v>
                </c:pt>
                <c:pt idx="18">
                  <c:v>22.66</c:v>
                </c:pt>
                <c:pt idx="19">
                  <c:v>23.05</c:v>
                </c:pt>
                <c:pt idx="20">
                  <c:v>23.02</c:v>
                </c:pt>
                <c:pt idx="21">
                  <c:v>23.38</c:v>
                </c:pt>
                <c:pt idx="22">
                  <c:v>23.55</c:v>
                </c:pt>
                <c:pt idx="23">
                  <c:v>23.76</c:v>
                </c:pt>
                <c:pt idx="24">
                  <c:v>23.89</c:v>
                </c:pt>
                <c:pt idx="25">
                  <c:v>24.4</c:v>
                </c:pt>
                <c:pt idx="26">
                  <c:v>24.28</c:v>
                </c:pt>
                <c:pt idx="27">
                  <c:v>24.54</c:v>
                </c:pt>
                <c:pt idx="28">
                  <c:v>24.34</c:v>
                </c:pt>
                <c:pt idx="29">
                  <c:v>24.37</c:v>
                </c:pt>
                <c:pt idx="30">
                  <c:v>24.48</c:v>
                </c:pt>
                <c:pt idx="31">
                  <c:v>24.77</c:v>
                </c:pt>
                <c:pt idx="32">
                  <c:v>25.05</c:v>
                </c:pt>
                <c:pt idx="33">
                  <c:v>25.34</c:v>
                </c:pt>
                <c:pt idx="34">
                  <c:v>25.56</c:v>
                </c:pt>
                <c:pt idx="35">
                  <c:v>25.87</c:v>
                </c:pt>
                <c:pt idx="36">
                  <c:v>25.49</c:v>
                </c:pt>
                <c:pt idx="37">
                  <c:v>25.57</c:v>
                </c:pt>
                <c:pt idx="38">
                  <c:v>26.26</c:v>
                </c:pt>
                <c:pt idx="39">
                  <c:v>26.58</c:v>
                </c:pt>
                <c:pt idx="40">
                  <c:v>26.45</c:v>
                </c:pt>
                <c:pt idx="41">
                  <c:v>26.86</c:v>
                </c:pt>
                <c:pt idx="42">
                  <c:v>27.25</c:v>
                </c:pt>
                <c:pt idx="43">
                  <c:v>27.41</c:v>
                </c:pt>
                <c:pt idx="44">
                  <c:v>27.36</c:v>
                </c:pt>
                <c:pt idx="45">
                  <c:v>27.6</c:v>
                </c:pt>
                <c:pt idx="46">
                  <c:v>27.95</c:v>
                </c:pt>
                <c:pt idx="47">
                  <c:v>28.3</c:v>
                </c:pt>
                <c:pt idx="48">
                  <c:v>27.35</c:v>
                </c:pt>
                <c:pt idx="49">
                  <c:v>27.64</c:v>
                </c:pt>
                <c:pt idx="50">
                  <c:v>27.73</c:v>
                </c:pt>
                <c:pt idx="51">
                  <c:v>28.12</c:v>
                </c:pt>
                <c:pt idx="52">
                  <c:v>28.29</c:v>
                </c:pt>
                <c:pt idx="53">
                  <c:v>28.11</c:v>
                </c:pt>
                <c:pt idx="54">
                  <c:v>28.29</c:v>
                </c:pt>
                <c:pt idx="55">
                  <c:v>28.16</c:v>
                </c:pt>
                <c:pt idx="56">
                  <c:v>28.23</c:v>
                </c:pt>
                <c:pt idx="57">
                  <c:v>28.19</c:v>
                </c:pt>
                <c:pt idx="58">
                  <c:v>28.65</c:v>
                </c:pt>
                <c:pt idx="59">
                  <c:v>29.05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DC-4E53-9CF5-FFBAC9988F19}"/>
            </c:ext>
          </c:extLst>
        </c:ser>
        <c:ser>
          <c:idx val="16"/>
          <c:order val="16"/>
          <c:tx>
            <c:strRef>
              <c:f>'300A16P'!$T$87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'300A16P'!$D$87:$D$148</c15:sqref>
                  </c15:fullRef>
                </c:ext>
              </c:extLst>
              <c:f>'300A16P'!$D$88:$D$148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'300A16P'!$T$88:$T$148</c15:sqref>
                  </c15:fullRef>
                </c:ext>
              </c:extLst>
              <c:f>'300A16P'!$T$89:$T$148</c:f>
              <c:numCache>
                <c:formatCode>0.00</c:formatCode>
                <c:ptCount val="60"/>
                <c:pt idx="0">
                  <c:v>20.75</c:v>
                </c:pt>
                <c:pt idx="1">
                  <c:v>20.83</c:v>
                </c:pt>
                <c:pt idx="2">
                  <c:v>20.85</c:v>
                </c:pt>
                <c:pt idx="3">
                  <c:v>21.04</c:v>
                </c:pt>
                <c:pt idx="4">
                  <c:v>21.01</c:v>
                </c:pt>
                <c:pt idx="5">
                  <c:v>21.06</c:v>
                </c:pt>
                <c:pt idx="6">
                  <c:v>21.02</c:v>
                </c:pt>
                <c:pt idx="7">
                  <c:v>21.04</c:v>
                </c:pt>
                <c:pt idx="8">
                  <c:v>21.2</c:v>
                </c:pt>
                <c:pt idx="9">
                  <c:v>21.3</c:v>
                </c:pt>
                <c:pt idx="10">
                  <c:v>21.34</c:v>
                </c:pt>
                <c:pt idx="11">
                  <c:v>21.41</c:v>
                </c:pt>
                <c:pt idx="12">
                  <c:v>21.54</c:v>
                </c:pt>
                <c:pt idx="13">
                  <c:v>21.48</c:v>
                </c:pt>
                <c:pt idx="14">
                  <c:v>21.57</c:v>
                </c:pt>
                <c:pt idx="15">
                  <c:v>21.53</c:v>
                </c:pt>
                <c:pt idx="16">
                  <c:v>21.62</c:v>
                </c:pt>
                <c:pt idx="17">
                  <c:v>21.63</c:v>
                </c:pt>
                <c:pt idx="18">
                  <c:v>22.03</c:v>
                </c:pt>
                <c:pt idx="19">
                  <c:v>22.34</c:v>
                </c:pt>
                <c:pt idx="20">
                  <c:v>22.3</c:v>
                </c:pt>
                <c:pt idx="21">
                  <c:v>22.6</c:v>
                </c:pt>
                <c:pt idx="22">
                  <c:v>22.71</c:v>
                </c:pt>
                <c:pt idx="23">
                  <c:v>22.92</c:v>
                </c:pt>
                <c:pt idx="24">
                  <c:v>23.05</c:v>
                </c:pt>
                <c:pt idx="25">
                  <c:v>23.41</c:v>
                </c:pt>
                <c:pt idx="26">
                  <c:v>23.37</c:v>
                </c:pt>
                <c:pt idx="27">
                  <c:v>23.57</c:v>
                </c:pt>
                <c:pt idx="28">
                  <c:v>23.57</c:v>
                </c:pt>
                <c:pt idx="29">
                  <c:v>23.65</c:v>
                </c:pt>
                <c:pt idx="30">
                  <c:v>23.69</c:v>
                </c:pt>
                <c:pt idx="31">
                  <c:v>23.93</c:v>
                </c:pt>
                <c:pt idx="32">
                  <c:v>24.14</c:v>
                </c:pt>
                <c:pt idx="33">
                  <c:v>24.22</c:v>
                </c:pt>
                <c:pt idx="34">
                  <c:v>24.47</c:v>
                </c:pt>
                <c:pt idx="35">
                  <c:v>24.77</c:v>
                </c:pt>
                <c:pt idx="36">
                  <c:v>24.66</c:v>
                </c:pt>
                <c:pt idx="37">
                  <c:v>24.61</c:v>
                </c:pt>
                <c:pt idx="38">
                  <c:v>25.12</c:v>
                </c:pt>
                <c:pt idx="39">
                  <c:v>25.23</c:v>
                </c:pt>
                <c:pt idx="40">
                  <c:v>25.26</c:v>
                </c:pt>
                <c:pt idx="41">
                  <c:v>25.55</c:v>
                </c:pt>
                <c:pt idx="42">
                  <c:v>25.84</c:v>
                </c:pt>
                <c:pt idx="43">
                  <c:v>25.93</c:v>
                </c:pt>
                <c:pt idx="44">
                  <c:v>26.25</c:v>
                </c:pt>
                <c:pt idx="45">
                  <c:v>26.29</c:v>
                </c:pt>
                <c:pt idx="46">
                  <c:v>26.48</c:v>
                </c:pt>
                <c:pt idx="47">
                  <c:v>26.7</c:v>
                </c:pt>
                <c:pt idx="48">
                  <c:v>26.35</c:v>
                </c:pt>
                <c:pt idx="49">
                  <c:v>26.56</c:v>
                </c:pt>
                <c:pt idx="50">
                  <c:v>26.55</c:v>
                </c:pt>
                <c:pt idx="51">
                  <c:v>26.89</c:v>
                </c:pt>
                <c:pt idx="52">
                  <c:v>27.1</c:v>
                </c:pt>
                <c:pt idx="53">
                  <c:v>26.91</c:v>
                </c:pt>
                <c:pt idx="54">
                  <c:v>27.15</c:v>
                </c:pt>
                <c:pt idx="55">
                  <c:v>27.16</c:v>
                </c:pt>
                <c:pt idx="56">
                  <c:v>27.22</c:v>
                </c:pt>
                <c:pt idx="57">
                  <c:v>27.17</c:v>
                </c:pt>
                <c:pt idx="58">
                  <c:v>27.48</c:v>
                </c:pt>
                <c:pt idx="59">
                  <c:v>27.72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DC-4E53-9CF5-FFBAC9988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91752"/>
        <c:axId val="516295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'300A16P'!$D$87</c15:sqref>
                        </c15:formulaRef>
                      </c:ext>
                    </c:extLst>
                    <c:strCache>
                      <c:ptCount val="1"/>
                      <c:pt idx="0">
                        <c:v>TEMPO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'300A16P'!$D$87:$D$148</c15:sqref>
                        </c15:fullRef>
                        <c15:formulaRef>
                          <c15:sqref>'300A16P'!$D$88:$D$148</c15:sqref>
                        </c15:formulaRef>
                      </c:ext>
                    </c:extLst>
                    <c:strCache>
                      <c:ptCount val="61"/>
                      <c:pt idx="0">
                        <c:v>0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  <c:pt idx="21">
                        <c:v>105</c:v>
                      </c:pt>
                      <c:pt idx="22">
                        <c:v>110</c:v>
                      </c:pt>
                      <c:pt idx="23">
                        <c:v>115</c:v>
                      </c:pt>
                      <c:pt idx="24">
                        <c:v>120</c:v>
                      </c:pt>
                      <c:pt idx="25">
                        <c:v>125</c:v>
                      </c:pt>
                      <c:pt idx="26">
                        <c:v>130</c:v>
                      </c:pt>
                      <c:pt idx="27">
                        <c:v>135</c:v>
                      </c:pt>
                      <c:pt idx="28">
                        <c:v>140</c:v>
                      </c:pt>
                      <c:pt idx="29">
                        <c:v>145</c:v>
                      </c:pt>
                      <c:pt idx="30">
                        <c:v>150</c:v>
                      </c:pt>
                      <c:pt idx="31">
                        <c:v>155</c:v>
                      </c:pt>
                      <c:pt idx="32">
                        <c:v>160</c:v>
                      </c:pt>
                      <c:pt idx="33">
                        <c:v>165</c:v>
                      </c:pt>
                      <c:pt idx="34">
                        <c:v>170</c:v>
                      </c:pt>
                      <c:pt idx="35">
                        <c:v>175</c:v>
                      </c:pt>
                      <c:pt idx="36">
                        <c:v>180</c:v>
                      </c:pt>
                      <c:pt idx="37">
                        <c:v>185</c:v>
                      </c:pt>
                      <c:pt idx="38">
                        <c:v>190</c:v>
                      </c:pt>
                      <c:pt idx="39">
                        <c:v>195</c:v>
                      </c:pt>
                      <c:pt idx="40">
                        <c:v>200</c:v>
                      </c:pt>
                      <c:pt idx="41">
                        <c:v>205</c:v>
                      </c:pt>
                      <c:pt idx="42">
                        <c:v>210</c:v>
                      </c:pt>
                      <c:pt idx="43">
                        <c:v>215</c:v>
                      </c:pt>
                      <c:pt idx="44">
                        <c:v>220</c:v>
                      </c:pt>
                      <c:pt idx="45">
                        <c:v>225</c:v>
                      </c:pt>
                      <c:pt idx="46">
                        <c:v>230</c:v>
                      </c:pt>
                      <c:pt idx="47">
                        <c:v>235</c:v>
                      </c:pt>
                      <c:pt idx="48">
                        <c:v>240</c:v>
                      </c:pt>
                      <c:pt idx="49">
                        <c:v>245</c:v>
                      </c:pt>
                      <c:pt idx="50">
                        <c:v>250</c:v>
                      </c:pt>
                      <c:pt idx="51">
                        <c:v>255</c:v>
                      </c:pt>
                      <c:pt idx="52">
                        <c:v>260</c:v>
                      </c:pt>
                      <c:pt idx="53">
                        <c:v>265</c:v>
                      </c:pt>
                      <c:pt idx="54">
                        <c:v>270</c:v>
                      </c:pt>
                      <c:pt idx="55">
                        <c:v>275</c:v>
                      </c:pt>
                      <c:pt idx="56">
                        <c:v>280</c:v>
                      </c:pt>
                      <c:pt idx="57">
                        <c:v>285</c:v>
                      </c:pt>
                      <c:pt idx="58">
                        <c:v>290</c:v>
                      </c:pt>
                      <c:pt idx="59">
                        <c:v>295</c:v>
                      </c:pt>
                      <c:pt idx="60">
                        <c:v>300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'300A16P'!$D$88:$D$148</c15:sqref>
                        </c15:fullRef>
                        <c15:formulaRef>
                          <c15:sqref>'300A16P'!$D$89:$D$148</c15:sqref>
                        </c15:formulaRef>
                      </c:ext>
                    </c:extLst>
                    <c:numCache>
                      <c:formatCode>0</c:formatCode>
                      <c:ptCount val="60"/>
                      <c:pt idx="0">
                        <c:v>5</c:v>
                      </c:pt>
                      <c:pt idx="1">
                        <c:v>10</c:v>
                      </c:pt>
                      <c:pt idx="2">
                        <c:v>15</c:v>
                      </c:pt>
                      <c:pt idx="3">
                        <c:v>20</c:v>
                      </c:pt>
                      <c:pt idx="4">
                        <c:v>25</c:v>
                      </c:pt>
                      <c:pt idx="5">
                        <c:v>30</c:v>
                      </c:pt>
                      <c:pt idx="6">
                        <c:v>35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50</c:v>
                      </c:pt>
                      <c:pt idx="10">
                        <c:v>55</c:v>
                      </c:pt>
                      <c:pt idx="11">
                        <c:v>60</c:v>
                      </c:pt>
                      <c:pt idx="12">
                        <c:v>65</c:v>
                      </c:pt>
                      <c:pt idx="13">
                        <c:v>70</c:v>
                      </c:pt>
                      <c:pt idx="14">
                        <c:v>75</c:v>
                      </c:pt>
                      <c:pt idx="15">
                        <c:v>80</c:v>
                      </c:pt>
                      <c:pt idx="16">
                        <c:v>85</c:v>
                      </c:pt>
                      <c:pt idx="17">
                        <c:v>90</c:v>
                      </c:pt>
                      <c:pt idx="18">
                        <c:v>95</c:v>
                      </c:pt>
                      <c:pt idx="19">
                        <c:v>100</c:v>
                      </c:pt>
                      <c:pt idx="20">
                        <c:v>105</c:v>
                      </c:pt>
                      <c:pt idx="21">
                        <c:v>110</c:v>
                      </c:pt>
                      <c:pt idx="22">
                        <c:v>115</c:v>
                      </c:pt>
                      <c:pt idx="23">
                        <c:v>120</c:v>
                      </c:pt>
                      <c:pt idx="24">
                        <c:v>125</c:v>
                      </c:pt>
                      <c:pt idx="25">
                        <c:v>130</c:v>
                      </c:pt>
                      <c:pt idx="26">
                        <c:v>135</c:v>
                      </c:pt>
                      <c:pt idx="27">
                        <c:v>140</c:v>
                      </c:pt>
                      <c:pt idx="28">
                        <c:v>145</c:v>
                      </c:pt>
                      <c:pt idx="29">
                        <c:v>150</c:v>
                      </c:pt>
                      <c:pt idx="30">
                        <c:v>155</c:v>
                      </c:pt>
                      <c:pt idx="31">
                        <c:v>160</c:v>
                      </c:pt>
                      <c:pt idx="32">
                        <c:v>165</c:v>
                      </c:pt>
                      <c:pt idx="33">
                        <c:v>170</c:v>
                      </c:pt>
                      <c:pt idx="34">
                        <c:v>175</c:v>
                      </c:pt>
                      <c:pt idx="35">
                        <c:v>180</c:v>
                      </c:pt>
                      <c:pt idx="36">
                        <c:v>185</c:v>
                      </c:pt>
                      <c:pt idx="37">
                        <c:v>190</c:v>
                      </c:pt>
                      <c:pt idx="38">
                        <c:v>195</c:v>
                      </c:pt>
                      <c:pt idx="39">
                        <c:v>200</c:v>
                      </c:pt>
                      <c:pt idx="40">
                        <c:v>205</c:v>
                      </c:pt>
                      <c:pt idx="41">
                        <c:v>210</c:v>
                      </c:pt>
                      <c:pt idx="42">
                        <c:v>215</c:v>
                      </c:pt>
                      <c:pt idx="43">
                        <c:v>220</c:v>
                      </c:pt>
                      <c:pt idx="44">
                        <c:v>225</c:v>
                      </c:pt>
                      <c:pt idx="45">
                        <c:v>230</c:v>
                      </c:pt>
                      <c:pt idx="46">
                        <c:v>235</c:v>
                      </c:pt>
                      <c:pt idx="47">
                        <c:v>240</c:v>
                      </c:pt>
                      <c:pt idx="48">
                        <c:v>245</c:v>
                      </c:pt>
                      <c:pt idx="49">
                        <c:v>250</c:v>
                      </c:pt>
                      <c:pt idx="50">
                        <c:v>255</c:v>
                      </c:pt>
                      <c:pt idx="51">
                        <c:v>260</c:v>
                      </c:pt>
                      <c:pt idx="52">
                        <c:v>265</c:v>
                      </c:pt>
                      <c:pt idx="53">
                        <c:v>270</c:v>
                      </c:pt>
                      <c:pt idx="54">
                        <c:v>275</c:v>
                      </c:pt>
                      <c:pt idx="55">
                        <c:v>280</c:v>
                      </c:pt>
                      <c:pt idx="56">
                        <c:v>285</c:v>
                      </c:pt>
                      <c:pt idx="57">
                        <c:v>290</c:v>
                      </c:pt>
                      <c:pt idx="58">
                        <c:v>295</c:v>
                      </c:pt>
                      <c:pt idx="59">
                        <c:v>300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0-53DC-4E53-9CF5-FFBAC9988F19}"/>
                  </c:ext>
                </c:extLst>
              </c15:ser>
            </c15:filteredLineSeries>
          </c:ext>
        </c:extLst>
      </c:lineChart>
      <c:catAx>
        <c:axId val="51629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5032"/>
        <c:crosses val="autoZero"/>
        <c:auto val="1"/>
        <c:lblAlgn val="ctr"/>
        <c:lblOffset val="100"/>
        <c:noMultiLvlLbl val="0"/>
      </c:catAx>
      <c:valAx>
        <c:axId val="51629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175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'600A16P'!$K$202:$K$210</c:f>
              <c:numCache>
                <c:formatCode>0</c:formatCode>
                <c:ptCount val="9"/>
                <c:pt idx="0">
                  <c:v>70.000000000000014</c:v>
                </c:pt>
                <c:pt idx="1">
                  <c:v>78</c:v>
                </c:pt>
                <c:pt idx="2">
                  <c:v>83</c:v>
                </c:pt>
                <c:pt idx="3">
                  <c:v>90</c:v>
                </c:pt>
                <c:pt idx="4">
                  <c:v>97.000000000000014</c:v>
                </c:pt>
                <c:pt idx="5">
                  <c:v>103</c:v>
                </c:pt>
                <c:pt idx="6">
                  <c:v>109</c:v>
                </c:pt>
                <c:pt idx="7">
                  <c:v>116</c:v>
                </c:pt>
                <c:pt idx="8">
                  <c:v>122.99999999999999</c:v>
                </c:pt>
              </c:numCache>
            </c:numRef>
          </c:xVal>
          <c:yVal>
            <c:numRef>
              <c:f>'600A16P'!$L$202:$L$210</c:f>
              <c:numCache>
                <c:formatCode>0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6-4FF9-9781-FE6D19AD1B1E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'600A16P'!$K$202:$K$216</c:f>
              <c:numCache>
                <c:formatCode>0</c:formatCode>
                <c:ptCount val="15"/>
                <c:pt idx="0">
                  <c:v>70.000000000000014</c:v>
                </c:pt>
                <c:pt idx="1">
                  <c:v>78</c:v>
                </c:pt>
                <c:pt idx="2">
                  <c:v>83</c:v>
                </c:pt>
                <c:pt idx="3">
                  <c:v>90</c:v>
                </c:pt>
                <c:pt idx="4">
                  <c:v>97.000000000000014</c:v>
                </c:pt>
                <c:pt idx="5">
                  <c:v>103</c:v>
                </c:pt>
                <c:pt idx="6">
                  <c:v>109</c:v>
                </c:pt>
                <c:pt idx="7">
                  <c:v>116</c:v>
                </c:pt>
                <c:pt idx="8">
                  <c:v>122.99999999999999</c:v>
                </c:pt>
                <c:pt idx="9">
                  <c:v>129</c:v>
                </c:pt>
                <c:pt idx="10">
                  <c:v>136</c:v>
                </c:pt>
                <c:pt idx="11">
                  <c:v>144.00000000000003</c:v>
                </c:pt>
                <c:pt idx="12">
                  <c:v>149.99999999999997</c:v>
                </c:pt>
                <c:pt idx="13">
                  <c:v>157</c:v>
                </c:pt>
                <c:pt idx="14">
                  <c:v>165</c:v>
                </c:pt>
              </c:numCache>
            </c:numRef>
          </c:xVal>
          <c:yVal>
            <c:numRef>
              <c:f>'600A16P'!$N$202:$N$216</c:f>
              <c:numCache>
                <c:formatCode>0.000</c:formatCode>
                <c:ptCount val="15"/>
                <c:pt idx="0">
                  <c:v>61.5</c:v>
                </c:pt>
                <c:pt idx="1">
                  <c:v>61.45</c:v>
                </c:pt>
                <c:pt idx="2">
                  <c:v>61.4</c:v>
                </c:pt>
                <c:pt idx="3">
                  <c:v>61.35</c:v>
                </c:pt>
                <c:pt idx="4">
                  <c:v>61.3</c:v>
                </c:pt>
                <c:pt idx="5">
                  <c:v>61.25</c:v>
                </c:pt>
                <c:pt idx="6">
                  <c:v>61.2</c:v>
                </c:pt>
                <c:pt idx="7">
                  <c:v>61.15</c:v>
                </c:pt>
                <c:pt idx="8">
                  <c:v>61.1</c:v>
                </c:pt>
                <c:pt idx="9">
                  <c:v>61.05</c:v>
                </c:pt>
                <c:pt idx="10">
                  <c:v>61</c:v>
                </c:pt>
                <c:pt idx="11">
                  <c:v>60.95</c:v>
                </c:pt>
                <c:pt idx="12">
                  <c:v>60.9</c:v>
                </c:pt>
                <c:pt idx="13">
                  <c:v>60.85</c:v>
                </c:pt>
                <c:pt idx="14">
                  <c:v>60.8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46-4FF9-9781-FE6D19AD1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170"/>
          <c:min val="65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'600A16P'!$Z$102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'600A16P'!$Z$103:$Z$114</c:f>
              <c:numCache>
                <c:formatCode>0.00</c:formatCode>
                <c:ptCount val="12"/>
                <c:pt idx="0">
                  <c:v>16.840000000000003</c:v>
                </c:pt>
                <c:pt idx="1">
                  <c:v>18.86</c:v>
                </c:pt>
                <c:pt idx="2">
                  <c:v>9.5799999999999983</c:v>
                </c:pt>
                <c:pt idx="3">
                  <c:v>3.6299999999999955</c:v>
                </c:pt>
                <c:pt idx="4">
                  <c:v>2.5</c:v>
                </c:pt>
                <c:pt idx="5">
                  <c:v>1.1799999999999944</c:v>
                </c:pt>
                <c:pt idx="6">
                  <c:v>1.3299999999999912</c:v>
                </c:pt>
                <c:pt idx="7">
                  <c:v>-3.0000000000001137E-2</c:v>
                </c:pt>
                <c:pt idx="8">
                  <c:v>-0.51999999999998892</c:v>
                </c:pt>
                <c:pt idx="9">
                  <c:v>0.82999999999999829</c:v>
                </c:pt>
                <c:pt idx="10">
                  <c:v>-0.32000000000000384</c:v>
                </c:pt>
                <c:pt idx="11">
                  <c:v>0.49000000000000199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0-43C6-9FCA-9E4E3B9E67D4}"/>
            </c:ext>
          </c:extLst>
        </c:ser>
        <c:ser>
          <c:idx val="1"/>
          <c:order val="1"/>
          <c:tx>
            <c:strRef>
              <c:f>'600A16P'!$AA$102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'600A16P'!$AA$103:$AA$114</c:f>
              <c:numCache>
                <c:formatCode>0.00</c:formatCode>
                <c:ptCount val="12"/>
                <c:pt idx="0">
                  <c:v>13.209999999999999</c:v>
                </c:pt>
                <c:pt idx="1">
                  <c:v>18.850000000000009</c:v>
                </c:pt>
                <c:pt idx="2">
                  <c:v>10.790000000000006</c:v>
                </c:pt>
                <c:pt idx="3">
                  <c:v>4.7399999999999949</c:v>
                </c:pt>
                <c:pt idx="4">
                  <c:v>2.6800000000000068</c:v>
                </c:pt>
                <c:pt idx="5">
                  <c:v>1.1499999999999932</c:v>
                </c:pt>
                <c:pt idx="6">
                  <c:v>1.759999999999998</c:v>
                </c:pt>
                <c:pt idx="7">
                  <c:v>0.31999999999999318</c:v>
                </c:pt>
                <c:pt idx="8">
                  <c:v>-0.25999999999999801</c:v>
                </c:pt>
                <c:pt idx="9">
                  <c:v>0.65000000000000568</c:v>
                </c:pt>
                <c:pt idx="10">
                  <c:v>-0.5400000000000027</c:v>
                </c:pt>
                <c:pt idx="11">
                  <c:v>0.36999999999999744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0-43C6-9FCA-9E4E3B9E67D4}"/>
            </c:ext>
          </c:extLst>
        </c:ser>
        <c:ser>
          <c:idx val="2"/>
          <c:order val="2"/>
          <c:tx>
            <c:strRef>
              <c:f>'600A16P'!$AB$102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'600A16P'!$AB$103:$AB$114</c:f>
              <c:numCache>
                <c:formatCode>0.00</c:formatCode>
                <c:ptCount val="12"/>
                <c:pt idx="0">
                  <c:v>0.15000000000000036</c:v>
                </c:pt>
                <c:pt idx="1">
                  <c:v>15.259999999999998</c:v>
                </c:pt>
                <c:pt idx="2">
                  <c:v>11.409999999999997</c:v>
                </c:pt>
                <c:pt idx="3">
                  <c:v>5.9699999999999989</c:v>
                </c:pt>
                <c:pt idx="4">
                  <c:v>3.2000000000000028</c:v>
                </c:pt>
                <c:pt idx="5">
                  <c:v>1.58</c:v>
                </c:pt>
                <c:pt idx="6">
                  <c:v>2.0499999999999901</c:v>
                </c:pt>
                <c:pt idx="7">
                  <c:v>0.79999999999999716</c:v>
                </c:pt>
                <c:pt idx="8">
                  <c:v>-0.11999999999999744</c:v>
                </c:pt>
                <c:pt idx="9">
                  <c:v>9.0000000000003411E-2</c:v>
                </c:pt>
                <c:pt idx="10">
                  <c:v>-0.68000000000000327</c:v>
                </c:pt>
                <c:pt idx="11">
                  <c:v>0.18999999999999062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0-43C6-9FCA-9E4E3B9E67D4}"/>
            </c:ext>
          </c:extLst>
        </c:ser>
        <c:ser>
          <c:idx val="3"/>
          <c:order val="3"/>
          <c:tx>
            <c:strRef>
              <c:f>'600A16P'!$AC$102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'600A16P'!$AC$103:$AC$114</c:f>
              <c:numCache>
                <c:formatCode>0.00</c:formatCode>
                <c:ptCount val="12"/>
                <c:pt idx="0">
                  <c:v>14.070000000000002</c:v>
                </c:pt>
                <c:pt idx="1">
                  <c:v>17.789999999999992</c:v>
                </c:pt>
                <c:pt idx="2">
                  <c:v>9.5499999999999972</c:v>
                </c:pt>
                <c:pt idx="3">
                  <c:v>3.8199999999999932</c:v>
                </c:pt>
                <c:pt idx="4">
                  <c:v>3.4500000000000028</c:v>
                </c:pt>
                <c:pt idx="5">
                  <c:v>2.1400000000000023</c:v>
                </c:pt>
                <c:pt idx="6">
                  <c:v>2.4099999999999895</c:v>
                </c:pt>
                <c:pt idx="7">
                  <c:v>1.2400000000000091</c:v>
                </c:pt>
                <c:pt idx="8">
                  <c:v>-0.66000000000000369</c:v>
                </c:pt>
                <c:pt idx="9">
                  <c:v>0.22000000000001307</c:v>
                </c:pt>
                <c:pt idx="10">
                  <c:v>-1.0100000000000016</c:v>
                </c:pt>
                <c:pt idx="11">
                  <c:v>0.61999999999999744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70-43C6-9FCA-9E4E3B9E67D4}"/>
            </c:ext>
          </c:extLst>
        </c:ser>
        <c:ser>
          <c:idx val="4"/>
          <c:order val="4"/>
          <c:tx>
            <c:strRef>
              <c:f>'600A16P'!$AD$102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'600A16P'!$AD$103:$AD$114</c:f>
              <c:numCache>
                <c:formatCode>0.00</c:formatCode>
                <c:ptCount val="12"/>
                <c:pt idx="0">
                  <c:v>16.649999999999999</c:v>
                </c:pt>
                <c:pt idx="1">
                  <c:v>18.269999999999996</c:v>
                </c:pt>
                <c:pt idx="2">
                  <c:v>8.4899999999999949</c:v>
                </c:pt>
                <c:pt idx="3">
                  <c:v>2.5499999999999972</c:v>
                </c:pt>
                <c:pt idx="4">
                  <c:v>1.9899999999999949</c:v>
                </c:pt>
                <c:pt idx="5">
                  <c:v>0.98999999999999666</c:v>
                </c:pt>
                <c:pt idx="6">
                  <c:v>1.3999999999999986</c:v>
                </c:pt>
                <c:pt idx="7">
                  <c:v>-3.0000000000001137E-2</c:v>
                </c:pt>
                <c:pt idx="8">
                  <c:v>-0.49000000000000199</c:v>
                </c:pt>
                <c:pt idx="9">
                  <c:v>0.79000000000000625</c:v>
                </c:pt>
                <c:pt idx="10">
                  <c:v>-0.38999999999999702</c:v>
                </c:pt>
                <c:pt idx="11">
                  <c:v>0.44000000000000483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70-43C6-9FCA-9E4E3B9E67D4}"/>
            </c:ext>
          </c:extLst>
        </c:ser>
        <c:ser>
          <c:idx val="5"/>
          <c:order val="5"/>
          <c:tx>
            <c:strRef>
              <c:f>'600A16P'!$AE$102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'600A16P'!$AE$103:$AE$114</c:f>
              <c:numCache>
                <c:formatCode>0.00</c:formatCode>
                <c:ptCount val="12"/>
                <c:pt idx="0">
                  <c:v>16.909999999999997</c:v>
                </c:pt>
                <c:pt idx="1">
                  <c:v>17.920000000000002</c:v>
                </c:pt>
                <c:pt idx="2">
                  <c:v>8.1499999999999915</c:v>
                </c:pt>
                <c:pt idx="3">
                  <c:v>2.9000000000000057</c:v>
                </c:pt>
                <c:pt idx="4">
                  <c:v>2.0400000000000063</c:v>
                </c:pt>
                <c:pt idx="5">
                  <c:v>1.2200000000000006</c:v>
                </c:pt>
                <c:pt idx="6">
                  <c:v>1.8299999999999912</c:v>
                </c:pt>
                <c:pt idx="7">
                  <c:v>0.10999999999999943</c:v>
                </c:pt>
                <c:pt idx="8">
                  <c:v>-0.64999999999999858</c:v>
                </c:pt>
                <c:pt idx="9">
                  <c:v>0.40000000000000568</c:v>
                </c:pt>
                <c:pt idx="10">
                  <c:v>-0.51000000000000156</c:v>
                </c:pt>
                <c:pt idx="11">
                  <c:v>0.4199999999999946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70-43C6-9FCA-9E4E3B9E67D4}"/>
            </c:ext>
          </c:extLst>
        </c:ser>
        <c:ser>
          <c:idx val="6"/>
          <c:order val="6"/>
          <c:tx>
            <c:strRef>
              <c:f>'600A16P'!$AF$102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'600A16P'!$AF$103:$AF$114</c:f>
              <c:numCache>
                <c:formatCode>0.00</c:formatCode>
                <c:ptCount val="12"/>
                <c:pt idx="0">
                  <c:v>14.15</c:v>
                </c:pt>
                <c:pt idx="1">
                  <c:v>18.050000000000004</c:v>
                </c:pt>
                <c:pt idx="2">
                  <c:v>9.8200000000000074</c:v>
                </c:pt>
                <c:pt idx="3">
                  <c:v>5.0100000000000051</c:v>
                </c:pt>
                <c:pt idx="4">
                  <c:v>3.0500000000000114</c:v>
                </c:pt>
                <c:pt idx="5">
                  <c:v>1.4500000000000046</c:v>
                </c:pt>
                <c:pt idx="6">
                  <c:v>2.3599999999999923</c:v>
                </c:pt>
                <c:pt idx="7">
                  <c:v>0.71000000000000796</c:v>
                </c:pt>
                <c:pt idx="8">
                  <c:v>-0.50999999999999801</c:v>
                </c:pt>
                <c:pt idx="9">
                  <c:v>6.9999999999993179E-2</c:v>
                </c:pt>
                <c:pt idx="10">
                  <c:v>-0.68999999999999417</c:v>
                </c:pt>
                <c:pt idx="11">
                  <c:v>0.35000000000000142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870-43C6-9FCA-9E4E3B9E67D4}"/>
            </c:ext>
          </c:extLst>
        </c:ser>
        <c:ser>
          <c:idx val="7"/>
          <c:order val="7"/>
          <c:tx>
            <c:strRef>
              <c:f>'600A16P'!$AG$102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'600A16P'!$AG$103:$AG$114</c:f>
              <c:numCache>
                <c:formatCode>0.00</c:formatCode>
                <c:ptCount val="12"/>
                <c:pt idx="0">
                  <c:v>10.5</c:v>
                </c:pt>
                <c:pt idx="1">
                  <c:v>18.32</c:v>
                </c:pt>
                <c:pt idx="2">
                  <c:v>10.990000000000009</c:v>
                </c:pt>
                <c:pt idx="3">
                  <c:v>4.9099999999999966</c:v>
                </c:pt>
                <c:pt idx="4">
                  <c:v>4.75</c:v>
                </c:pt>
                <c:pt idx="5">
                  <c:v>3.020000000000012</c:v>
                </c:pt>
                <c:pt idx="6">
                  <c:v>2.8199999999999861</c:v>
                </c:pt>
                <c:pt idx="7">
                  <c:v>1.5699999999999932</c:v>
                </c:pt>
                <c:pt idx="8">
                  <c:v>-1.4399999999999906</c:v>
                </c:pt>
                <c:pt idx="9">
                  <c:v>3.0000000000001137E-2</c:v>
                </c:pt>
                <c:pt idx="10">
                  <c:v>-0.41999999999999815</c:v>
                </c:pt>
                <c:pt idx="11">
                  <c:v>0.58999999999999631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70-43C6-9FCA-9E4E3B9E67D4}"/>
            </c:ext>
          </c:extLst>
        </c:ser>
        <c:ser>
          <c:idx val="8"/>
          <c:order val="8"/>
          <c:tx>
            <c:strRef>
              <c:f>'600A16P'!$AH$102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'600A16P'!$AH$103:$AH$114</c:f>
              <c:numCache>
                <c:formatCode>0.00</c:formatCode>
                <c:ptCount val="12"/>
                <c:pt idx="0">
                  <c:v>17.809999999999995</c:v>
                </c:pt>
                <c:pt idx="1">
                  <c:v>15.409999999999997</c:v>
                </c:pt>
                <c:pt idx="2">
                  <c:v>7.7099999999999937</c:v>
                </c:pt>
                <c:pt idx="3">
                  <c:v>3.0999999999999943</c:v>
                </c:pt>
                <c:pt idx="4">
                  <c:v>1.7999999999999972</c:v>
                </c:pt>
                <c:pt idx="5">
                  <c:v>0.6899999999999995</c:v>
                </c:pt>
                <c:pt idx="6">
                  <c:v>1.1499999999999844</c:v>
                </c:pt>
                <c:pt idx="7">
                  <c:v>-0.48000000000000398</c:v>
                </c:pt>
                <c:pt idx="8">
                  <c:v>-1.9999999999988916E-2</c:v>
                </c:pt>
                <c:pt idx="9">
                  <c:v>1.0500000000000114</c:v>
                </c:pt>
                <c:pt idx="10">
                  <c:v>0.20000000000000639</c:v>
                </c:pt>
                <c:pt idx="11">
                  <c:v>2.9999999999994031E-2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870-43C6-9FCA-9E4E3B9E67D4}"/>
            </c:ext>
          </c:extLst>
        </c:ser>
        <c:ser>
          <c:idx val="9"/>
          <c:order val="9"/>
          <c:tx>
            <c:strRef>
              <c:f>'600A16P'!$AI$102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'600A16P'!$AI$103:$AI$114</c:f>
              <c:numCache>
                <c:formatCode>0.00</c:formatCode>
                <c:ptCount val="12"/>
                <c:pt idx="0">
                  <c:v>16.590000000000003</c:v>
                </c:pt>
                <c:pt idx="1">
                  <c:v>8.6300000000000026</c:v>
                </c:pt>
                <c:pt idx="2">
                  <c:v>1.990000000000002</c:v>
                </c:pt>
                <c:pt idx="3">
                  <c:v>0.32999999999999829</c:v>
                </c:pt>
                <c:pt idx="4">
                  <c:v>2.1300000000000097</c:v>
                </c:pt>
                <c:pt idx="5">
                  <c:v>2.5900000000000052</c:v>
                </c:pt>
                <c:pt idx="6">
                  <c:v>0.11999999999999744</c:v>
                </c:pt>
                <c:pt idx="7">
                  <c:v>-0.37999999999999545</c:v>
                </c:pt>
                <c:pt idx="8">
                  <c:v>-0.11999999999999744</c:v>
                </c:pt>
                <c:pt idx="9">
                  <c:v>3.0000000000001137E-2</c:v>
                </c:pt>
                <c:pt idx="10">
                  <c:v>3.5527136788005009E-15</c:v>
                </c:pt>
                <c:pt idx="11">
                  <c:v>0.90999999999998948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870-43C6-9FCA-9E4E3B9E67D4}"/>
            </c:ext>
          </c:extLst>
        </c:ser>
        <c:ser>
          <c:idx val="10"/>
          <c:order val="10"/>
          <c:tx>
            <c:strRef>
              <c:f>'600A16P'!$AJ$102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'600A16P'!$AJ$103:$AJ$114</c:f>
              <c:numCache>
                <c:formatCode>0.00</c:formatCode>
                <c:ptCount val="12"/>
                <c:pt idx="0">
                  <c:v>11.42</c:v>
                </c:pt>
                <c:pt idx="1">
                  <c:v>14.549999999999997</c:v>
                </c:pt>
                <c:pt idx="2">
                  <c:v>8.730000000000004</c:v>
                </c:pt>
                <c:pt idx="3">
                  <c:v>4.2900000000000063</c:v>
                </c:pt>
                <c:pt idx="4">
                  <c:v>3.1200000000000045</c:v>
                </c:pt>
                <c:pt idx="5">
                  <c:v>1.4400000000000137</c:v>
                </c:pt>
                <c:pt idx="6">
                  <c:v>1.8999999999999986</c:v>
                </c:pt>
                <c:pt idx="7">
                  <c:v>0.26999999999999602</c:v>
                </c:pt>
                <c:pt idx="8">
                  <c:v>0.75999999999999801</c:v>
                </c:pt>
                <c:pt idx="9">
                  <c:v>0.87000000000000455</c:v>
                </c:pt>
                <c:pt idx="10">
                  <c:v>-0.27000000000000668</c:v>
                </c:pt>
                <c:pt idx="11">
                  <c:v>0.13000000000000256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870-43C6-9FCA-9E4E3B9E67D4}"/>
            </c:ext>
          </c:extLst>
        </c:ser>
        <c:ser>
          <c:idx val="11"/>
          <c:order val="11"/>
          <c:tx>
            <c:strRef>
              <c:f>'600A16P'!$AK$102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'600A16P'!$AK$103:$AK$114</c:f>
              <c:numCache>
                <c:formatCode>0.00</c:formatCode>
                <c:ptCount val="12"/>
                <c:pt idx="0">
                  <c:v>11.42</c:v>
                </c:pt>
                <c:pt idx="1">
                  <c:v>11.049999999999997</c:v>
                </c:pt>
                <c:pt idx="2">
                  <c:v>5.6300000000000026</c:v>
                </c:pt>
                <c:pt idx="3">
                  <c:v>2.730000000000004</c:v>
                </c:pt>
                <c:pt idx="4">
                  <c:v>1.6500000000000057</c:v>
                </c:pt>
                <c:pt idx="5">
                  <c:v>0.56999999999999496</c:v>
                </c:pt>
                <c:pt idx="6">
                  <c:v>0.82000000000000028</c:v>
                </c:pt>
                <c:pt idx="7">
                  <c:v>-3.0000000000001137E-2</c:v>
                </c:pt>
                <c:pt idx="8">
                  <c:v>2.0000000000003126E-2</c:v>
                </c:pt>
                <c:pt idx="9">
                  <c:v>3.0000000000001137E-2</c:v>
                </c:pt>
                <c:pt idx="10">
                  <c:v>-0.23000000000000043</c:v>
                </c:pt>
                <c:pt idx="11">
                  <c:v>0.14999999999999858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870-43C6-9FCA-9E4E3B9E67D4}"/>
            </c:ext>
          </c:extLst>
        </c:ser>
        <c:ser>
          <c:idx val="12"/>
          <c:order val="12"/>
          <c:tx>
            <c:strRef>
              <c:f>'600A16P'!$AL$102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'600A16P'!$AL$103:$AL$114</c:f>
              <c:numCache>
                <c:formatCode>0.00</c:formatCode>
                <c:ptCount val="12"/>
                <c:pt idx="0">
                  <c:v>12.789999999999997</c:v>
                </c:pt>
                <c:pt idx="1">
                  <c:v>14.009999999999998</c:v>
                </c:pt>
                <c:pt idx="2">
                  <c:v>8.7000000000000028</c:v>
                </c:pt>
                <c:pt idx="3">
                  <c:v>5.039999999999992</c:v>
                </c:pt>
                <c:pt idx="4">
                  <c:v>3.3699999999999903</c:v>
                </c:pt>
                <c:pt idx="5">
                  <c:v>1.7800000000000029</c:v>
                </c:pt>
                <c:pt idx="6">
                  <c:v>1.7899999999999991</c:v>
                </c:pt>
                <c:pt idx="7">
                  <c:v>0.31000000000000227</c:v>
                </c:pt>
                <c:pt idx="8">
                  <c:v>0.50000000000000711</c:v>
                </c:pt>
                <c:pt idx="9">
                  <c:v>0.17000000000000171</c:v>
                </c:pt>
                <c:pt idx="10">
                  <c:v>-0.23000000000000043</c:v>
                </c:pt>
                <c:pt idx="11">
                  <c:v>0.31000000000000938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870-43C6-9FCA-9E4E3B9E67D4}"/>
            </c:ext>
          </c:extLst>
        </c:ser>
        <c:ser>
          <c:idx val="13"/>
          <c:order val="13"/>
          <c:tx>
            <c:strRef>
              <c:f>'600A16P'!$AM$102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'600A16P'!$AM$103:$AM$114</c:f>
              <c:numCache>
                <c:formatCode>0.00</c:formatCode>
                <c:ptCount val="12"/>
                <c:pt idx="0">
                  <c:v>4.0300000000000011</c:v>
                </c:pt>
                <c:pt idx="1">
                  <c:v>-8.0000000000000071E-2</c:v>
                </c:pt>
                <c:pt idx="2">
                  <c:v>-0.10000000000000142</c:v>
                </c:pt>
                <c:pt idx="3">
                  <c:v>0</c:v>
                </c:pt>
                <c:pt idx="4">
                  <c:v>0.5600000000000005</c:v>
                </c:pt>
                <c:pt idx="5">
                  <c:v>0.55000000000000071</c:v>
                </c:pt>
                <c:pt idx="6">
                  <c:v>-0.11999999999999744</c:v>
                </c:pt>
                <c:pt idx="7">
                  <c:v>3.0000000000001137E-2</c:v>
                </c:pt>
                <c:pt idx="8">
                  <c:v>0.14999999999999858</c:v>
                </c:pt>
                <c:pt idx="9">
                  <c:v>0</c:v>
                </c:pt>
                <c:pt idx="10">
                  <c:v>8.9999999999999858E-2</c:v>
                </c:pt>
                <c:pt idx="11">
                  <c:v>-0.14000000000000057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870-43C6-9FCA-9E4E3B9E67D4}"/>
            </c:ext>
          </c:extLst>
        </c:ser>
        <c:ser>
          <c:idx val="14"/>
          <c:order val="14"/>
          <c:tx>
            <c:strRef>
              <c:f>'600A16P'!$AN$102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'600A16P'!$AN$103:$AN$114</c:f>
              <c:numCache>
                <c:formatCode>0.00</c:formatCode>
                <c:ptCount val="12"/>
                <c:pt idx="0">
                  <c:v>4.74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0.40000000000000036</c:v>
                </c:pt>
                <c:pt idx="5">
                  <c:v>0.62999999999999901</c:v>
                </c:pt>
                <c:pt idx="6">
                  <c:v>1.0000000000001563E-2</c:v>
                </c:pt>
                <c:pt idx="7">
                  <c:v>0.16999999999999815</c:v>
                </c:pt>
                <c:pt idx="8">
                  <c:v>-0.14000000000000057</c:v>
                </c:pt>
                <c:pt idx="9">
                  <c:v>-0.14000000000000057</c:v>
                </c:pt>
                <c:pt idx="10">
                  <c:v>0.26999999999999957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870-43C6-9FCA-9E4E3B9E67D4}"/>
            </c:ext>
          </c:extLst>
        </c:ser>
        <c:ser>
          <c:idx val="15"/>
          <c:order val="15"/>
          <c:tx>
            <c:strRef>
              <c:f>'600A16P'!$AO$102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'600A16P'!$AO$103:$AO$114</c:f>
              <c:numCache>
                <c:formatCode>0.00</c:formatCode>
                <c:ptCount val="12"/>
                <c:pt idx="0">
                  <c:v>0.6899999999999995</c:v>
                </c:pt>
                <c:pt idx="1">
                  <c:v>6.9999999999998508E-2</c:v>
                </c:pt>
                <c:pt idx="2">
                  <c:v>2.9999999999999361E-2</c:v>
                </c:pt>
                <c:pt idx="3">
                  <c:v>0</c:v>
                </c:pt>
                <c:pt idx="4">
                  <c:v>0.46000000000000085</c:v>
                </c:pt>
                <c:pt idx="5">
                  <c:v>0.54999999999999893</c:v>
                </c:pt>
                <c:pt idx="6">
                  <c:v>-3.0000000000001137E-2</c:v>
                </c:pt>
                <c:pt idx="7">
                  <c:v>4.9999999999998934E-2</c:v>
                </c:pt>
                <c:pt idx="8">
                  <c:v>0</c:v>
                </c:pt>
                <c:pt idx="9">
                  <c:v>5.0000000000000711E-2</c:v>
                </c:pt>
                <c:pt idx="10">
                  <c:v>3.9999999999999147E-2</c:v>
                </c:pt>
                <c:pt idx="11">
                  <c:v>-0.11000000000000121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870-43C6-9FCA-9E4E3B9E6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364392"/>
        <c:axId val="481960648"/>
      </c:lineChart>
      <c:catAx>
        <c:axId val="23336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0648"/>
        <c:crosses val="autoZero"/>
        <c:auto val="1"/>
        <c:lblAlgn val="ctr"/>
        <c:lblOffset val="100"/>
        <c:noMultiLvlLbl val="0"/>
      </c:catAx>
      <c:valAx>
        <c:axId val="48196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3643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'600A16P'!$Z$146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'600A16P'!$Z$147:$Z$152</c:f>
              <c:numCache>
                <c:formatCode>0.00</c:formatCode>
                <c:ptCount val="6"/>
                <c:pt idx="0">
                  <c:v>39.849999999999994</c:v>
                </c:pt>
                <c:pt idx="1">
                  <c:v>15.850000000000003</c:v>
                </c:pt>
                <c:pt idx="2">
                  <c:v>3.569999999999995</c:v>
                </c:pt>
                <c:pt idx="3">
                  <c:v>1.4700000000000024</c:v>
                </c:pt>
                <c:pt idx="4">
                  <c:v>-0.28999999999999915</c:v>
                </c:pt>
                <c:pt idx="5">
                  <c:v>-0.14000000000000057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6-41AF-8BAC-D082931FFA42}"/>
            </c:ext>
          </c:extLst>
        </c:ser>
        <c:ser>
          <c:idx val="1"/>
          <c:order val="1"/>
          <c:tx>
            <c:strRef>
              <c:f>'600A16P'!$AA$146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'600A16P'!$AA$147:$AA$152</c:f>
              <c:numCache>
                <c:formatCode>0.00</c:formatCode>
                <c:ptCount val="6"/>
                <c:pt idx="0">
                  <c:v>33.619999999999997</c:v>
                </c:pt>
                <c:pt idx="1">
                  <c:v>18.300000000000004</c:v>
                </c:pt>
                <c:pt idx="2">
                  <c:v>4.3200000000000092</c:v>
                </c:pt>
                <c:pt idx="3">
                  <c:v>2.41</c:v>
                </c:pt>
                <c:pt idx="4">
                  <c:v>-0.20000000000000995</c:v>
                </c:pt>
                <c:pt idx="5">
                  <c:v>-0.43999999999999773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6-41AF-8BAC-D082931FFA42}"/>
            </c:ext>
          </c:extLst>
        </c:ser>
        <c:ser>
          <c:idx val="2"/>
          <c:order val="2"/>
          <c:tx>
            <c:strRef>
              <c:f>'600A16P'!$AB$146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'600A16P'!$AB$147:$AB$152</c:f>
              <c:numCache>
                <c:formatCode>0.00</c:formatCode>
                <c:ptCount val="6"/>
                <c:pt idx="0">
                  <c:v>11.95</c:v>
                </c:pt>
                <c:pt idx="1">
                  <c:v>19.589999999999996</c:v>
                </c:pt>
                <c:pt idx="2">
                  <c:v>5.3799999999999972</c:v>
                </c:pt>
                <c:pt idx="3">
                  <c:v>3.379999999999999</c:v>
                </c:pt>
                <c:pt idx="4">
                  <c:v>-0.4199999999999946</c:v>
                </c:pt>
                <c:pt idx="5">
                  <c:v>-0.73999999999999488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B6-41AF-8BAC-D082931FFA42}"/>
            </c:ext>
          </c:extLst>
        </c:ser>
        <c:ser>
          <c:idx val="3"/>
          <c:order val="3"/>
          <c:tx>
            <c:strRef>
              <c:f>'600A16P'!$AC$146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'600A16P'!$AC$147:$AC$152</c:f>
              <c:numCache>
                <c:formatCode>0.00</c:formatCode>
                <c:ptCount val="6"/>
                <c:pt idx="0">
                  <c:v>36.51</c:v>
                </c:pt>
                <c:pt idx="1">
                  <c:v>16.600000000000001</c:v>
                </c:pt>
                <c:pt idx="2">
                  <c:v>4.9700000000000006</c:v>
                </c:pt>
                <c:pt idx="3">
                  <c:v>2.6199999999999939</c:v>
                </c:pt>
                <c:pt idx="4">
                  <c:v>-1.6499999999999986</c:v>
                </c:pt>
                <c:pt idx="5">
                  <c:v>-0.78000000000000114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B6-41AF-8BAC-D082931FFA42}"/>
            </c:ext>
          </c:extLst>
        </c:ser>
        <c:ser>
          <c:idx val="4"/>
          <c:order val="4"/>
          <c:tx>
            <c:strRef>
              <c:f>'600A16P'!$AD$146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'600A16P'!$AD$147:$AD$152</c:f>
              <c:numCache>
                <c:formatCode>0.00</c:formatCode>
                <c:ptCount val="6"/>
                <c:pt idx="0">
                  <c:v>40.07</c:v>
                </c:pt>
                <c:pt idx="1">
                  <c:v>14.079999999999993</c:v>
                </c:pt>
                <c:pt idx="2">
                  <c:v>2.9599999999999955</c:v>
                </c:pt>
                <c:pt idx="3">
                  <c:v>1.5299999999999905</c:v>
                </c:pt>
                <c:pt idx="4">
                  <c:v>-0.15999999999998948</c:v>
                </c:pt>
                <c:pt idx="5">
                  <c:v>-0.23000000000000398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B6-41AF-8BAC-D082931FFA42}"/>
            </c:ext>
          </c:extLst>
        </c:ser>
        <c:ser>
          <c:idx val="5"/>
          <c:order val="5"/>
          <c:tx>
            <c:strRef>
              <c:f>'600A16P'!$AE$146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'600A16P'!$AE$147:$AE$152</c:f>
              <c:numCache>
                <c:formatCode>0.00</c:formatCode>
                <c:ptCount val="6"/>
                <c:pt idx="0">
                  <c:v>40.22</c:v>
                </c:pt>
                <c:pt idx="1">
                  <c:v>13.329999999999993</c:v>
                </c:pt>
                <c:pt idx="2">
                  <c:v>2.9599999999999955</c:v>
                </c:pt>
                <c:pt idx="3">
                  <c:v>2.129999999999999</c:v>
                </c:pt>
                <c:pt idx="4">
                  <c:v>-0.85000000000000142</c:v>
                </c:pt>
                <c:pt idx="5">
                  <c:v>-0.31000000000000227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B6-41AF-8BAC-D082931FFA42}"/>
            </c:ext>
          </c:extLst>
        </c:ser>
        <c:ser>
          <c:idx val="6"/>
          <c:order val="6"/>
          <c:tx>
            <c:strRef>
              <c:f>'600A16P'!$AF$146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'600A16P'!$AF$147:$AF$152</c:f>
              <c:numCache>
                <c:formatCode>0.00</c:formatCode>
                <c:ptCount val="6"/>
                <c:pt idx="0">
                  <c:v>35.569999999999993</c:v>
                </c:pt>
                <c:pt idx="1">
                  <c:v>16.699999999999996</c:v>
                </c:pt>
                <c:pt idx="2">
                  <c:v>4.9399999999999995</c:v>
                </c:pt>
                <c:pt idx="3">
                  <c:v>2.9999999999999893</c:v>
                </c:pt>
                <c:pt idx="4">
                  <c:v>-1.240000000000002</c:v>
                </c:pt>
                <c:pt idx="5">
                  <c:v>-0.59999999999999432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B6-41AF-8BAC-D082931FFA42}"/>
            </c:ext>
          </c:extLst>
        </c:ser>
        <c:ser>
          <c:idx val="7"/>
          <c:order val="7"/>
          <c:tx>
            <c:strRef>
              <c:f>'600A16P'!$AG$146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'600A16P'!$AG$147:$AG$152</c:f>
              <c:numCache>
                <c:formatCode>0.00</c:formatCode>
                <c:ptCount val="6"/>
                <c:pt idx="0">
                  <c:v>31.4</c:v>
                </c:pt>
                <c:pt idx="1">
                  <c:v>18.970000000000006</c:v>
                </c:pt>
                <c:pt idx="2">
                  <c:v>6.5299999999999887</c:v>
                </c:pt>
                <c:pt idx="3">
                  <c:v>3.2200000000000024</c:v>
                </c:pt>
                <c:pt idx="4">
                  <c:v>-2.2100000000000009</c:v>
                </c:pt>
                <c:pt idx="5">
                  <c:v>-0.23000000000000398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B6-41AF-8BAC-D082931FFA42}"/>
            </c:ext>
          </c:extLst>
        </c:ser>
        <c:ser>
          <c:idx val="8"/>
          <c:order val="8"/>
          <c:tx>
            <c:strRef>
              <c:f>'600A16P'!$AH$146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'600A16P'!$AH$147:$AH$152</c:f>
              <c:numCache>
                <c:formatCode>0.00</c:formatCode>
                <c:ptCount val="6"/>
                <c:pt idx="0">
                  <c:v>37.559999999999995</c:v>
                </c:pt>
                <c:pt idx="1">
                  <c:v>12.9</c:v>
                </c:pt>
                <c:pt idx="2">
                  <c:v>3.2500000000000018</c:v>
                </c:pt>
                <c:pt idx="3">
                  <c:v>1.169999999999991</c:v>
                </c:pt>
                <c:pt idx="4">
                  <c:v>0.48000000000001108</c:v>
                </c:pt>
                <c:pt idx="5">
                  <c:v>0.39000000000000057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B6-41AF-8BAC-D082931FFA42}"/>
            </c:ext>
          </c:extLst>
        </c:ser>
        <c:ser>
          <c:idx val="9"/>
          <c:order val="9"/>
          <c:tx>
            <c:strRef>
              <c:f>'600A16P'!$AI$146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'600A16P'!$AI$147:$AI$152</c:f>
              <c:numCache>
                <c:formatCode>0.00</c:formatCode>
                <c:ptCount val="6"/>
                <c:pt idx="0">
                  <c:v>31.22</c:v>
                </c:pt>
                <c:pt idx="1">
                  <c:v>3.2000000000000046</c:v>
                </c:pt>
                <c:pt idx="2">
                  <c:v>3.3900000000000023</c:v>
                </c:pt>
                <c:pt idx="3">
                  <c:v>0.13000000000001322</c:v>
                </c:pt>
                <c:pt idx="4">
                  <c:v>-0.11999999999999744</c:v>
                </c:pt>
                <c:pt idx="5">
                  <c:v>0.18999999999999773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B6-41AF-8BAC-D082931FFA42}"/>
            </c:ext>
          </c:extLst>
        </c:ser>
        <c:ser>
          <c:idx val="10"/>
          <c:order val="10"/>
          <c:tx>
            <c:strRef>
              <c:f>'600A16P'!$AJ$146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'600A16P'!$AJ$147:$AJ$152</c:f>
              <c:numCache>
                <c:formatCode>0.00</c:formatCode>
                <c:ptCount val="6"/>
                <c:pt idx="0">
                  <c:v>27.42</c:v>
                </c:pt>
                <c:pt idx="1">
                  <c:v>16.199999999999996</c:v>
                </c:pt>
                <c:pt idx="2">
                  <c:v>5.9599999999999955</c:v>
                </c:pt>
                <c:pt idx="3">
                  <c:v>2.5800000000000018</c:v>
                </c:pt>
                <c:pt idx="4">
                  <c:v>0.88999999999999346</c:v>
                </c:pt>
                <c:pt idx="5">
                  <c:v>-0.18999999999999773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B6-41AF-8BAC-D082931FFA42}"/>
            </c:ext>
          </c:extLst>
        </c:ser>
        <c:ser>
          <c:idx val="11"/>
          <c:order val="11"/>
          <c:tx>
            <c:strRef>
              <c:f>'600A16P'!$AK$146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'600A16P'!$AK$147:$AK$152</c:f>
              <c:numCache>
                <c:formatCode>0.00</c:formatCode>
                <c:ptCount val="6"/>
                <c:pt idx="0">
                  <c:v>24.9</c:v>
                </c:pt>
                <c:pt idx="1">
                  <c:v>9.089999999999991</c:v>
                </c:pt>
                <c:pt idx="2">
                  <c:v>2.7800000000000029</c:v>
                </c:pt>
                <c:pt idx="3">
                  <c:v>0.97000000000000242</c:v>
                </c:pt>
                <c:pt idx="4">
                  <c:v>3.9999999999999147E-2</c:v>
                </c:pt>
                <c:pt idx="5">
                  <c:v>-0.14000000000000057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B6-41AF-8BAC-D082931FFA42}"/>
            </c:ext>
          </c:extLst>
        </c:ser>
        <c:ser>
          <c:idx val="12"/>
          <c:order val="12"/>
          <c:tx>
            <c:strRef>
              <c:f>'600A16P'!$AL$146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'600A16P'!$AL$147:$AL$152</c:f>
              <c:numCache>
                <c:formatCode>0.00</c:formatCode>
                <c:ptCount val="6"/>
                <c:pt idx="0">
                  <c:v>28.29</c:v>
                </c:pt>
                <c:pt idx="1">
                  <c:v>15.250000000000009</c:v>
                </c:pt>
                <c:pt idx="2">
                  <c:v>5.4999999999999876</c:v>
                </c:pt>
                <c:pt idx="3">
                  <c:v>2.5699999999999967</c:v>
                </c:pt>
                <c:pt idx="4">
                  <c:v>0.50999999999999801</c:v>
                </c:pt>
                <c:pt idx="5">
                  <c:v>-0.14000000000000057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EB6-41AF-8BAC-D082931FFA42}"/>
            </c:ext>
          </c:extLst>
        </c:ser>
        <c:ser>
          <c:idx val="13"/>
          <c:order val="13"/>
          <c:tx>
            <c:strRef>
              <c:f>'600A16P'!$AM$146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'600A16P'!$AM$147:$AM$152</c:f>
              <c:numCache>
                <c:formatCode>0.00</c:formatCode>
                <c:ptCount val="6"/>
                <c:pt idx="0">
                  <c:v>3.99</c:v>
                </c:pt>
                <c:pt idx="1">
                  <c:v>-0.10000000000000142</c:v>
                </c:pt>
                <c:pt idx="2">
                  <c:v>0.83000000000000007</c:v>
                </c:pt>
                <c:pt idx="3">
                  <c:v>-0.16000000000000014</c:v>
                </c:pt>
                <c:pt idx="4">
                  <c:v>0.18999999999999773</c:v>
                </c:pt>
                <c:pt idx="5">
                  <c:v>0.13000000000000256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EB6-41AF-8BAC-D082931FFA42}"/>
            </c:ext>
          </c:extLst>
        </c:ser>
        <c:ser>
          <c:idx val="14"/>
          <c:order val="14"/>
          <c:tx>
            <c:strRef>
              <c:f>'600A16P'!$AN$146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'600A16P'!$AN$147:$AN$152</c:f>
              <c:numCache>
                <c:formatCode>0.00</c:formatCode>
                <c:ptCount val="6"/>
                <c:pt idx="0">
                  <c:v>4.5500000000000007</c:v>
                </c:pt>
                <c:pt idx="1">
                  <c:v>-9.9999999999997868E-3</c:v>
                </c:pt>
                <c:pt idx="2">
                  <c:v>0.74000000000000021</c:v>
                </c:pt>
                <c:pt idx="3">
                  <c:v>5.0000000000000711E-2</c:v>
                </c:pt>
                <c:pt idx="4">
                  <c:v>-0.17000000000000171</c:v>
                </c:pt>
                <c:pt idx="5">
                  <c:v>0.26999999999999957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EB6-41AF-8BAC-D082931FFA42}"/>
            </c:ext>
          </c:extLst>
        </c:ser>
        <c:ser>
          <c:idx val="15"/>
          <c:order val="15"/>
          <c:tx>
            <c:strRef>
              <c:f>'600A16P'!$AO$146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'600A16P'!$Y$147:$Y$152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'600A16P'!$AO$147:$AO$152</c:f>
              <c:numCache>
                <c:formatCode>0.00</c:formatCode>
                <c:ptCount val="6"/>
                <c:pt idx="0">
                  <c:v>0.67999999999999972</c:v>
                </c:pt>
                <c:pt idx="1">
                  <c:v>2.9999999999999361E-2</c:v>
                </c:pt>
                <c:pt idx="2">
                  <c:v>0.58999999999999986</c:v>
                </c:pt>
                <c:pt idx="3">
                  <c:v>-3.0000000000001137E-2</c:v>
                </c:pt>
                <c:pt idx="4">
                  <c:v>7.0000000000000284E-2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EB6-41AF-8BAC-D082931F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358960"/>
        <c:axId val="484349776"/>
      </c:lineChart>
      <c:catAx>
        <c:axId val="48435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49776"/>
        <c:crosses val="autoZero"/>
        <c:auto val="1"/>
        <c:lblAlgn val="ctr"/>
        <c:lblOffset val="100"/>
        <c:noMultiLvlLbl val="0"/>
      </c:catAx>
      <c:valAx>
        <c:axId val="48434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5896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'600A16P'!$E$101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'600A16P'!$E$102:$E$174</c15:sqref>
                  </c15:fullRef>
                </c:ext>
              </c:extLst>
              <c:f>'600A16P'!$E$103:$E$174</c:f>
              <c:numCache>
                <c:formatCode>0.00</c:formatCode>
                <c:ptCount val="72"/>
                <c:pt idx="0">
                  <c:v>17.63</c:v>
                </c:pt>
                <c:pt idx="1">
                  <c:v>25.5</c:v>
                </c:pt>
                <c:pt idx="2">
                  <c:v>33.92</c:v>
                </c:pt>
                <c:pt idx="3">
                  <c:v>41.67</c:v>
                </c:pt>
                <c:pt idx="4">
                  <c:v>49.28</c:v>
                </c:pt>
                <c:pt idx="5">
                  <c:v>56.83</c:v>
                </c:pt>
                <c:pt idx="6">
                  <c:v>63.57</c:v>
                </c:pt>
                <c:pt idx="7">
                  <c:v>70.06</c:v>
                </c:pt>
                <c:pt idx="8">
                  <c:v>75.69</c:v>
                </c:pt>
                <c:pt idx="9">
                  <c:v>80.91</c:v>
                </c:pt>
                <c:pt idx="10">
                  <c:v>85.24</c:v>
                </c:pt>
                <c:pt idx="11">
                  <c:v>89.36</c:v>
                </c:pt>
                <c:pt idx="12">
                  <c:v>92.99</c:v>
                </c:pt>
                <c:pt idx="13">
                  <c:v>96.2</c:v>
                </c:pt>
                <c:pt idx="14">
                  <c:v>98.94</c:v>
                </c:pt>
                <c:pt idx="15">
                  <c:v>101.49</c:v>
                </c:pt>
                <c:pt idx="16">
                  <c:v>103.5</c:v>
                </c:pt>
                <c:pt idx="17">
                  <c:v>105.2</c:v>
                </c:pt>
                <c:pt idx="18">
                  <c:v>106.6</c:v>
                </c:pt>
                <c:pt idx="19">
                  <c:v>107.76</c:v>
                </c:pt>
                <c:pt idx="20">
                  <c:v>108.83</c:v>
                </c:pt>
                <c:pt idx="21">
                  <c:v>109.86</c:v>
                </c:pt>
                <c:pt idx="22">
                  <c:v>110.84</c:v>
                </c:pt>
                <c:pt idx="23">
                  <c:v>111.79</c:v>
                </c:pt>
                <c:pt idx="24">
                  <c:v>112.64</c:v>
                </c:pt>
                <c:pt idx="25">
                  <c:v>113.44</c:v>
                </c:pt>
                <c:pt idx="26">
                  <c:v>114.65</c:v>
                </c:pt>
                <c:pt idx="27">
                  <c:v>115.32</c:v>
                </c:pt>
                <c:pt idx="28">
                  <c:v>115.54</c:v>
                </c:pt>
                <c:pt idx="29">
                  <c:v>115.92</c:v>
                </c:pt>
                <c:pt idx="30">
                  <c:v>116.42</c:v>
                </c:pt>
                <c:pt idx="31">
                  <c:v>116.93</c:v>
                </c:pt>
                <c:pt idx="32">
                  <c:v>117.63</c:v>
                </c:pt>
                <c:pt idx="33">
                  <c:v>118.1</c:v>
                </c:pt>
                <c:pt idx="34">
                  <c:v>118.93</c:v>
                </c:pt>
                <c:pt idx="35">
                  <c:v>119.37</c:v>
                </c:pt>
                <c:pt idx="36">
                  <c:v>119.79</c:v>
                </c:pt>
                <c:pt idx="37">
                  <c:v>120.43</c:v>
                </c:pt>
                <c:pt idx="38">
                  <c:v>120.58</c:v>
                </c:pt>
                <c:pt idx="39">
                  <c:v>120.58</c:v>
                </c:pt>
                <c:pt idx="40">
                  <c:v>120.87</c:v>
                </c:pt>
                <c:pt idx="41">
                  <c:v>120.72</c:v>
                </c:pt>
                <c:pt idx="42">
                  <c:v>121.11</c:v>
                </c:pt>
                <c:pt idx="43">
                  <c:v>121.06</c:v>
                </c:pt>
                <c:pt idx="44">
                  <c:v>120.82</c:v>
                </c:pt>
                <c:pt idx="45">
                  <c:v>120.68</c:v>
                </c:pt>
                <c:pt idx="46">
                  <c:v>120.69</c:v>
                </c:pt>
                <c:pt idx="47">
                  <c:v>120.52</c:v>
                </c:pt>
                <c:pt idx="48">
                  <c:v>120.35</c:v>
                </c:pt>
                <c:pt idx="49">
                  <c:v>120.12</c:v>
                </c:pt>
                <c:pt idx="50">
                  <c:v>120.15</c:v>
                </c:pt>
                <c:pt idx="51">
                  <c:v>119.8</c:v>
                </c:pt>
                <c:pt idx="52">
                  <c:v>119.7</c:v>
                </c:pt>
                <c:pt idx="53">
                  <c:v>119.87</c:v>
                </c:pt>
                <c:pt idx="54">
                  <c:v>120.24</c:v>
                </c:pt>
                <c:pt idx="55">
                  <c:v>120.55</c:v>
                </c:pt>
                <c:pt idx="56">
                  <c:v>120.84</c:v>
                </c:pt>
                <c:pt idx="57">
                  <c:v>120.99</c:v>
                </c:pt>
                <c:pt idx="58">
                  <c:v>120.82</c:v>
                </c:pt>
                <c:pt idx="59">
                  <c:v>120.67</c:v>
                </c:pt>
                <c:pt idx="60">
                  <c:v>120.71</c:v>
                </c:pt>
                <c:pt idx="61">
                  <c:v>120.47</c:v>
                </c:pt>
                <c:pt idx="62">
                  <c:v>120.58</c:v>
                </c:pt>
                <c:pt idx="63">
                  <c:v>120.55</c:v>
                </c:pt>
                <c:pt idx="64">
                  <c:v>120.62</c:v>
                </c:pt>
                <c:pt idx="65">
                  <c:v>120.47</c:v>
                </c:pt>
                <c:pt idx="66">
                  <c:v>120.61</c:v>
                </c:pt>
                <c:pt idx="67">
                  <c:v>120.68</c:v>
                </c:pt>
                <c:pt idx="68">
                  <c:v>120.91</c:v>
                </c:pt>
                <c:pt idx="69">
                  <c:v>120.84</c:v>
                </c:pt>
                <c:pt idx="70">
                  <c:v>120.81</c:v>
                </c:pt>
                <c:pt idx="71">
                  <c:v>121.09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4-4222-94B3-7CE0352DBA5E}"/>
            </c:ext>
          </c:extLst>
        </c:ser>
        <c:ser>
          <c:idx val="2"/>
          <c:order val="2"/>
          <c:tx>
            <c:strRef>
              <c:f>'600A16P'!$F$101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'600A16P'!$F$102:$F$174</c15:sqref>
                  </c15:fullRef>
                </c:ext>
              </c:extLst>
              <c:f>'600A16P'!$F$103:$F$174</c:f>
              <c:numCache>
                <c:formatCode>0.00</c:formatCode>
                <c:ptCount val="72"/>
                <c:pt idx="0">
                  <c:v>16.96</c:v>
                </c:pt>
                <c:pt idx="1">
                  <c:v>23.33</c:v>
                </c:pt>
                <c:pt idx="2">
                  <c:v>30.24</c:v>
                </c:pt>
                <c:pt idx="3">
                  <c:v>36.770000000000003</c:v>
                </c:pt>
                <c:pt idx="4">
                  <c:v>43.47</c:v>
                </c:pt>
                <c:pt idx="5">
                  <c:v>50.55</c:v>
                </c:pt>
                <c:pt idx="6">
                  <c:v>57.21</c:v>
                </c:pt>
                <c:pt idx="7">
                  <c:v>63.58</c:v>
                </c:pt>
                <c:pt idx="8">
                  <c:v>69.400000000000006</c:v>
                </c:pt>
                <c:pt idx="9">
                  <c:v>75</c:v>
                </c:pt>
                <c:pt idx="10">
                  <c:v>79.739999999999995</c:v>
                </c:pt>
                <c:pt idx="11">
                  <c:v>84.3</c:v>
                </c:pt>
                <c:pt idx="12">
                  <c:v>88.36</c:v>
                </c:pt>
                <c:pt idx="13">
                  <c:v>91.98</c:v>
                </c:pt>
                <c:pt idx="14">
                  <c:v>95.09</c:v>
                </c:pt>
                <c:pt idx="15">
                  <c:v>98.01</c:v>
                </c:pt>
                <c:pt idx="16">
                  <c:v>100.45</c:v>
                </c:pt>
                <c:pt idx="17">
                  <c:v>102.59</c:v>
                </c:pt>
                <c:pt idx="18">
                  <c:v>104.45</c:v>
                </c:pt>
                <c:pt idx="19">
                  <c:v>105.98</c:v>
                </c:pt>
                <c:pt idx="20">
                  <c:v>107.33</c:v>
                </c:pt>
                <c:pt idx="21">
                  <c:v>108.5</c:v>
                </c:pt>
                <c:pt idx="22">
                  <c:v>109.55</c:v>
                </c:pt>
                <c:pt idx="23">
                  <c:v>110.66</c:v>
                </c:pt>
                <c:pt idx="24">
                  <c:v>111.56</c:v>
                </c:pt>
                <c:pt idx="25">
                  <c:v>112.52</c:v>
                </c:pt>
                <c:pt idx="26">
                  <c:v>113.7</c:v>
                </c:pt>
                <c:pt idx="27">
                  <c:v>114.49</c:v>
                </c:pt>
                <c:pt idx="28">
                  <c:v>115.03</c:v>
                </c:pt>
                <c:pt idx="29">
                  <c:v>115.54</c:v>
                </c:pt>
                <c:pt idx="30">
                  <c:v>116.03</c:v>
                </c:pt>
                <c:pt idx="31">
                  <c:v>116.61</c:v>
                </c:pt>
                <c:pt idx="32">
                  <c:v>117.22</c:v>
                </c:pt>
                <c:pt idx="33">
                  <c:v>117.71</c:v>
                </c:pt>
                <c:pt idx="34">
                  <c:v>118.53</c:v>
                </c:pt>
                <c:pt idx="35">
                  <c:v>119.11</c:v>
                </c:pt>
                <c:pt idx="36">
                  <c:v>119.67</c:v>
                </c:pt>
                <c:pt idx="37">
                  <c:v>120.35</c:v>
                </c:pt>
                <c:pt idx="38">
                  <c:v>120.75</c:v>
                </c:pt>
                <c:pt idx="39">
                  <c:v>120.97</c:v>
                </c:pt>
                <c:pt idx="40">
                  <c:v>121.35</c:v>
                </c:pt>
                <c:pt idx="41">
                  <c:v>121.36</c:v>
                </c:pt>
                <c:pt idx="42">
                  <c:v>121.71</c:v>
                </c:pt>
                <c:pt idx="43">
                  <c:v>121.79</c:v>
                </c:pt>
                <c:pt idx="44">
                  <c:v>121.71</c:v>
                </c:pt>
                <c:pt idx="45">
                  <c:v>121.75</c:v>
                </c:pt>
                <c:pt idx="46">
                  <c:v>121.8</c:v>
                </c:pt>
                <c:pt idx="47">
                  <c:v>121.68</c:v>
                </c:pt>
                <c:pt idx="48">
                  <c:v>121.71</c:v>
                </c:pt>
                <c:pt idx="49">
                  <c:v>121.54</c:v>
                </c:pt>
                <c:pt idx="50">
                  <c:v>121.6</c:v>
                </c:pt>
                <c:pt idx="51">
                  <c:v>121.24</c:v>
                </c:pt>
                <c:pt idx="52">
                  <c:v>121.04</c:v>
                </c:pt>
                <c:pt idx="53">
                  <c:v>121.02</c:v>
                </c:pt>
                <c:pt idx="54">
                  <c:v>121.29</c:v>
                </c:pt>
                <c:pt idx="55">
                  <c:v>121.54</c:v>
                </c:pt>
                <c:pt idx="56">
                  <c:v>121.79</c:v>
                </c:pt>
                <c:pt idx="57">
                  <c:v>121.77</c:v>
                </c:pt>
                <c:pt idx="58">
                  <c:v>121.65</c:v>
                </c:pt>
                <c:pt idx="59">
                  <c:v>121.64</c:v>
                </c:pt>
                <c:pt idx="60">
                  <c:v>121.59</c:v>
                </c:pt>
                <c:pt idx="61">
                  <c:v>121.34</c:v>
                </c:pt>
                <c:pt idx="62">
                  <c:v>121.33</c:v>
                </c:pt>
                <c:pt idx="63">
                  <c:v>121.28</c:v>
                </c:pt>
                <c:pt idx="64">
                  <c:v>121.27</c:v>
                </c:pt>
                <c:pt idx="65">
                  <c:v>121.15</c:v>
                </c:pt>
                <c:pt idx="66">
                  <c:v>121.18</c:v>
                </c:pt>
                <c:pt idx="67">
                  <c:v>121.22</c:v>
                </c:pt>
                <c:pt idx="68">
                  <c:v>121.4</c:v>
                </c:pt>
                <c:pt idx="69">
                  <c:v>121.37</c:v>
                </c:pt>
                <c:pt idx="70">
                  <c:v>121.42</c:v>
                </c:pt>
                <c:pt idx="71">
                  <c:v>121.65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14-4222-94B3-7CE0352DBA5E}"/>
            </c:ext>
          </c:extLst>
        </c:ser>
        <c:ser>
          <c:idx val="3"/>
          <c:order val="3"/>
          <c:tx>
            <c:strRef>
              <c:f>'600A16P'!$G$101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'600A16P'!$G$102:$G$174</c15:sqref>
                  </c15:fullRef>
                </c:ext>
              </c:extLst>
              <c:f>'600A16P'!$G$103:$G$174</c:f>
              <c:numCache>
                <c:formatCode>0.00</c:formatCode>
                <c:ptCount val="72"/>
                <c:pt idx="0">
                  <c:v>13.87</c:v>
                </c:pt>
                <c:pt idx="1">
                  <c:v>14.96</c:v>
                </c:pt>
                <c:pt idx="2">
                  <c:v>17.23</c:v>
                </c:pt>
                <c:pt idx="3">
                  <c:v>20.21</c:v>
                </c:pt>
                <c:pt idx="4">
                  <c:v>24.08</c:v>
                </c:pt>
                <c:pt idx="5">
                  <c:v>28.93</c:v>
                </c:pt>
                <c:pt idx="6">
                  <c:v>33.93</c:v>
                </c:pt>
                <c:pt idx="7">
                  <c:v>39.130000000000003</c:v>
                </c:pt>
                <c:pt idx="8">
                  <c:v>44.19</c:v>
                </c:pt>
                <c:pt idx="9">
                  <c:v>49.31</c:v>
                </c:pt>
                <c:pt idx="10">
                  <c:v>53.85</c:v>
                </c:pt>
                <c:pt idx="11">
                  <c:v>58.45</c:v>
                </c:pt>
                <c:pt idx="12">
                  <c:v>62.72</c:v>
                </c:pt>
                <c:pt idx="13">
                  <c:v>66.53</c:v>
                </c:pt>
                <c:pt idx="14">
                  <c:v>69.86</c:v>
                </c:pt>
                <c:pt idx="15">
                  <c:v>73</c:v>
                </c:pt>
                <c:pt idx="16">
                  <c:v>75.650000000000006</c:v>
                </c:pt>
                <c:pt idx="17">
                  <c:v>78.03</c:v>
                </c:pt>
                <c:pt idx="18">
                  <c:v>80.319999999999993</c:v>
                </c:pt>
                <c:pt idx="19">
                  <c:v>82.3</c:v>
                </c:pt>
                <c:pt idx="20">
                  <c:v>84</c:v>
                </c:pt>
                <c:pt idx="21">
                  <c:v>85.42</c:v>
                </c:pt>
                <c:pt idx="22">
                  <c:v>86.67</c:v>
                </c:pt>
                <c:pt idx="23">
                  <c:v>87.89</c:v>
                </c:pt>
                <c:pt idx="24">
                  <c:v>89.01</c:v>
                </c:pt>
                <c:pt idx="25">
                  <c:v>90.16</c:v>
                </c:pt>
                <c:pt idx="26">
                  <c:v>91.45</c:v>
                </c:pt>
                <c:pt idx="27">
                  <c:v>92.35</c:v>
                </c:pt>
                <c:pt idx="28">
                  <c:v>93.07</c:v>
                </c:pt>
                <c:pt idx="29">
                  <c:v>93.83</c:v>
                </c:pt>
                <c:pt idx="30">
                  <c:v>94.57</c:v>
                </c:pt>
                <c:pt idx="31">
                  <c:v>95.27</c:v>
                </c:pt>
                <c:pt idx="32">
                  <c:v>95.94</c:v>
                </c:pt>
                <c:pt idx="33">
                  <c:v>96.49</c:v>
                </c:pt>
                <c:pt idx="34">
                  <c:v>97.31</c:v>
                </c:pt>
                <c:pt idx="35">
                  <c:v>98.04</c:v>
                </c:pt>
                <c:pt idx="36">
                  <c:v>98.55</c:v>
                </c:pt>
                <c:pt idx="37">
                  <c:v>99.31</c:v>
                </c:pt>
                <c:pt idx="38">
                  <c:v>99.97</c:v>
                </c:pt>
                <c:pt idx="39">
                  <c:v>100.49</c:v>
                </c:pt>
                <c:pt idx="40">
                  <c:v>101.08</c:v>
                </c:pt>
                <c:pt idx="41">
                  <c:v>101.26</c:v>
                </c:pt>
                <c:pt idx="42">
                  <c:v>101.74</c:v>
                </c:pt>
                <c:pt idx="43">
                  <c:v>102.02</c:v>
                </c:pt>
                <c:pt idx="44">
                  <c:v>102.09</c:v>
                </c:pt>
                <c:pt idx="45">
                  <c:v>102.33</c:v>
                </c:pt>
                <c:pt idx="46">
                  <c:v>102.57</c:v>
                </c:pt>
                <c:pt idx="47">
                  <c:v>102.61</c:v>
                </c:pt>
                <c:pt idx="48">
                  <c:v>102.77</c:v>
                </c:pt>
                <c:pt idx="49">
                  <c:v>102.7</c:v>
                </c:pt>
                <c:pt idx="50">
                  <c:v>102.82</c:v>
                </c:pt>
                <c:pt idx="51">
                  <c:v>102.52</c:v>
                </c:pt>
                <c:pt idx="52">
                  <c:v>102.31</c:v>
                </c:pt>
                <c:pt idx="53">
                  <c:v>102.11</c:v>
                </c:pt>
                <c:pt idx="54">
                  <c:v>102.17</c:v>
                </c:pt>
                <c:pt idx="55">
                  <c:v>102.24</c:v>
                </c:pt>
                <c:pt idx="56">
                  <c:v>102.32</c:v>
                </c:pt>
                <c:pt idx="57">
                  <c:v>102.24</c:v>
                </c:pt>
                <c:pt idx="58">
                  <c:v>102.16</c:v>
                </c:pt>
                <c:pt idx="59">
                  <c:v>102.11</c:v>
                </c:pt>
                <c:pt idx="60">
                  <c:v>102.02</c:v>
                </c:pt>
                <c:pt idx="61">
                  <c:v>101.73</c:v>
                </c:pt>
                <c:pt idx="62">
                  <c:v>101.66</c:v>
                </c:pt>
                <c:pt idx="63">
                  <c:v>101.52</c:v>
                </c:pt>
                <c:pt idx="64">
                  <c:v>101.51</c:v>
                </c:pt>
                <c:pt idx="65">
                  <c:v>101.4</c:v>
                </c:pt>
                <c:pt idx="66">
                  <c:v>101.41</c:v>
                </c:pt>
                <c:pt idx="67">
                  <c:v>101.42</c:v>
                </c:pt>
                <c:pt idx="68">
                  <c:v>101.53</c:v>
                </c:pt>
                <c:pt idx="69">
                  <c:v>101.44</c:v>
                </c:pt>
                <c:pt idx="70">
                  <c:v>101.45</c:v>
                </c:pt>
                <c:pt idx="71">
                  <c:v>101.46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14-4222-94B3-7CE0352DBA5E}"/>
            </c:ext>
          </c:extLst>
        </c:ser>
        <c:ser>
          <c:idx val="4"/>
          <c:order val="4"/>
          <c:tx>
            <c:strRef>
              <c:f>'600A16P'!$H$101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'600A16P'!$H$102:$H$174</c15:sqref>
                  </c15:fullRef>
                </c:ext>
              </c:extLst>
              <c:f>'600A16P'!$H$103:$H$174</c:f>
              <c:numCache>
                <c:formatCode>0.00</c:formatCode>
                <c:ptCount val="72"/>
                <c:pt idx="0">
                  <c:v>16.86</c:v>
                </c:pt>
                <c:pt idx="1">
                  <c:v>23.56</c:v>
                </c:pt>
                <c:pt idx="2">
                  <c:v>31.19</c:v>
                </c:pt>
                <c:pt idx="3">
                  <c:v>38.380000000000003</c:v>
                </c:pt>
                <c:pt idx="4">
                  <c:v>45.82</c:v>
                </c:pt>
                <c:pt idx="5">
                  <c:v>53.53</c:v>
                </c:pt>
                <c:pt idx="6">
                  <c:v>60.03</c:v>
                </c:pt>
                <c:pt idx="7">
                  <c:v>66.12</c:v>
                </c:pt>
                <c:pt idx="8">
                  <c:v>71.319999999999993</c:v>
                </c:pt>
                <c:pt idx="9">
                  <c:v>76.209999999999994</c:v>
                </c:pt>
                <c:pt idx="10">
                  <c:v>80.599999999999994</c:v>
                </c:pt>
                <c:pt idx="11">
                  <c:v>84.69</c:v>
                </c:pt>
                <c:pt idx="12">
                  <c:v>87.99</c:v>
                </c:pt>
                <c:pt idx="13">
                  <c:v>91.14</c:v>
                </c:pt>
                <c:pt idx="14">
                  <c:v>94.24</c:v>
                </c:pt>
                <c:pt idx="15">
                  <c:v>97.29</c:v>
                </c:pt>
                <c:pt idx="16">
                  <c:v>99.48</c:v>
                </c:pt>
                <c:pt idx="17">
                  <c:v>101.28</c:v>
                </c:pt>
                <c:pt idx="18">
                  <c:v>102.65</c:v>
                </c:pt>
                <c:pt idx="19">
                  <c:v>103.8</c:v>
                </c:pt>
                <c:pt idx="20">
                  <c:v>105.1</c:v>
                </c:pt>
                <c:pt idx="21">
                  <c:v>106.54</c:v>
                </c:pt>
                <c:pt idx="22">
                  <c:v>107.98</c:v>
                </c:pt>
                <c:pt idx="23">
                  <c:v>109.27</c:v>
                </c:pt>
                <c:pt idx="24">
                  <c:v>110.51</c:v>
                </c:pt>
                <c:pt idx="25">
                  <c:v>111.51</c:v>
                </c:pt>
                <c:pt idx="26">
                  <c:v>113.08</c:v>
                </c:pt>
                <c:pt idx="27">
                  <c:v>114.46</c:v>
                </c:pt>
                <c:pt idx="28">
                  <c:v>114.5</c:v>
                </c:pt>
                <c:pt idx="29">
                  <c:v>114.8</c:v>
                </c:pt>
                <c:pt idx="30">
                  <c:v>115.9</c:v>
                </c:pt>
                <c:pt idx="31">
                  <c:v>116.42</c:v>
                </c:pt>
                <c:pt idx="32">
                  <c:v>117.47</c:v>
                </c:pt>
                <c:pt idx="33">
                  <c:v>118.09</c:v>
                </c:pt>
                <c:pt idx="34">
                  <c:v>119.26</c:v>
                </c:pt>
                <c:pt idx="35">
                  <c:v>121.23</c:v>
                </c:pt>
                <c:pt idx="36">
                  <c:v>121.8</c:v>
                </c:pt>
                <c:pt idx="37">
                  <c:v>122.98</c:v>
                </c:pt>
                <c:pt idx="38">
                  <c:v>123.69</c:v>
                </c:pt>
                <c:pt idx="39">
                  <c:v>123.52</c:v>
                </c:pt>
                <c:pt idx="40">
                  <c:v>123.63</c:v>
                </c:pt>
                <c:pt idx="41">
                  <c:v>123.57</c:v>
                </c:pt>
                <c:pt idx="42">
                  <c:v>123.91</c:v>
                </c:pt>
                <c:pt idx="43">
                  <c:v>124.84</c:v>
                </c:pt>
                <c:pt idx="44">
                  <c:v>124.84</c:v>
                </c:pt>
                <c:pt idx="45">
                  <c:v>125.09</c:v>
                </c:pt>
                <c:pt idx="46">
                  <c:v>125.14</c:v>
                </c:pt>
                <c:pt idx="47">
                  <c:v>125.61</c:v>
                </c:pt>
                <c:pt idx="48">
                  <c:v>125.75</c:v>
                </c:pt>
                <c:pt idx="49">
                  <c:v>125.61</c:v>
                </c:pt>
                <c:pt idx="50">
                  <c:v>125.07</c:v>
                </c:pt>
                <c:pt idx="51">
                  <c:v>124.11</c:v>
                </c:pt>
                <c:pt idx="52">
                  <c:v>123.66</c:v>
                </c:pt>
                <c:pt idx="53">
                  <c:v>123.71</c:v>
                </c:pt>
                <c:pt idx="54">
                  <c:v>124.14</c:v>
                </c:pt>
                <c:pt idx="55">
                  <c:v>124.03</c:v>
                </c:pt>
                <c:pt idx="56">
                  <c:v>124.08</c:v>
                </c:pt>
                <c:pt idx="57">
                  <c:v>123.9</c:v>
                </c:pt>
                <c:pt idx="58">
                  <c:v>123.61</c:v>
                </c:pt>
                <c:pt idx="59">
                  <c:v>122.75</c:v>
                </c:pt>
                <c:pt idx="60">
                  <c:v>122.57</c:v>
                </c:pt>
                <c:pt idx="61">
                  <c:v>122.11</c:v>
                </c:pt>
                <c:pt idx="62">
                  <c:v>121.97</c:v>
                </c:pt>
                <c:pt idx="63">
                  <c:v>121.81</c:v>
                </c:pt>
                <c:pt idx="64">
                  <c:v>121.92</c:v>
                </c:pt>
                <c:pt idx="65">
                  <c:v>121.7</c:v>
                </c:pt>
                <c:pt idx="66">
                  <c:v>122.01</c:v>
                </c:pt>
                <c:pt idx="67">
                  <c:v>122.17</c:v>
                </c:pt>
                <c:pt idx="68">
                  <c:v>122.5</c:v>
                </c:pt>
                <c:pt idx="69">
                  <c:v>122.29</c:v>
                </c:pt>
                <c:pt idx="70">
                  <c:v>122.11</c:v>
                </c:pt>
                <c:pt idx="71">
                  <c:v>122.17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14-4222-94B3-7CE0352DBA5E}"/>
            </c:ext>
          </c:extLst>
        </c:ser>
        <c:ser>
          <c:idx val="5"/>
          <c:order val="5"/>
          <c:tx>
            <c:strRef>
              <c:f>'600A16P'!$I$101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'600A16P'!$I$102:$I$174</c15:sqref>
                  </c15:fullRef>
                </c:ext>
              </c:extLst>
              <c:f>'600A16P'!$I$103:$I$174</c:f>
              <c:numCache>
                <c:formatCode>0.00</c:formatCode>
                <c:ptCount val="72"/>
                <c:pt idx="0">
                  <c:v>17.440000000000001</c:v>
                </c:pt>
                <c:pt idx="1">
                  <c:v>25.16</c:v>
                </c:pt>
                <c:pt idx="2">
                  <c:v>33.6</c:v>
                </c:pt>
                <c:pt idx="3">
                  <c:v>41.7</c:v>
                </c:pt>
                <c:pt idx="4">
                  <c:v>49.5</c:v>
                </c:pt>
                <c:pt idx="5">
                  <c:v>56.92</c:v>
                </c:pt>
                <c:pt idx="6">
                  <c:v>63.51</c:v>
                </c:pt>
                <c:pt idx="7">
                  <c:v>69.78</c:v>
                </c:pt>
                <c:pt idx="8">
                  <c:v>75.19</c:v>
                </c:pt>
                <c:pt idx="9">
                  <c:v>80.11</c:v>
                </c:pt>
                <c:pt idx="10">
                  <c:v>84.3</c:v>
                </c:pt>
                <c:pt idx="11">
                  <c:v>88.04</c:v>
                </c:pt>
                <c:pt idx="12">
                  <c:v>91.18</c:v>
                </c:pt>
                <c:pt idx="13">
                  <c:v>94.04</c:v>
                </c:pt>
                <c:pt idx="14">
                  <c:v>96.53</c:v>
                </c:pt>
                <c:pt idx="15">
                  <c:v>98.77</c:v>
                </c:pt>
                <c:pt idx="16">
                  <c:v>100.63</c:v>
                </c:pt>
                <c:pt idx="17">
                  <c:v>102.11</c:v>
                </c:pt>
                <c:pt idx="18">
                  <c:v>103.05</c:v>
                </c:pt>
                <c:pt idx="19">
                  <c:v>103.75</c:v>
                </c:pt>
                <c:pt idx="20">
                  <c:v>104.66</c:v>
                </c:pt>
                <c:pt idx="21">
                  <c:v>105.73</c:v>
                </c:pt>
                <c:pt idx="22">
                  <c:v>106.7</c:v>
                </c:pt>
                <c:pt idx="23">
                  <c:v>107.54</c:v>
                </c:pt>
                <c:pt idx="24">
                  <c:v>108.32</c:v>
                </c:pt>
                <c:pt idx="25">
                  <c:v>108.92</c:v>
                </c:pt>
                <c:pt idx="26">
                  <c:v>109.89</c:v>
                </c:pt>
                <c:pt idx="27">
                  <c:v>110.5</c:v>
                </c:pt>
                <c:pt idx="28">
                  <c:v>110.72</c:v>
                </c:pt>
                <c:pt idx="29">
                  <c:v>111.06</c:v>
                </c:pt>
                <c:pt idx="30">
                  <c:v>111.6</c:v>
                </c:pt>
                <c:pt idx="31">
                  <c:v>111.94</c:v>
                </c:pt>
                <c:pt idx="32">
                  <c:v>112.58</c:v>
                </c:pt>
                <c:pt idx="33">
                  <c:v>112.99</c:v>
                </c:pt>
                <c:pt idx="34">
                  <c:v>113.59</c:v>
                </c:pt>
                <c:pt idx="35">
                  <c:v>113.84</c:v>
                </c:pt>
                <c:pt idx="36">
                  <c:v>114.51</c:v>
                </c:pt>
                <c:pt idx="37">
                  <c:v>115.02</c:v>
                </c:pt>
                <c:pt idx="38">
                  <c:v>115.12</c:v>
                </c:pt>
                <c:pt idx="39">
                  <c:v>115.13</c:v>
                </c:pt>
                <c:pt idx="40">
                  <c:v>115.25</c:v>
                </c:pt>
                <c:pt idx="41">
                  <c:v>115.26</c:v>
                </c:pt>
                <c:pt idx="42">
                  <c:v>115.43</c:v>
                </c:pt>
                <c:pt idx="43">
                  <c:v>115.4</c:v>
                </c:pt>
                <c:pt idx="44">
                  <c:v>115.31</c:v>
                </c:pt>
                <c:pt idx="45">
                  <c:v>115.18</c:v>
                </c:pt>
                <c:pt idx="46">
                  <c:v>115.21</c:v>
                </c:pt>
                <c:pt idx="47">
                  <c:v>115.22</c:v>
                </c:pt>
                <c:pt idx="48">
                  <c:v>115.18</c:v>
                </c:pt>
                <c:pt idx="49">
                  <c:v>114.97</c:v>
                </c:pt>
                <c:pt idx="50">
                  <c:v>114.85</c:v>
                </c:pt>
                <c:pt idx="51">
                  <c:v>114.71</c:v>
                </c:pt>
                <c:pt idx="52">
                  <c:v>114.67</c:v>
                </c:pt>
                <c:pt idx="53">
                  <c:v>114.66</c:v>
                </c:pt>
                <c:pt idx="54">
                  <c:v>114.97</c:v>
                </c:pt>
                <c:pt idx="55">
                  <c:v>115.24</c:v>
                </c:pt>
                <c:pt idx="56">
                  <c:v>115.51</c:v>
                </c:pt>
                <c:pt idx="57">
                  <c:v>115.68</c:v>
                </c:pt>
                <c:pt idx="58">
                  <c:v>115.64</c:v>
                </c:pt>
                <c:pt idx="59">
                  <c:v>115.42</c:v>
                </c:pt>
                <c:pt idx="60">
                  <c:v>115.47</c:v>
                </c:pt>
                <c:pt idx="61">
                  <c:v>115.26</c:v>
                </c:pt>
                <c:pt idx="62">
                  <c:v>115.25</c:v>
                </c:pt>
                <c:pt idx="63">
                  <c:v>115.23</c:v>
                </c:pt>
                <c:pt idx="64">
                  <c:v>115.32</c:v>
                </c:pt>
                <c:pt idx="65">
                  <c:v>115.11</c:v>
                </c:pt>
                <c:pt idx="66">
                  <c:v>115.25</c:v>
                </c:pt>
                <c:pt idx="67">
                  <c:v>115.33</c:v>
                </c:pt>
                <c:pt idx="68">
                  <c:v>115.51</c:v>
                </c:pt>
                <c:pt idx="69">
                  <c:v>115.45</c:v>
                </c:pt>
                <c:pt idx="70">
                  <c:v>115.4</c:v>
                </c:pt>
                <c:pt idx="71">
                  <c:v>115.54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14-4222-94B3-7CE0352DBA5E}"/>
            </c:ext>
          </c:extLst>
        </c:ser>
        <c:ser>
          <c:idx val="6"/>
          <c:order val="6"/>
          <c:tx>
            <c:strRef>
              <c:f>'600A16P'!$J$101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'600A16P'!$J$102:$J$174</c15:sqref>
                  </c15:fullRef>
                </c:ext>
              </c:extLst>
              <c:f>'600A16P'!$J$103:$J$174</c:f>
              <c:numCache>
                <c:formatCode>0.00</c:formatCode>
                <c:ptCount val="72"/>
                <c:pt idx="0">
                  <c:v>17.62</c:v>
                </c:pt>
                <c:pt idx="1">
                  <c:v>25.47</c:v>
                </c:pt>
                <c:pt idx="2">
                  <c:v>33.869999999999997</c:v>
                </c:pt>
                <c:pt idx="3">
                  <c:v>41.98</c:v>
                </c:pt>
                <c:pt idx="4">
                  <c:v>49.79</c:v>
                </c:pt>
                <c:pt idx="5">
                  <c:v>57.08</c:v>
                </c:pt>
                <c:pt idx="6">
                  <c:v>63.62</c:v>
                </c:pt>
                <c:pt idx="7">
                  <c:v>69.78</c:v>
                </c:pt>
                <c:pt idx="8">
                  <c:v>75</c:v>
                </c:pt>
                <c:pt idx="9">
                  <c:v>79.56</c:v>
                </c:pt>
                <c:pt idx="10">
                  <c:v>83.7</c:v>
                </c:pt>
                <c:pt idx="11">
                  <c:v>87.51</c:v>
                </c:pt>
                <c:pt idx="12">
                  <c:v>90.43</c:v>
                </c:pt>
                <c:pt idx="13">
                  <c:v>93.18</c:v>
                </c:pt>
                <c:pt idx="14">
                  <c:v>95.66</c:v>
                </c:pt>
                <c:pt idx="15">
                  <c:v>97.82</c:v>
                </c:pt>
                <c:pt idx="16">
                  <c:v>99.54</c:v>
                </c:pt>
                <c:pt idx="17">
                  <c:v>100.83</c:v>
                </c:pt>
                <c:pt idx="18">
                  <c:v>101.9</c:v>
                </c:pt>
                <c:pt idx="19">
                  <c:v>102.85</c:v>
                </c:pt>
                <c:pt idx="20">
                  <c:v>103.73</c:v>
                </c:pt>
                <c:pt idx="21">
                  <c:v>104.81</c:v>
                </c:pt>
                <c:pt idx="22">
                  <c:v>105.72</c:v>
                </c:pt>
                <c:pt idx="23">
                  <c:v>106.5</c:v>
                </c:pt>
                <c:pt idx="24">
                  <c:v>107.21</c:v>
                </c:pt>
                <c:pt idx="25">
                  <c:v>107.89</c:v>
                </c:pt>
                <c:pt idx="26">
                  <c:v>108.9</c:v>
                </c:pt>
                <c:pt idx="27">
                  <c:v>109.75</c:v>
                </c:pt>
                <c:pt idx="28">
                  <c:v>109.78</c:v>
                </c:pt>
                <c:pt idx="29">
                  <c:v>110.02</c:v>
                </c:pt>
                <c:pt idx="30">
                  <c:v>110.78</c:v>
                </c:pt>
                <c:pt idx="31">
                  <c:v>111.1</c:v>
                </c:pt>
                <c:pt idx="32">
                  <c:v>111.77</c:v>
                </c:pt>
                <c:pt idx="33">
                  <c:v>112.39</c:v>
                </c:pt>
                <c:pt idx="34">
                  <c:v>113</c:v>
                </c:pt>
                <c:pt idx="35">
                  <c:v>113.93</c:v>
                </c:pt>
                <c:pt idx="36">
                  <c:v>114.57</c:v>
                </c:pt>
                <c:pt idx="37">
                  <c:v>115.17</c:v>
                </c:pt>
                <c:pt idx="38">
                  <c:v>115.64</c:v>
                </c:pt>
                <c:pt idx="39">
                  <c:v>115.77</c:v>
                </c:pt>
                <c:pt idx="40">
                  <c:v>115.83</c:v>
                </c:pt>
                <c:pt idx="41">
                  <c:v>115.9</c:v>
                </c:pt>
                <c:pt idx="42">
                  <c:v>116.04</c:v>
                </c:pt>
                <c:pt idx="43">
                  <c:v>116.11</c:v>
                </c:pt>
                <c:pt idx="44">
                  <c:v>116</c:v>
                </c:pt>
                <c:pt idx="45">
                  <c:v>116.05</c:v>
                </c:pt>
                <c:pt idx="46">
                  <c:v>116.12</c:v>
                </c:pt>
                <c:pt idx="47">
                  <c:v>115.97</c:v>
                </c:pt>
                <c:pt idx="48">
                  <c:v>115.77</c:v>
                </c:pt>
                <c:pt idx="49">
                  <c:v>115.44</c:v>
                </c:pt>
                <c:pt idx="50">
                  <c:v>115.46</c:v>
                </c:pt>
                <c:pt idx="51">
                  <c:v>115.08</c:v>
                </c:pt>
                <c:pt idx="52">
                  <c:v>114.78</c:v>
                </c:pt>
                <c:pt idx="53">
                  <c:v>114.86</c:v>
                </c:pt>
                <c:pt idx="54">
                  <c:v>115.13</c:v>
                </c:pt>
                <c:pt idx="55">
                  <c:v>115.24</c:v>
                </c:pt>
                <c:pt idx="56">
                  <c:v>115.4</c:v>
                </c:pt>
                <c:pt idx="57">
                  <c:v>115.46</c:v>
                </c:pt>
                <c:pt idx="58">
                  <c:v>115.23</c:v>
                </c:pt>
                <c:pt idx="59">
                  <c:v>114.61</c:v>
                </c:pt>
                <c:pt idx="60">
                  <c:v>114.57</c:v>
                </c:pt>
                <c:pt idx="61">
                  <c:v>114.29</c:v>
                </c:pt>
                <c:pt idx="62">
                  <c:v>114.33</c:v>
                </c:pt>
                <c:pt idx="63">
                  <c:v>114.21</c:v>
                </c:pt>
                <c:pt idx="64">
                  <c:v>114.41</c:v>
                </c:pt>
                <c:pt idx="65">
                  <c:v>114.18</c:v>
                </c:pt>
                <c:pt idx="66">
                  <c:v>114.43</c:v>
                </c:pt>
                <c:pt idx="67">
                  <c:v>114.63</c:v>
                </c:pt>
                <c:pt idx="68">
                  <c:v>114.73</c:v>
                </c:pt>
                <c:pt idx="69">
                  <c:v>114.62</c:v>
                </c:pt>
                <c:pt idx="70">
                  <c:v>114.45</c:v>
                </c:pt>
                <c:pt idx="71">
                  <c:v>114.44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14-4222-94B3-7CE0352DBA5E}"/>
            </c:ext>
          </c:extLst>
        </c:ser>
        <c:ser>
          <c:idx val="7"/>
          <c:order val="7"/>
          <c:tx>
            <c:strRef>
              <c:f>'600A16P'!$K$101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'600A16P'!$K$102:$K$174</c15:sqref>
                  </c15:fullRef>
                </c:ext>
              </c:extLst>
              <c:f>'600A16P'!$K$103:$K$174</c:f>
              <c:numCache>
                <c:formatCode>0.00</c:formatCode>
                <c:ptCount val="72"/>
                <c:pt idx="0">
                  <c:v>17.29</c:v>
                </c:pt>
                <c:pt idx="1">
                  <c:v>24.03</c:v>
                </c:pt>
                <c:pt idx="2">
                  <c:v>31.19</c:v>
                </c:pt>
                <c:pt idx="3">
                  <c:v>38.36</c:v>
                </c:pt>
                <c:pt idx="4">
                  <c:v>45.5</c:v>
                </c:pt>
                <c:pt idx="5">
                  <c:v>52.51</c:v>
                </c:pt>
                <c:pt idx="6">
                  <c:v>59.11</c:v>
                </c:pt>
                <c:pt idx="7">
                  <c:v>65.17</c:v>
                </c:pt>
                <c:pt idx="8">
                  <c:v>70.56</c:v>
                </c:pt>
                <c:pt idx="9">
                  <c:v>75.489999999999995</c:v>
                </c:pt>
                <c:pt idx="10">
                  <c:v>80.099999999999994</c:v>
                </c:pt>
                <c:pt idx="11">
                  <c:v>84.52</c:v>
                </c:pt>
                <c:pt idx="12">
                  <c:v>88.07</c:v>
                </c:pt>
                <c:pt idx="13">
                  <c:v>91.46</c:v>
                </c:pt>
                <c:pt idx="14">
                  <c:v>94.34</c:v>
                </c:pt>
                <c:pt idx="15">
                  <c:v>97.02</c:v>
                </c:pt>
                <c:pt idx="16">
                  <c:v>99.12</c:v>
                </c:pt>
                <c:pt idx="17">
                  <c:v>101.21</c:v>
                </c:pt>
                <c:pt idx="18">
                  <c:v>103.28</c:v>
                </c:pt>
                <c:pt idx="19">
                  <c:v>104.83</c:v>
                </c:pt>
                <c:pt idx="20">
                  <c:v>106.22</c:v>
                </c:pt>
                <c:pt idx="21">
                  <c:v>107.56</c:v>
                </c:pt>
                <c:pt idx="22">
                  <c:v>108.59</c:v>
                </c:pt>
                <c:pt idx="23">
                  <c:v>109.52</c:v>
                </c:pt>
                <c:pt idx="24">
                  <c:v>110.66</c:v>
                </c:pt>
                <c:pt idx="25">
                  <c:v>111.61</c:v>
                </c:pt>
                <c:pt idx="26">
                  <c:v>112.93</c:v>
                </c:pt>
                <c:pt idx="27">
                  <c:v>113.93</c:v>
                </c:pt>
                <c:pt idx="28">
                  <c:v>114.44</c:v>
                </c:pt>
                <c:pt idx="29">
                  <c:v>115.02</c:v>
                </c:pt>
                <c:pt idx="30">
                  <c:v>115.8</c:v>
                </c:pt>
                <c:pt idx="31">
                  <c:v>116.36</c:v>
                </c:pt>
                <c:pt idx="32">
                  <c:v>117</c:v>
                </c:pt>
                <c:pt idx="33">
                  <c:v>117.92</c:v>
                </c:pt>
                <c:pt idx="34">
                  <c:v>119.05</c:v>
                </c:pt>
                <c:pt idx="35">
                  <c:v>120.4</c:v>
                </c:pt>
                <c:pt idx="36">
                  <c:v>120.73</c:v>
                </c:pt>
                <c:pt idx="37">
                  <c:v>121.87</c:v>
                </c:pt>
                <c:pt idx="38">
                  <c:v>122.64</c:v>
                </c:pt>
                <c:pt idx="39">
                  <c:v>123.08</c:v>
                </c:pt>
                <c:pt idx="40">
                  <c:v>123.21</c:v>
                </c:pt>
                <c:pt idx="41">
                  <c:v>123.24</c:v>
                </c:pt>
                <c:pt idx="42">
                  <c:v>123.45</c:v>
                </c:pt>
                <c:pt idx="43">
                  <c:v>123.98</c:v>
                </c:pt>
                <c:pt idx="44">
                  <c:v>124</c:v>
                </c:pt>
                <c:pt idx="45">
                  <c:v>124.31</c:v>
                </c:pt>
                <c:pt idx="46">
                  <c:v>123.96</c:v>
                </c:pt>
                <c:pt idx="47">
                  <c:v>124.01</c:v>
                </c:pt>
                <c:pt idx="48">
                  <c:v>123.67</c:v>
                </c:pt>
                <c:pt idx="49">
                  <c:v>123.91</c:v>
                </c:pt>
                <c:pt idx="50">
                  <c:v>123.62</c:v>
                </c:pt>
                <c:pt idx="51">
                  <c:v>122.9</c:v>
                </c:pt>
                <c:pt idx="52">
                  <c:v>122.68</c:v>
                </c:pt>
                <c:pt idx="53">
                  <c:v>122.7</c:v>
                </c:pt>
                <c:pt idx="54">
                  <c:v>122.76</c:v>
                </c:pt>
                <c:pt idx="55">
                  <c:v>122.74</c:v>
                </c:pt>
                <c:pt idx="56">
                  <c:v>122.98</c:v>
                </c:pt>
                <c:pt idx="57">
                  <c:v>122.89</c:v>
                </c:pt>
                <c:pt idx="58">
                  <c:v>122.51</c:v>
                </c:pt>
                <c:pt idx="59">
                  <c:v>122.02</c:v>
                </c:pt>
                <c:pt idx="60">
                  <c:v>121.85</c:v>
                </c:pt>
                <c:pt idx="61">
                  <c:v>121.57</c:v>
                </c:pt>
                <c:pt idx="62">
                  <c:v>121.56</c:v>
                </c:pt>
                <c:pt idx="63">
                  <c:v>121.17</c:v>
                </c:pt>
                <c:pt idx="64">
                  <c:v>121.41</c:v>
                </c:pt>
                <c:pt idx="65">
                  <c:v>121.23</c:v>
                </c:pt>
                <c:pt idx="66">
                  <c:v>121.41</c:v>
                </c:pt>
                <c:pt idx="67">
                  <c:v>121.65</c:v>
                </c:pt>
                <c:pt idx="68">
                  <c:v>121.63</c:v>
                </c:pt>
                <c:pt idx="69">
                  <c:v>121.57</c:v>
                </c:pt>
                <c:pt idx="70">
                  <c:v>121.43</c:v>
                </c:pt>
                <c:pt idx="71">
                  <c:v>121.41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14-4222-94B3-7CE0352DBA5E}"/>
            </c:ext>
          </c:extLst>
        </c:ser>
        <c:ser>
          <c:idx val="8"/>
          <c:order val="8"/>
          <c:tx>
            <c:strRef>
              <c:f>'600A16P'!$L$101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'600A16P'!$L$102:$L$174</c15:sqref>
                  </c15:fullRef>
                </c:ext>
              </c:extLst>
              <c:f>'600A16P'!$L$103:$L$174</c:f>
              <c:numCache>
                <c:formatCode>0.00</c:formatCode>
                <c:ptCount val="72"/>
                <c:pt idx="0">
                  <c:v>16</c:v>
                </c:pt>
                <c:pt idx="1">
                  <c:v>21.22</c:v>
                </c:pt>
                <c:pt idx="2">
                  <c:v>27.71</c:v>
                </c:pt>
                <c:pt idx="3">
                  <c:v>34.64</c:v>
                </c:pt>
                <c:pt idx="4">
                  <c:v>41.63</c:v>
                </c:pt>
                <c:pt idx="5">
                  <c:v>48.51</c:v>
                </c:pt>
                <c:pt idx="6">
                  <c:v>55.09</c:v>
                </c:pt>
                <c:pt idx="7">
                  <c:v>61.33</c:v>
                </c:pt>
                <c:pt idx="8">
                  <c:v>66.83</c:v>
                </c:pt>
                <c:pt idx="9">
                  <c:v>72</c:v>
                </c:pt>
                <c:pt idx="10">
                  <c:v>76.98</c:v>
                </c:pt>
                <c:pt idx="11">
                  <c:v>81.16</c:v>
                </c:pt>
                <c:pt idx="12">
                  <c:v>84.62</c:v>
                </c:pt>
                <c:pt idx="13">
                  <c:v>88.35</c:v>
                </c:pt>
                <c:pt idx="14">
                  <c:v>92.15</c:v>
                </c:pt>
                <c:pt idx="15">
                  <c:v>95.29</c:v>
                </c:pt>
                <c:pt idx="16">
                  <c:v>98.25</c:v>
                </c:pt>
                <c:pt idx="17">
                  <c:v>100.12</c:v>
                </c:pt>
                <c:pt idx="18">
                  <c:v>101.43</c:v>
                </c:pt>
                <c:pt idx="19">
                  <c:v>103.07</c:v>
                </c:pt>
                <c:pt idx="20">
                  <c:v>105.03</c:v>
                </c:pt>
                <c:pt idx="21">
                  <c:v>107.39</c:v>
                </c:pt>
                <c:pt idx="22">
                  <c:v>108.98</c:v>
                </c:pt>
                <c:pt idx="23">
                  <c:v>110.23</c:v>
                </c:pt>
                <c:pt idx="24">
                  <c:v>112.19</c:v>
                </c:pt>
                <c:pt idx="25">
                  <c:v>112.81</c:v>
                </c:pt>
                <c:pt idx="26">
                  <c:v>115.34</c:v>
                </c:pt>
                <c:pt idx="27">
                  <c:v>116.18</c:v>
                </c:pt>
                <c:pt idx="28">
                  <c:v>116.22</c:v>
                </c:pt>
                <c:pt idx="29">
                  <c:v>117.32</c:v>
                </c:pt>
                <c:pt idx="30">
                  <c:v>118.99</c:v>
                </c:pt>
                <c:pt idx="31">
                  <c:v>118.88</c:v>
                </c:pt>
                <c:pt idx="32">
                  <c:v>120.87</c:v>
                </c:pt>
                <c:pt idx="33">
                  <c:v>121.12</c:v>
                </c:pt>
                <c:pt idx="34">
                  <c:v>122.99</c:v>
                </c:pt>
                <c:pt idx="35">
                  <c:v>124.87</c:v>
                </c:pt>
                <c:pt idx="36">
                  <c:v>125.46</c:v>
                </c:pt>
                <c:pt idx="37">
                  <c:v>127.45</c:v>
                </c:pt>
                <c:pt idx="38">
                  <c:v>127.84</c:v>
                </c:pt>
                <c:pt idx="39">
                  <c:v>127.57</c:v>
                </c:pt>
                <c:pt idx="40">
                  <c:v>127.93</c:v>
                </c:pt>
                <c:pt idx="41">
                  <c:v>127.78</c:v>
                </c:pt>
                <c:pt idx="42">
                  <c:v>128.21</c:v>
                </c:pt>
                <c:pt idx="43">
                  <c:v>129.38</c:v>
                </c:pt>
                <c:pt idx="44">
                  <c:v>129.38</c:v>
                </c:pt>
                <c:pt idx="45">
                  <c:v>129.82</c:v>
                </c:pt>
                <c:pt idx="46">
                  <c:v>129.76</c:v>
                </c:pt>
                <c:pt idx="47">
                  <c:v>130.82</c:v>
                </c:pt>
                <c:pt idx="48">
                  <c:v>130.36000000000001</c:v>
                </c:pt>
                <c:pt idx="49">
                  <c:v>130.22999999999999</c:v>
                </c:pt>
                <c:pt idx="50">
                  <c:v>129.5</c:v>
                </c:pt>
                <c:pt idx="51">
                  <c:v>128.75</c:v>
                </c:pt>
                <c:pt idx="52">
                  <c:v>128.43</c:v>
                </c:pt>
                <c:pt idx="53">
                  <c:v>128.61000000000001</c:v>
                </c:pt>
                <c:pt idx="54">
                  <c:v>129.06</c:v>
                </c:pt>
                <c:pt idx="55">
                  <c:v>128.61000000000001</c:v>
                </c:pt>
                <c:pt idx="56">
                  <c:v>128.02000000000001</c:v>
                </c:pt>
                <c:pt idx="57">
                  <c:v>128.72999999999999</c:v>
                </c:pt>
                <c:pt idx="58">
                  <c:v>127.79</c:v>
                </c:pt>
                <c:pt idx="59">
                  <c:v>126.5</c:v>
                </c:pt>
                <c:pt idx="60">
                  <c:v>127.1</c:v>
                </c:pt>
                <c:pt idx="61">
                  <c:v>125.99</c:v>
                </c:pt>
                <c:pt idx="62">
                  <c:v>126.1</c:v>
                </c:pt>
                <c:pt idx="63">
                  <c:v>126.31</c:v>
                </c:pt>
                <c:pt idx="64">
                  <c:v>126.49</c:v>
                </c:pt>
                <c:pt idx="65">
                  <c:v>125.97</c:v>
                </c:pt>
                <c:pt idx="66">
                  <c:v>126.41</c:v>
                </c:pt>
                <c:pt idx="67">
                  <c:v>126.91</c:v>
                </c:pt>
                <c:pt idx="68">
                  <c:v>127.07</c:v>
                </c:pt>
                <c:pt idx="69">
                  <c:v>126.63</c:v>
                </c:pt>
                <c:pt idx="70">
                  <c:v>126.12</c:v>
                </c:pt>
                <c:pt idx="71">
                  <c:v>125.68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C14-4222-94B3-7CE0352DBA5E}"/>
            </c:ext>
          </c:extLst>
        </c:ser>
        <c:ser>
          <c:idx val="9"/>
          <c:order val="9"/>
          <c:tx>
            <c:strRef>
              <c:f>'600A16P'!$M$101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'600A16P'!$M$102:$M$174</c15:sqref>
                  </c15:fullRef>
                </c:ext>
              </c:extLst>
              <c:f>'600A16P'!$M$103:$M$174</c:f>
              <c:numCache>
                <c:formatCode>0.00</c:formatCode>
                <c:ptCount val="72"/>
                <c:pt idx="0">
                  <c:v>18.68</c:v>
                </c:pt>
                <c:pt idx="1">
                  <c:v>27.19</c:v>
                </c:pt>
                <c:pt idx="2">
                  <c:v>34.65</c:v>
                </c:pt>
                <c:pt idx="3">
                  <c:v>42.03</c:v>
                </c:pt>
                <c:pt idx="4">
                  <c:v>48.47</c:v>
                </c:pt>
                <c:pt idx="5">
                  <c:v>54.3</c:v>
                </c:pt>
                <c:pt idx="6">
                  <c:v>60.4</c:v>
                </c:pt>
                <c:pt idx="7">
                  <c:v>65.64</c:v>
                </c:pt>
                <c:pt idx="8">
                  <c:v>69.709999999999994</c:v>
                </c:pt>
                <c:pt idx="9">
                  <c:v>73.83</c:v>
                </c:pt>
                <c:pt idx="10">
                  <c:v>78.08</c:v>
                </c:pt>
                <c:pt idx="11">
                  <c:v>81.2</c:v>
                </c:pt>
                <c:pt idx="12">
                  <c:v>83.73</c:v>
                </c:pt>
                <c:pt idx="13">
                  <c:v>86.22</c:v>
                </c:pt>
                <c:pt idx="14">
                  <c:v>88.91</c:v>
                </c:pt>
                <c:pt idx="15">
                  <c:v>90.58</c:v>
                </c:pt>
                <c:pt idx="16">
                  <c:v>92.57</c:v>
                </c:pt>
                <c:pt idx="17">
                  <c:v>94.09</c:v>
                </c:pt>
                <c:pt idx="18">
                  <c:v>94.99</c:v>
                </c:pt>
                <c:pt idx="19">
                  <c:v>96.04</c:v>
                </c:pt>
                <c:pt idx="20">
                  <c:v>97.19</c:v>
                </c:pt>
                <c:pt idx="21">
                  <c:v>98.11</c:v>
                </c:pt>
                <c:pt idx="22">
                  <c:v>99.16</c:v>
                </c:pt>
                <c:pt idx="23">
                  <c:v>100.03</c:v>
                </c:pt>
                <c:pt idx="24">
                  <c:v>100.77</c:v>
                </c:pt>
                <c:pt idx="25">
                  <c:v>101.74</c:v>
                </c:pt>
                <c:pt idx="26">
                  <c:v>102.19</c:v>
                </c:pt>
                <c:pt idx="27">
                  <c:v>103.39</c:v>
                </c:pt>
                <c:pt idx="28">
                  <c:v>103.19</c:v>
                </c:pt>
                <c:pt idx="29">
                  <c:v>103.84</c:v>
                </c:pt>
                <c:pt idx="30">
                  <c:v>104.68</c:v>
                </c:pt>
                <c:pt idx="31">
                  <c:v>104.93</c:v>
                </c:pt>
                <c:pt idx="32">
                  <c:v>105.06</c:v>
                </c:pt>
                <c:pt idx="33">
                  <c:v>105.85</c:v>
                </c:pt>
                <c:pt idx="34">
                  <c:v>105.94</c:v>
                </c:pt>
                <c:pt idx="35">
                  <c:v>106.04</c:v>
                </c:pt>
                <c:pt idx="36">
                  <c:v>107.07</c:v>
                </c:pt>
                <c:pt idx="37">
                  <c:v>106.56</c:v>
                </c:pt>
                <c:pt idx="38">
                  <c:v>106.99</c:v>
                </c:pt>
                <c:pt idx="39">
                  <c:v>107.2</c:v>
                </c:pt>
                <c:pt idx="40">
                  <c:v>107.32</c:v>
                </c:pt>
                <c:pt idx="41">
                  <c:v>107.5</c:v>
                </c:pt>
                <c:pt idx="42">
                  <c:v>107.45</c:v>
                </c:pt>
                <c:pt idx="43">
                  <c:v>106.8</c:v>
                </c:pt>
                <c:pt idx="44">
                  <c:v>107.12</c:v>
                </c:pt>
                <c:pt idx="45">
                  <c:v>106.71</c:v>
                </c:pt>
                <c:pt idx="46">
                  <c:v>107.05</c:v>
                </c:pt>
                <c:pt idx="47">
                  <c:v>106.44</c:v>
                </c:pt>
                <c:pt idx="48">
                  <c:v>106.34</c:v>
                </c:pt>
                <c:pt idx="49">
                  <c:v>106.12</c:v>
                </c:pt>
                <c:pt idx="50">
                  <c:v>106.54</c:v>
                </c:pt>
                <c:pt idx="51">
                  <c:v>107.04</c:v>
                </c:pt>
                <c:pt idx="52">
                  <c:v>107.12</c:v>
                </c:pt>
                <c:pt idx="53">
                  <c:v>106.77</c:v>
                </c:pt>
                <c:pt idx="54">
                  <c:v>107</c:v>
                </c:pt>
                <c:pt idx="55">
                  <c:v>107.79</c:v>
                </c:pt>
                <c:pt idx="56">
                  <c:v>107.95</c:v>
                </c:pt>
                <c:pt idx="57">
                  <c:v>107.97</c:v>
                </c:pt>
                <c:pt idx="58">
                  <c:v>108.01</c:v>
                </c:pt>
                <c:pt idx="59">
                  <c:v>107.27</c:v>
                </c:pt>
                <c:pt idx="60">
                  <c:v>107.75</c:v>
                </c:pt>
                <c:pt idx="61">
                  <c:v>107.57</c:v>
                </c:pt>
                <c:pt idx="62">
                  <c:v>107.95</c:v>
                </c:pt>
                <c:pt idx="63">
                  <c:v>107.4</c:v>
                </c:pt>
                <c:pt idx="64">
                  <c:v>107.7</c:v>
                </c:pt>
                <c:pt idx="65">
                  <c:v>108.01</c:v>
                </c:pt>
                <c:pt idx="66">
                  <c:v>107.86</c:v>
                </c:pt>
                <c:pt idx="67">
                  <c:v>108.03</c:v>
                </c:pt>
                <c:pt idx="68">
                  <c:v>107.8</c:v>
                </c:pt>
                <c:pt idx="69">
                  <c:v>107.91</c:v>
                </c:pt>
                <c:pt idx="70">
                  <c:v>107.89</c:v>
                </c:pt>
                <c:pt idx="71">
                  <c:v>107.64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C14-4222-94B3-7CE0352DBA5E}"/>
            </c:ext>
          </c:extLst>
        </c:ser>
        <c:ser>
          <c:idx val="10"/>
          <c:order val="10"/>
          <c:tx>
            <c:strRef>
              <c:f>'600A16P'!$N$101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'600A16P'!$N$102:$N$174</c15:sqref>
                  </c15:fullRef>
                </c:ext>
              </c:extLst>
              <c:f>'600A16P'!$N$103:$N$174</c:f>
              <c:numCache>
                <c:formatCode>0.00</c:formatCode>
                <c:ptCount val="72"/>
                <c:pt idx="0">
                  <c:v>18.989999999999998</c:v>
                </c:pt>
                <c:pt idx="1">
                  <c:v>27.17</c:v>
                </c:pt>
                <c:pt idx="2">
                  <c:v>33.770000000000003</c:v>
                </c:pt>
                <c:pt idx="3">
                  <c:v>39.5</c:v>
                </c:pt>
                <c:pt idx="4">
                  <c:v>45.34</c:v>
                </c:pt>
                <c:pt idx="5">
                  <c:v>48.3</c:v>
                </c:pt>
                <c:pt idx="6">
                  <c:v>51.85</c:v>
                </c:pt>
                <c:pt idx="7">
                  <c:v>55.88</c:v>
                </c:pt>
                <c:pt idx="8">
                  <c:v>56.93</c:v>
                </c:pt>
                <c:pt idx="9">
                  <c:v>58.73</c:v>
                </c:pt>
                <c:pt idx="10">
                  <c:v>60.91</c:v>
                </c:pt>
                <c:pt idx="11">
                  <c:v>62.12</c:v>
                </c:pt>
                <c:pt idx="12">
                  <c:v>62.78</c:v>
                </c:pt>
                <c:pt idx="13">
                  <c:v>63.2</c:v>
                </c:pt>
                <c:pt idx="14">
                  <c:v>64.11</c:v>
                </c:pt>
                <c:pt idx="15">
                  <c:v>65.069999999999993</c:v>
                </c:pt>
                <c:pt idx="16">
                  <c:v>65.709999999999994</c:v>
                </c:pt>
                <c:pt idx="17">
                  <c:v>65.14</c:v>
                </c:pt>
                <c:pt idx="18">
                  <c:v>65.31</c:v>
                </c:pt>
                <c:pt idx="19">
                  <c:v>65.47</c:v>
                </c:pt>
                <c:pt idx="20">
                  <c:v>65.52</c:v>
                </c:pt>
                <c:pt idx="21">
                  <c:v>65.430000000000007</c:v>
                </c:pt>
                <c:pt idx="22">
                  <c:v>65.83</c:v>
                </c:pt>
                <c:pt idx="23">
                  <c:v>66.44</c:v>
                </c:pt>
                <c:pt idx="24">
                  <c:v>68.72</c:v>
                </c:pt>
                <c:pt idx="25">
                  <c:v>68.11</c:v>
                </c:pt>
                <c:pt idx="26">
                  <c:v>70.39</c:v>
                </c:pt>
                <c:pt idx="27">
                  <c:v>70.53</c:v>
                </c:pt>
                <c:pt idx="28">
                  <c:v>68.930000000000007</c:v>
                </c:pt>
                <c:pt idx="29">
                  <c:v>68.94</c:v>
                </c:pt>
                <c:pt idx="30">
                  <c:v>72.13</c:v>
                </c:pt>
                <c:pt idx="31">
                  <c:v>69.56</c:v>
                </c:pt>
                <c:pt idx="32">
                  <c:v>72.06</c:v>
                </c:pt>
                <c:pt idx="33">
                  <c:v>70.97</c:v>
                </c:pt>
                <c:pt idx="34">
                  <c:v>73.650000000000006</c:v>
                </c:pt>
                <c:pt idx="35">
                  <c:v>74.709999999999994</c:v>
                </c:pt>
                <c:pt idx="36">
                  <c:v>74.75</c:v>
                </c:pt>
                <c:pt idx="37">
                  <c:v>75.28</c:v>
                </c:pt>
                <c:pt idx="38">
                  <c:v>74.599999999999994</c:v>
                </c:pt>
                <c:pt idx="39">
                  <c:v>74.59</c:v>
                </c:pt>
                <c:pt idx="40">
                  <c:v>74.680000000000007</c:v>
                </c:pt>
                <c:pt idx="41">
                  <c:v>74.819999999999993</c:v>
                </c:pt>
                <c:pt idx="42">
                  <c:v>74.819999999999993</c:v>
                </c:pt>
                <c:pt idx="43">
                  <c:v>74.69</c:v>
                </c:pt>
                <c:pt idx="44">
                  <c:v>74.47</c:v>
                </c:pt>
                <c:pt idx="45">
                  <c:v>73.62</c:v>
                </c:pt>
                <c:pt idx="46">
                  <c:v>74.010000000000005</c:v>
                </c:pt>
                <c:pt idx="47">
                  <c:v>73.95</c:v>
                </c:pt>
                <c:pt idx="48">
                  <c:v>74</c:v>
                </c:pt>
                <c:pt idx="49">
                  <c:v>73.739999999999995</c:v>
                </c:pt>
                <c:pt idx="50">
                  <c:v>73.709999999999994</c:v>
                </c:pt>
                <c:pt idx="51">
                  <c:v>73.94</c:v>
                </c:pt>
                <c:pt idx="52">
                  <c:v>74.11</c:v>
                </c:pt>
                <c:pt idx="53">
                  <c:v>74.13</c:v>
                </c:pt>
                <c:pt idx="54">
                  <c:v>74.739999999999995</c:v>
                </c:pt>
                <c:pt idx="55">
                  <c:v>74.84</c:v>
                </c:pt>
                <c:pt idx="56">
                  <c:v>73.209999999999994</c:v>
                </c:pt>
                <c:pt idx="57">
                  <c:v>74.66</c:v>
                </c:pt>
                <c:pt idx="58">
                  <c:v>73.13</c:v>
                </c:pt>
                <c:pt idx="59">
                  <c:v>70.989999999999995</c:v>
                </c:pt>
                <c:pt idx="60">
                  <c:v>72.66</c:v>
                </c:pt>
                <c:pt idx="61">
                  <c:v>71.319999999999993</c:v>
                </c:pt>
                <c:pt idx="62">
                  <c:v>71.42</c:v>
                </c:pt>
                <c:pt idx="63">
                  <c:v>71.22</c:v>
                </c:pt>
                <c:pt idx="64">
                  <c:v>70.97</c:v>
                </c:pt>
                <c:pt idx="65">
                  <c:v>70.84</c:v>
                </c:pt>
                <c:pt idx="66">
                  <c:v>71.92</c:v>
                </c:pt>
                <c:pt idx="67">
                  <c:v>74.069999999999993</c:v>
                </c:pt>
                <c:pt idx="68">
                  <c:v>73.930000000000007</c:v>
                </c:pt>
                <c:pt idx="69">
                  <c:v>71.12</c:v>
                </c:pt>
                <c:pt idx="70">
                  <c:v>70.98</c:v>
                </c:pt>
                <c:pt idx="71">
                  <c:v>71.599999999999994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C14-4222-94B3-7CE0352DBA5E}"/>
            </c:ext>
          </c:extLst>
        </c:ser>
        <c:ser>
          <c:idx val="11"/>
          <c:order val="11"/>
          <c:tx>
            <c:strRef>
              <c:f>'600A16P'!$O$101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'600A16P'!$O$102:$O$174</c15:sqref>
                  </c15:fullRef>
                </c:ext>
              </c:extLst>
              <c:f>'600A16P'!$O$103:$O$174</c:f>
              <c:numCache>
                <c:formatCode>0.00</c:formatCode>
                <c:ptCount val="72"/>
                <c:pt idx="0">
                  <c:v>16.41</c:v>
                </c:pt>
                <c:pt idx="1">
                  <c:v>22.76</c:v>
                </c:pt>
                <c:pt idx="2">
                  <c:v>28.87</c:v>
                </c:pt>
                <c:pt idx="3">
                  <c:v>34.619999999999997</c:v>
                </c:pt>
                <c:pt idx="4">
                  <c:v>39.700000000000003</c:v>
                </c:pt>
                <c:pt idx="5">
                  <c:v>44.77</c:v>
                </c:pt>
                <c:pt idx="6">
                  <c:v>49.94</c:v>
                </c:pt>
                <c:pt idx="7">
                  <c:v>54.64</c:v>
                </c:pt>
                <c:pt idx="8">
                  <c:v>59.32</c:v>
                </c:pt>
                <c:pt idx="9">
                  <c:v>63.21</c:v>
                </c:pt>
                <c:pt idx="10">
                  <c:v>67.319999999999993</c:v>
                </c:pt>
                <c:pt idx="11">
                  <c:v>70.67</c:v>
                </c:pt>
                <c:pt idx="12">
                  <c:v>73.75</c:v>
                </c:pt>
                <c:pt idx="13">
                  <c:v>76.61</c:v>
                </c:pt>
                <c:pt idx="14">
                  <c:v>79.400000000000006</c:v>
                </c:pt>
                <c:pt idx="15">
                  <c:v>81.97</c:v>
                </c:pt>
                <c:pt idx="16">
                  <c:v>84.32</c:v>
                </c:pt>
                <c:pt idx="17">
                  <c:v>86.86</c:v>
                </c:pt>
                <c:pt idx="18">
                  <c:v>87.63</c:v>
                </c:pt>
                <c:pt idx="19">
                  <c:v>89.18</c:v>
                </c:pt>
                <c:pt idx="20">
                  <c:v>91.15</c:v>
                </c:pt>
                <c:pt idx="21">
                  <c:v>92.67</c:v>
                </c:pt>
                <c:pt idx="22">
                  <c:v>94.44</c:v>
                </c:pt>
                <c:pt idx="23">
                  <c:v>96.05</c:v>
                </c:pt>
                <c:pt idx="24">
                  <c:v>97.4</c:v>
                </c:pt>
                <c:pt idx="25">
                  <c:v>98.63</c:v>
                </c:pt>
                <c:pt idx="26">
                  <c:v>99.53</c:v>
                </c:pt>
                <c:pt idx="27">
                  <c:v>101.01</c:v>
                </c:pt>
                <c:pt idx="28">
                  <c:v>101.36</c:v>
                </c:pt>
                <c:pt idx="29">
                  <c:v>102.57</c:v>
                </c:pt>
                <c:pt idx="30">
                  <c:v>103.36</c:v>
                </c:pt>
                <c:pt idx="31">
                  <c:v>104.22</c:v>
                </c:pt>
                <c:pt idx="32">
                  <c:v>104.54</c:v>
                </c:pt>
                <c:pt idx="33">
                  <c:v>105.47</c:v>
                </c:pt>
                <c:pt idx="34">
                  <c:v>105.5</c:v>
                </c:pt>
                <c:pt idx="35">
                  <c:v>106.31</c:v>
                </c:pt>
                <c:pt idx="36">
                  <c:v>107.38</c:v>
                </c:pt>
                <c:pt idx="37">
                  <c:v>107</c:v>
                </c:pt>
                <c:pt idx="38">
                  <c:v>108.09</c:v>
                </c:pt>
                <c:pt idx="39">
                  <c:v>108.56</c:v>
                </c:pt>
                <c:pt idx="40">
                  <c:v>108.7</c:v>
                </c:pt>
                <c:pt idx="41">
                  <c:v>108.83</c:v>
                </c:pt>
                <c:pt idx="42">
                  <c:v>109.4</c:v>
                </c:pt>
                <c:pt idx="43">
                  <c:v>108.79</c:v>
                </c:pt>
                <c:pt idx="44">
                  <c:v>109.34</c:v>
                </c:pt>
                <c:pt idx="45">
                  <c:v>109.13</c:v>
                </c:pt>
                <c:pt idx="46">
                  <c:v>109.58</c:v>
                </c:pt>
                <c:pt idx="47">
                  <c:v>108.73</c:v>
                </c:pt>
                <c:pt idx="48">
                  <c:v>109.33</c:v>
                </c:pt>
                <c:pt idx="49">
                  <c:v>109.1</c:v>
                </c:pt>
                <c:pt idx="50">
                  <c:v>109.61</c:v>
                </c:pt>
                <c:pt idx="51">
                  <c:v>109.76</c:v>
                </c:pt>
                <c:pt idx="52">
                  <c:v>109.68</c:v>
                </c:pt>
                <c:pt idx="53">
                  <c:v>109.61</c:v>
                </c:pt>
                <c:pt idx="54">
                  <c:v>109.74</c:v>
                </c:pt>
                <c:pt idx="55">
                  <c:v>110.28</c:v>
                </c:pt>
                <c:pt idx="56">
                  <c:v>110.6</c:v>
                </c:pt>
                <c:pt idx="57">
                  <c:v>110.56</c:v>
                </c:pt>
                <c:pt idx="58">
                  <c:v>110.76</c:v>
                </c:pt>
                <c:pt idx="59">
                  <c:v>110.45</c:v>
                </c:pt>
                <c:pt idx="60">
                  <c:v>110.47</c:v>
                </c:pt>
                <c:pt idx="61">
                  <c:v>110.38</c:v>
                </c:pt>
                <c:pt idx="62">
                  <c:v>110.41</c:v>
                </c:pt>
                <c:pt idx="63">
                  <c:v>110.21</c:v>
                </c:pt>
                <c:pt idx="64">
                  <c:v>110.36</c:v>
                </c:pt>
                <c:pt idx="65">
                  <c:v>110.42</c:v>
                </c:pt>
                <c:pt idx="66">
                  <c:v>110.45</c:v>
                </c:pt>
                <c:pt idx="67">
                  <c:v>110.4</c:v>
                </c:pt>
                <c:pt idx="68">
                  <c:v>110.22</c:v>
                </c:pt>
                <c:pt idx="69">
                  <c:v>110.61</c:v>
                </c:pt>
                <c:pt idx="70">
                  <c:v>110.31</c:v>
                </c:pt>
                <c:pt idx="71">
                  <c:v>110.27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C14-4222-94B3-7CE0352DBA5E}"/>
            </c:ext>
          </c:extLst>
        </c:ser>
        <c:ser>
          <c:idx val="12"/>
          <c:order val="12"/>
          <c:tx>
            <c:strRef>
              <c:f>'600A16P'!$P$101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'600A16P'!$P$102:$P$174</c15:sqref>
                  </c15:fullRef>
                </c:ext>
              </c:extLst>
              <c:f>'600A16P'!$P$103:$P$174</c:f>
              <c:numCache>
                <c:formatCode>0.00</c:formatCode>
                <c:ptCount val="72"/>
                <c:pt idx="0">
                  <c:v>16.39</c:v>
                </c:pt>
                <c:pt idx="1">
                  <c:v>22.36</c:v>
                </c:pt>
                <c:pt idx="2">
                  <c:v>27.87</c:v>
                </c:pt>
                <c:pt idx="3">
                  <c:v>33.01</c:v>
                </c:pt>
                <c:pt idx="4">
                  <c:v>37.22</c:v>
                </c:pt>
                <c:pt idx="5">
                  <c:v>41.25</c:v>
                </c:pt>
                <c:pt idx="6">
                  <c:v>45.59</c:v>
                </c:pt>
                <c:pt idx="7">
                  <c:v>49.1</c:v>
                </c:pt>
                <c:pt idx="8">
                  <c:v>52.3</c:v>
                </c:pt>
                <c:pt idx="9">
                  <c:v>54.97</c:v>
                </c:pt>
                <c:pt idx="10">
                  <c:v>58.09</c:v>
                </c:pt>
                <c:pt idx="11">
                  <c:v>60.24</c:v>
                </c:pt>
                <c:pt idx="12">
                  <c:v>62.33</c:v>
                </c:pt>
                <c:pt idx="13">
                  <c:v>64.03</c:v>
                </c:pt>
                <c:pt idx="14">
                  <c:v>65.87</c:v>
                </c:pt>
                <c:pt idx="15">
                  <c:v>67.31</c:v>
                </c:pt>
                <c:pt idx="16">
                  <c:v>68.400000000000006</c:v>
                </c:pt>
                <c:pt idx="17">
                  <c:v>69.319999999999993</c:v>
                </c:pt>
                <c:pt idx="18">
                  <c:v>70.27</c:v>
                </c:pt>
                <c:pt idx="19">
                  <c:v>71.06</c:v>
                </c:pt>
                <c:pt idx="20">
                  <c:v>72.05</c:v>
                </c:pt>
                <c:pt idx="21">
                  <c:v>73.17</c:v>
                </c:pt>
                <c:pt idx="22">
                  <c:v>73.739999999999995</c:v>
                </c:pt>
                <c:pt idx="23">
                  <c:v>74.36</c:v>
                </c:pt>
                <c:pt idx="24">
                  <c:v>75.13</c:v>
                </c:pt>
                <c:pt idx="25">
                  <c:v>75.489999999999995</c:v>
                </c:pt>
                <c:pt idx="26">
                  <c:v>76.37</c:v>
                </c:pt>
                <c:pt idx="27">
                  <c:v>76.680000000000007</c:v>
                </c:pt>
                <c:pt idx="28">
                  <c:v>76.900000000000006</c:v>
                </c:pt>
                <c:pt idx="29">
                  <c:v>77.7</c:v>
                </c:pt>
                <c:pt idx="30">
                  <c:v>78.59</c:v>
                </c:pt>
                <c:pt idx="31">
                  <c:v>78.069999999999993</c:v>
                </c:pt>
                <c:pt idx="32">
                  <c:v>78.8</c:v>
                </c:pt>
                <c:pt idx="33">
                  <c:v>79.16</c:v>
                </c:pt>
                <c:pt idx="34">
                  <c:v>79.069999999999993</c:v>
                </c:pt>
                <c:pt idx="35">
                  <c:v>79.84</c:v>
                </c:pt>
                <c:pt idx="36">
                  <c:v>80.39</c:v>
                </c:pt>
                <c:pt idx="37">
                  <c:v>80.010000000000005</c:v>
                </c:pt>
                <c:pt idx="38">
                  <c:v>80.540000000000006</c:v>
                </c:pt>
                <c:pt idx="39">
                  <c:v>80.69</c:v>
                </c:pt>
                <c:pt idx="40">
                  <c:v>80.62</c:v>
                </c:pt>
                <c:pt idx="41">
                  <c:v>80.83</c:v>
                </c:pt>
                <c:pt idx="42">
                  <c:v>81.099999999999994</c:v>
                </c:pt>
                <c:pt idx="43">
                  <c:v>80.650000000000006</c:v>
                </c:pt>
                <c:pt idx="44">
                  <c:v>80.83</c:v>
                </c:pt>
                <c:pt idx="45">
                  <c:v>80.67</c:v>
                </c:pt>
                <c:pt idx="46">
                  <c:v>81.06</c:v>
                </c:pt>
                <c:pt idx="47">
                  <c:v>80.53</c:v>
                </c:pt>
                <c:pt idx="48">
                  <c:v>80.7</c:v>
                </c:pt>
                <c:pt idx="49">
                  <c:v>80.52</c:v>
                </c:pt>
                <c:pt idx="50">
                  <c:v>80.67</c:v>
                </c:pt>
                <c:pt idx="51">
                  <c:v>80.69</c:v>
                </c:pt>
                <c:pt idx="52">
                  <c:v>80.58</c:v>
                </c:pt>
                <c:pt idx="53">
                  <c:v>80.69</c:v>
                </c:pt>
                <c:pt idx="54">
                  <c:v>80.709999999999994</c:v>
                </c:pt>
                <c:pt idx="55">
                  <c:v>80.83</c:v>
                </c:pt>
                <c:pt idx="56">
                  <c:v>80.69</c:v>
                </c:pt>
                <c:pt idx="57">
                  <c:v>80.95</c:v>
                </c:pt>
                <c:pt idx="58">
                  <c:v>80.680000000000007</c:v>
                </c:pt>
                <c:pt idx="59">
                  <c:v>80.319999999999993</c:v>
                </c:pt>
                <c:pt idx="60">
                  <c:v>80.62</c:v>
                </c:pt>
                <c:pt idx="61">
                  <c:v>80.06</c:v>
                </c:pt>
                <c:pt idx="62">
                  <c:v>80.260000000000005</c:v>
                </c:pt>
                <c:pt idx="63">
                  <c:v>80.28</c:v>
                </c:pt>
                <c:pt idx="64">
                  <c:v>80.540000000000006</c:v>
                </c:pt>
                <c:pt idx="65">
                  <c:v>80.34</c:v>
                </c:pt>
                <c:pt idx="66">
                  <c:v>80.56</c:v>
                </c:pt>
                <c:pt idx="67">
                  <c:v>80.95</c:v>
                </c:pt>
                <c:pt idx="68">
                  <c:v>80.41</c:v>
                </c:pt>
                <c:pt idx="69">
                  <c:v>80.25</c:v>
                </c:pt>
                <c:pt idx="70">
                  <c:v>79.89</c:v>
                </c:pt>
                <c:pt idx="71">
                  <c:v>80.12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C14-4222-94B3-7CE0352DBA5E}"/>
            </c:ext>
          </c:extLst>
        </c:ser>
        <c:ser>
          <c:idx val="13"/>
          <c:order val="13"/>
          <c:tx>
            <c:strRef>
              <c:f>'600A16P'!$Q$101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'600A16P'!$Q$102:$Q$174</c15:sqref>
                  </c15:fullRef>
                </c:ext>
              </c:extLst>
              <c:f>'600A16P'!$Q$103:$Q$174</c:f>
              <c:numCache>
                <c:formatCode>0.00</c:formatCode>
                <c:ptCount val="72"/>
                <c:pt idx="0">
                  <c:v>16.32</c:v>
                </c:pt>
                <c:pt idx="1">
                  <c:v>22.42</c:v>
                </c:pt>
                <c:pt idx="2">
                  <c:v>28.24</c:v>
                </c:pt>
                <c:pt idx="3">
                  <c:v>33.880000000000003</c:v>
                </c:pt>
                <c:pt idx="4">
                  <c:v>38.840000000000003</c:v>
                </c:pt>
                <c:pt idx="5">
                  <c:v>43.64</c:v>
                </c:pt>
                <c:pt idx="6">
                  <c:v>48.74</c:v>
                </c:pt>
                <c:pt idx="7">
                  <c:v>53.36</c:v>
                </c:pt>
                <c:pt idx="8">
                  <c:v>57.65</c:v>
                </c:pt>
                <c:pt idx="9">
                  <c:v>61.46</c:v>
                </c:pt>
                <c:pt idx="10">
                  <c:v>65.569999999999993</c:v>
                </c:pt>
                <c:pt idx="11">
                  <c:v>68.88</c:v>
                </c:pt>
                <c:pt idx="12">
                  <c:v>71.81</c:v>
                </c:pt>
                <c:pt idx="13">
                  <c:v>74.61</c:v>
                </c:pt>
                <c:pt idx="14">
                  <c:v>77.58</c:v>
                </c:pt>
                <c:pt idx="15">
                  <c:v>79.95</c:v>
                </c:pt>
                <c:pt idx="16">
                  <c:v>82.05</c:v>
                </c:pt>
                <c:pt idx="17">
                  <c:v>84.12</c:v>
                </c:pt>
                <c:pt idx="18">
                  <c:v>85.59</c:v>
                </c:pt>
                <c:pt idx="19">
                  <c:v>87.21</c:v>
                </c:pt>
                <c:pt idx="20">
                  <c:v>89.16</c:v>
                </c:pt>
                <c:pt idx="21">
                  <c:v>90.64</c:v>
                </c:pt>
                <c:pt idx="22">
                  <c:v>91.98</c:v>
                </c:pt>
                <c:pt idx="23">
                  <c:v>93.15</c:v>
                </c:pt>
                <c:pt idx="24">
                  <c:v>94.74</c:v>
                </c:pt>
                <c:pt idx="25">
                  <c:v>95.6</c:v>
                </c:pt>
                <c:pt idx="26">
                  <c:v>96.88</c:v>
                </c:pt>
                <c:pt idx="27">
                  <c:v>97.72</c:v>
                </c:pt>
                <c:pt idx="28">
                  <c:v>98.04</c:v>
                </c:pt>
                <c:pt idx="29">
                  <c:v>99.21</c:v>
                </c:pt>
                <c:pt idx="30">
                  <c:v>100.62</c:v>
                </c:pt>
                <c:pt idx="31">
                  <c:v>100.51</c:v>
                </c:pt>
                <c:pt idx="32">
                  <c:v>101.52</c:v>
                </c:pt>
                <c:pt idx="33">
                  <c:v>102.5</c:v>
                </c:pt>
                <c:pt idx="34">
                  <c:v>102.78</c:v>
                </c:pt>
                <c:pt idx="35">
                  <c:v>103.34</c:v>
                </c:pt>
                <c:pt idx="36">
                  <c:v>104.21</c:v>
                </c:pt>
                <c:pt idx="37">
                  <c:v>104.34</c:v>
                </c:pt>
                <c:pt idx="38">
                  <c:v>105.01</c:v>
                </c:pt>
                <c:pt idx="39">
                  <c:v>105.41</c:v>
                </c:pt>
                <c:pt idx="40">
                  <c:v>105.58</c:v>
                </c:pt>
                <c:pt idx="41">
                  <c:v>105.8</c:v>
                </c:pt>
                <c:pt idx="42">
                  <c:v>106.17</c:v>
                </c:pt>
                <c:pt idx="43">
                  <c:v>105.82</c:v>
                </c:pt>
                <c:pt idx="44">
                  <c:v>106.14</c:v>
                </c:pt>
                <c:pt idx="45">
                  <c:v>106.17</c:v>
                </c:pt>
                <c:pt idx="46">
                  <c:v>106.4</c:v>
                </c:pt>
                <c:pt idx="47">
                  <c:v>105.75</c:v>
                </c:pt>
                <c:pt idx="48">
                  <c:v>106.07</c:v>
                </c:pt>
                <c:pt idx="49">
                  <c:v>105.93</c:v>
                </c:pt>
                <c:pt idx="50">
                  <c:v>106.38</c:v>
                </c:pt>
                <c:pt idx="51">
                  <c:v>106.57</c:v>
                </c:pt>
                <c:pt idx="52">
                  <c:v>106.39</c:v>
                </c:pt>
                <c:pt idx="53">
                  <c:v>106.37</c:v>
                </c:pt>
                <c:pt idx="54">
                  <c:v>106.54</c:v>
                </c:pt>
                <c:pt idx="55">
                  <c:v>106.83</c:v>
                </c:pt>
                <c:pt idx="56">
                  <c:v>106.51</c:v>
                </c:pt>
                <c:pt idx="57">
                  <c:v>106.89</c:v>
                </c:pt>
                <c:pt idx="58">
                  <c:v>106.32</c:v>
                </c:pt>
                <c:pt idx="59">
                  <c:v>105.9</c:v>
                </c:pt>
                <c:pt idx="60">
                  <c:v>106.17</c:v>
                </c:pt>
                <c:pt idx="61">
                  <c:v>105.51</c:v>
                </c:pt>
                <c:pt idx="62">
                  <c:v>105.9</c:v>
                </c:pt>
                <c:pt idx="63">
                  <c:v>105.6</c:v>
                </c:pt>
                <c:pt idx="64">
                  <c:v>106.13</c:v>
                </c:pt>
                <c:pt idx="65">
                  <c:v>105.88</c:v>
                </c:pt>
                <c:pt idx="66">
                  <c:v>106.04</c:v>
                </c:pt>
                <c:pt idx="67">
                  <c:v>106.68</c:v>
                </c:pt>
                <c:pt idx="68">
                  <c:v>106.09</c:v>
                </c:pt>
                <c:pt idx="69">
                  <c:v>106.06</c:v>
                </c:pt>
                <c:pt idx="70">
                  <c:v>105.45</c:v>
                </c:pt>
                <c:pt idx="71">
                  <c:v>105.55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C14-4222-94B3-7CE0352DBA5E}"/>
            </c:ext>
          </c:extLst>
        </c:ser>
        <c:ser>
          <c:idx val="14"/>
          <c:order val="14"/>
          <c:tx>
            <c:strRef>
              <c:f>'600A16P'!$R$101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'600A16P'!$R$102:$R$174</c15:sqref>
                  </c15:fullRef>
                </c:ext>
              </c:extLst>
              <c:f>'600A16P'!$R$103:$R$174</c:f>
              <c:numCache>
                <c:formatCode>0.00</c:formatCode>
                <c:ptCount val="72"/>
                <c:pt idx="0">
                  <c:v>14.27</c:v>
                </c:pt>
                <c:pt idx="1">
                  <c:v>14.77</c:v>
                </c:pt>
                <c:pt idx="2">
                  <c:v>14.56</c:v>
                </c:pt>
                <c:pt idx="3">
                  <c:v>14.57</c:v>
                </c:pt>
                <c:pt idx="4">
                  <c:v>14.6</c:v>
                </c:pt>
                <c:pt idx="5">
                  <c:v>14.55</c:v>
                </c:pt>
                <c:pt idx="6">
                  <c:v>14.52</c:v>
                </c:pt>
                <c:pt idx="7">
                  <c:v>14.55</c:v>
                </c:pt>
                <c:pt idx="8">
                  <c:v>14.47</c:v>
                </c:pt>
                <c:pt idx="9">
                  <c:v>14.36</c:v>
                </c:pt>
                <c:pt idx="10">
                  <c:v>14.45</c:v>
                </c:pt>
                <c:pt idx="11">
                  <c:v>14.39</c:v>
                </c:pt>
                <c:pt idx="12">
                  <c:v>14.42</c:v>
                </c:pt>
                <c:pt idx="13">
                  <c:v>14.35</c:v>
                </c:pt>
                <c:pt idx="14">
                  <c:v>14.29</c:v>
                </c:pt>
                <c:pt idx="15">
                  <c:v>14.29</c:v>
                </c:pt>
                <c:pt idx="16">
                  <c:v>14.26</c:v>
                </c:pt>
                <c:pt idx="17">
                  <c:v>14.25</c:v>
                </c:pt>
                <c:pt idx="18">
                  <c:v>14.19</c:v>
                </c:pt>
                <c:pt idx="19">
                  <c:v>14.27</c:v>
                </c:pt>
                <c:pt idx="20">
                  <c:v>14.23</c:v>
                </c:pt>
                <c:pt idx="21">
                  <c:v>14.22</c:v>
                </c:pt>
                <c:pt idx="22">
                  <c:v>14.42</c:v>
                </c:pt>
                <c:pt idx="23">
                  <c:v>14.67</c:v>
                </c:pt>
                <c:pt idx="24">
                  <c:v>14.84</c:v>
                </c:pt>
                <c:pt idx="25">
                  <c:v>15.15</c:v>
                </c:pt>
                <c:pt idx="26">
                  <c:v>15.23</c:v>
                </c:pt>
                <c:pt idx="27">
                  <c:v>15.44</c:v>
                </c:pt>
                <c:pt idx="28">
                  <c:v>15.45</c:v>
                </c:pt>
                <c:pt idx="29">
                  <c:v>15.5</c:v>
                </c:pt>
                <c:pt idx="30">
                  <c:v>16.03</c:v>
                </c:pt>
                <c:pt idx="31">
                  <c:v>16.05</c:v>
                </c:pt>
                <c:pt idx="32">
                  <c:v>16.02</c:v>
                </c:pt>
                <c:pt idx="33">
                  <c:v>16.07</c:v>
                </c:pt>
                <c:pt idx="34">
                  <c:v>16.059999999999999</c:v>
                </c:pt>
                <c:pt idx="35">
                  <c:v>16.29</c:v>
                </c:pt>
                <c:pt idx="36">
                  <c:v>16.21</c:v>
                </c:pt>
                <c:pt idx="37">
                  <c:v>16.100000000000001</c:v>
                </c:pt>
                <c:pt idx="38">
                  <c:v>16.260000000000002</c:v>
                </c:pt>
                <c:pt idx="39">
                  <c:v>16.170000000000002</c:v>
                </c:pt>
                <c:pt idx="40">
                  <c:v>16.14</c:v>
                </c:pt>
                <c:pt idx="41">
                  <c:v>16.079999999999998</c:v>
                </c:pt>
                <c:pt idx="42">
                  <c:v>16.11</c:v>
                </c:pt>
                <c:pt idx="43">
                  <c:v>16.03</c:v>
                </c:pt>
                <c:pt idx="44">
                  <c:v>16.13</c:v>
                </c:pt>
                <c:pt idx="45">
                  <c:v>16.13</c:v>
                </c:pt>
                <c:pt idx="46">
                  <c:v>16.329999999999998</c:v>
                </c:pt>
                <c:pt idx="47">
                  <c:v>16.100000000000001</c:v>
                </c:pt>
                <c:pt idx="48">
                  <c:v>16.28</c:v>
                </c:pt>
                <c:pt idx="49">
                  <c:v>16.16</c:v>
                </c:pt>
                <c:pt idx="50">
                  <c:v>16.22</c:v>
                </c:pt>
                <c:pt idx="51">
                  <c:v>16.25</c:v>
                </c:pt>
                <c:pt idx="52">
                  <c:v>16.260000000000002</c:v>
                </c:pt>
                <c:pt idx="53">
                  <c:v>16.32</c:v>
                </c:pt>
                <c:pt idx="54">
                  <c:v>16.36</c:v>
                </c:pt>
                <c:pt idx="55">
                  <c:v>16.3</c:v>
                </c:pt>
                <c:pt idx="56">
                  <c:v>16.329999999999998</c:v>
                </c:pt>
                <c:pt idx="57">
                  <c:v>16.29</c:v>
                </c:pt>
                <c:pt idx="58">
                  <c:v>16.399999999999999</c:v>
                </c:pt>
                <c:pt idx="59">
                  <c:v>16.29</c:v>
                </c:pt>
                <c:pt idx="60">
                  <c:v>16.36</c:v>
                </c:pt>
                <c:pt idx="61">
                  <c:v>16.38</c:v>
                </c:pt>
                <c:pt idx="62">
                  <c:v>16.5</c:v>
                </c:pt>
                <c:pt idx="63">
                  <c:v>16.38</c:v>
                </c:pt>
                <c:pt idx="64">
                  <c:v>16.48</c:v>
                </c:pt>
                <c:pt idx="65">
                  <c:v>16.57</c:v>
                </c:pt>
                <c:pt idx="66">
                  <c:v>16.54</c:v>
                </c:pt>
                <c:pt idx="67">
                  <c:v>16.420000000000002</c:v>
                </c:pt>
                <c:pt idx="68">
                  <c:v>16.43</c:v>
                </c:pt>
                <c:pt idx="69">
                  <c:v>16.440000000000001</c:v>
                </c:pt>
                <c:pt idx="70">
                  <c:v>16.27</c:v>
                </c:pt>
                <c:pt idx="71">
                  <c:v>16.190000000000001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C14-4222-94B3-7CE0352DBA5E}"/>
            </c:ext>
          </c:extLst>
        </c:ser>
        <c:ser>
          <c:idx val="15"/>
          <c:order val="15"/>
          <c:tx>
            <c:strRef>
              <c:f>'600A16P'!$S$101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'600A16P'!$S$102:$S$174</c15:sqref>
                  </c15:fullRef>
                </c:ext>
              </c:extLst>
              <c:f>'600A16P'!$S$103:$S$174</c:f>
              <c:numCache>
                <c:formatCode>0.00</c:formatCode>
                <c:ptCount val="72"/>
                <c:pt idx="0">
                  <c:v>14.44</c:v>
                </c:pt>
                <c:pt idx="1">
                  <c:v>14.88</c:v>
                </c:pt>
                <c:pt idx="2">
                  <c:v>14.6</c:v>
                </c:pt>
                <c:pt idx="3">
                  <c:v>14.46</c:v>
                </c:pt>
                <c:pt idx="4">
                  <c:v>14.41</c:v>
                </c:pt>
                <c:pt idx="5">
                  <c:v>14.14</c:v>
                </c:pt>
                <c:pt idx="6">
                  <c:v>14.25</c:v>
                </c:pt>
                <c:pt idx="7">
                  <c:v>14.31</c:v>
                </c:pt>
                <c:pt idx="8">
                  <c:v>14.14</c:v>
                </c:pt>
                <c:pt idx="9">
                  <c:v>14.01</c:v>
                </c:pt>
                <c:pt idx="10">
                  <c:v>14.17</c:v>
                </c:pt>
                <c:pt idx="11">
                  <c:v>13.95</c:v>
                </c:pt>
                <c:pt idx="12">
                  <c:v>14.14</c:v>
                </c:pt>
                <c:pt idx="13">
                  <c:v>13.88</c:v>
                </c:pt>
                <c:pt idx="14">
                  <c:v>14.32</c:v>
                </c:pt>
                <c:pt idx="15">
                  <c:v>13.99</c:v>
                </c:pt>
                <c:pt idx="16">
                  <c:v>13.94</c:v>
                </c:pt>
                <c:pt idx="17">
                  <c:v>13.93</c:v>
                </c:pt>
                <c:pt idx="18">
                  <c:v>13.81</c:v>
                </c:pt>
                <c:pt idx="19">
                  <c:v>13.78</c:v>
                </c:pt>
                <c:pt idx="20">
                  <c:v>13.75</c:v>
                </c:pt>
                <c:pt idx="21">
                  <c:v>13.93</c:v>
                </c:pt>
                <c:pt idx="22">
                  <c:v>14.25</c:v>
                </c:pt>
                <c:pt idx="23">
                  <c:v>14.73</c:v>
                </c:pt>
                <c:pt idx="24">
                  <c:v>15.03</c:v>
                </c:pt>
                <c:pt idx="25">
                  <c:v>15.07</c:v>
                </c:pt>
                <c:pt idx="26">
                  <c:v>15.44</c:v>
                </c:pt>
                <c:pt idx="27">
                  <c:v>15.13</c:v>
                </c:pt>
                <c:pt idx="28">
                  <c:v>15.47</c:v>
                </c:pt>
                <c:pt idx="29">
                  <c:v>15.32</c:v>
                </c:pt>
                <c:pt idx="30">
                  <c:v>15.68</c:v>
                </c:pt>
                <c:pt idx="31">
                  <c:v>15.85</c:v>
                </c:pt>
                <c:pt idx="32">
                  <c:v>16</c:v>
                </c:pt>
                <c:pt idx="33">
                  <c:v>15.95</c:v>
                </c:pt>
                <c:pt idx="34">
                  <c:v>16.190000000000001</c:v>
                </c:pt>
                <c:pt idx="35">
                  <c:v>16.329999999999998</c:v>
                </c:pt>
                <c:pt idx="36">
                  <c:v>16.21</c:v>
                </c:pt>
                <c:pt idx="37">
                  <c:v>16.46</c:v>
                </c:pt>
                <c:pt idx="38">
                  <c:v>16.37</c:v>
                </c:pt>
                <c:pt idx="39">
                  <c:v>16.38</c:v>
                </c:pt>
                <c:pt idx="40">
                  <c:v>16.34</c:v>
                </c:pt>
                <c:pt idx="41">
                  <c:v>16.28</c:v>
                </c:pt>
                <c:pt idx="42">
                  <c:v>16.45</c:v>
                </c:pt>
                <c:pt idx="43">
                  <c:v>16.399999999999999</c:v>
                </c:pt>
                <c:pt idx="44">
                  <c:v>16.45</c:v>
                </c:pt>
                <c:pt idx="45">
                  <c:v>16.23</c:v>
                </c:pt>
                <c:pt idx="46">
                  <c:v>16.670000000000002</c:v>
                </c:pt>
                <c:pt idx="47">
                  <c:v>16.600000000000001</c:v>
                </c:pt>
                <c:pt idx="48">
                  <c:v>16.46</c:v>
                </c:pt>
                <c:pt idx="49">
                  <c:v>16.38</c:v>
                </c:pt>
                <c:pt idx="50">
                  <c:v>16.48</c:v>
                </c:pt>
                <c:pt idx="51">
                  <c:v>16.170000000000002</c:v>
                </c:pt>
                <c:pt idx="52">
                  <c:v>16.43</c:v>
                </c:pt>
                <c:pt idx="53">
                  <c:v>16.48</c:v>
                </c:pt>
                <c:pt idx="54">
                  <c:v>16.670000000000002</c:v>
                </c:pt>
                <c:pt idx="55">
                  <c:v>16.489999999999998</c:v>
                </c:pt>
                <c:pt idx="56">
                  <c:v>16.07</c:v>
                </c:pt>
                <c:pt idx="57">
                  <c:v>16.34</c:v>
                </c:pt>
                <c:pt idx="58">
                  <c:v>16.149999999999999</c:v>
                </c:pt>
                <c:pt idx="59">
                  <c:v>16.13</c:v>
                </c:pt>
                <c:pt idx="60">
                  <c:v>16.420000000000002</c:v>
                </c:pt>
                <c:pt idx="61">
                  <c:v>16.38</c:v>
                </c:pt>
                <c:pt idx="62">
                  <c:v>16.27</c:v>
                </c:pt>
                <c:pt idx="63">
                  <c:v>16.420000000000002</c:v>
                </c:pt>
                <c:pt idx="64">
                  <c:v>16.46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16.41</c:v>
                </c:pt>
                <c:pt idx="68">
                  <c:v>16.46</c:v>
                </c:pt>
                <c:pt idx="69">
                  <c:v>16.25</c:v>
                </c:pt>
                <c:pt idx="70">
                  <c:v>16.03</c:v>
                </c:pt>
                <c:pt idx="71">
                  <c:v>16.18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C14-4222-94B3-7CE0352DBA5E}"/>
            </c:ext>
          </c:extLst>
        </c:ser>
        <c:ser>
          <c:idx val="16"/>
          <c:order val="16"/>
          <c:tx>
            <c:strRef>
              <c:f>'600A16P'!$T$101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'600A16P'!$D$101:$D$174</c15:sqref>
                  </c15:fullRef>
                </c:ext>
              </c:extLst>
              <c:f>'600A16P'!$D$102:$D$174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'600A16P'!$T$102:$T$174</c15:sqref>
                  </c15:fullRef>
                </c:ext>
              </c:extLst>
              <c:f>'600A16P'!$T$103:$T$174</c:f>
              <c:numCache>
                <c:formatCode>0.00</c:formatCode>
                <c:ptCount val="72"/>
                <c:pt idx="0">
                  <c:v>13.94</c:v>
                </c:pt>
                <c:pt idx="1">
                  <c:v>14.03</c:v>
                </c:pt>
                <c:pt idx="2">
                  <c:v>13.47</c:v>
                </c:pt>
                <c:pt idx="3">
                  <c:v>13.63</c:v>
                </c:pt>
                <c:pt idx="4">
                  <c:v>13.6</c:v>
                </c:pt>
                <c:pt idx="5">
                  <c:v>13.47</c:v>
                </c:pt>
                <c:pt idx="6">
                  <c:v>13.54</c:v>
                </c:pt>
                <c:pt idx="7">
                  <c:v>13.65</c:v>
                </c:pt>
                <c:pt idx="8">
                  <c:v>13.73</c:v>
                </c:pt>
                <c:pt idx="9">
                  <c:v>13.51</c:v>
                </c:pt>
                <c:pt idx="10">
                  <c:v>13.59</c:v>
                </c:pt>
                <c:pt idx="11">
                  <c:v>13.48</c:v>
                </c:pt>
                <c:pt idx="12">
                  <c:v>13.51</c:v>
                </c:pt>
                <c:pt idx="13">
                  <c:v>13.51</c:v>
                </c:pt>
                <c:pt idx="14">
                  <c:v>13.46</c:v>
                </c:pt>
                <c:pt idx="15">
                  <c:v>13.44</c:v>
                </c:pt>
                <c:pt idx="16">
                  <c:v>13.56</c:v>
                </c:pt>
                <c:pt idx="17">
                  <c:v>13.55</c:v>
                </c:pt>
                <c:pt idx="18">
                  <c:v>13.45</c:v>
                </c:pt>
                <c:pt idx="19">
                  <c:v>13.36</c:v>
                </c:pt>
                <c:pt idx="20">
                  <c:v>13.34</c:v>
                </c:pt>
                <c:pt idx="21">
                  <c:v>13.56</c:v>
                </c:pt>
                <c:pt idx="22">
                  <c:v>13.71</c:v>
                </c:pt>
                <c:pt idx="23">
                  <c:v>13.85</c:v>
                </c:pt>
                <c:pt idx="24">
                  <c:v>13.99</c:v>
                </c:pt>
                <c:pt idx="25">
                  <c:v>14.31</c:v>
                </c:pt>
                <c:pt idx="26">
                  <c:v>14.31</c:v>
                </c:pt>
                <c:pt idx="27">
                  <c:v>14.33</c:v>
                </c:pt>
                <c:pt idx="28">
                  <c:v>14.44</c:v>
                </c:pt>
                <c:pt idx="29">
                  <c:v>14.38</c:v>
                </c:pt>
                <c:pt idx="30">
                  <c:v>14.78</c:v>
                </c:pt>
                <c:pt idx="31">
                  <c:v>14.91</c:v>
                </c:pt>
                <c:pt idx="32">
                  <c:v>14.93</c:v>
                </c:pt>
                <c:pt idx="33">
                  <c:v>15.03</c:v>
                </c:pt>
                <c:pt idx="34">
                  <c:v>15.24</c:v>
                </c:pt>
                <c:pt idx="35">
                  <c:v>15.21</c:v>
                </c:pt>
                <c:pt idx="36">
                  <c:v>15.07</c:v>
                </c:pt>
                <c:pt idx="37">
                  <c:v>15.31</c:v>
                </c:pt>
                <c:pt idx="38">
                  <c:v>15.22</c:v>
                </c:pt>
                <c:pt idx="39">
                  <c:v>15.15</c:v>
                </c:pt>
                <c:pt idx="40">
                  <c:v>15.18</c:v>
                </c:pt>
                <c:pt idx="41">
                  <c:v>15.13</c:v>
                </c:pt>
                <c:pt idx="42">
                  <c:v>15.13</c:v>
                </c:pt>
                <c:pt idx="43">
                  <c:v>15.2</c:v>
                </c:pt>
                <c:pt idx="44">
                  <c:v>15.18</c:v>
                </c:pt>
                <c:pt idx="45">
                  <c:v>15.24</c:v>
                </c:pt>
                <c:pt idx="46">
                  <c:v>15.16</c:v>
                </c:pt>
                <c:pt idx="47">
                  <c:v>15.2</c:v>
                </c:pt>
                <c:pt idx="48">
                  <c:v>15.2</c:v>
                </c:pt>
                <c:pt idx="49">
                  <c:v>15.27</c:v>
                </c:pt>
                <c:pt idx="50">
                  <c:v>15.16</c:v>
                </c:pt>
                <c:pt idx="51">
                  <c:v>15.17</c:v>
                </c:pt>
                <c:pt idx="52">
                  <c:v>15.22</c:v>
                </c:pt>
                <c:pt idx="53">
                  <c:v>15.28</c:v>
                </c:pt>
                <c:pt idx="54">
                  <c:v>15.33</c:v>
                </c:pt>
                <c:pt idx="55">
                  <c:v>15.28</c:v>
                </c:pt>
                <c:pt idx="56">
                  <c:v>15.22</c:v>
                </c:pt>
                <c:pt idx="57">
                  <c:v>15.33</c:v>
                </c:pt>
                <c:pt idx="58">
                  <c:v>15.4</c:v>
                </c:pt>
                <c:pt idx="59">
                  <c:v>15.39</c:v>
                </c:pt>
                <c:pt idx="60">
                  <c:v>15.34</c:v>
                </c:pt>
                <c:pt idx="61">
                  <c:v>15.56</c:v>
                </c:pt>
                <c:pt idx="62">
                  <c:v>15.49</c:v>
                </c:pt>
                <c:pt idx="63">
                  <c:v>15.38</c:v>
                </c:pt>
                <c:pt idx="64">
                  <c:v>15.43</c:v>
                </c:pt>
                <c:pt idx="65">
                  <c:v>15.48</c:v>
                </c:pt>
                <c:pt idx="66">
                  <c:v>15.56</c:v>
                </c:pt>
                <c:pt idx="67">
                  <c:v>15.37</c:v>
                </c:pt>
                <c:pt idx="68">
                  <c:v>15.36</c:v>
                </c:pt>
                <c:pt idx="69">
                  <c:v>15.52</c:v>
                </c:pt>
                <c:pt idx="70">
                  <c:v>15.31</c:v>
                </c:pt>
                <c:pt idx="71">
                  <c:v>15.25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C14-4222-94B3-7CE0352DB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91752"/>
        <c:axId val="516295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'600A16P'!$D$101</c15:sqref>
                        </c15:formulaRef>
                      </c:ext>
                    </c:extLst>
                    <c:strCache>
                      <c:ptCount val="1"/>
                      <c:pt idx="0">
                        <c:v>TEMPO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'600A16P'!$D$101:$D$174</c15:sqref>
                        </c15:fullRef>
                        <c15:formulaRef>
                          <c15:sqref>'600A16P'!$D$102:$D$174</c15:sqref>
                        </c15:formulaRef>
                      </c:ext>
                    </c:extLst>
                    <c:strCache>
                      <c:ptCount val="73"/>
                      <c:pt idx="0">
                        <c:v>0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  <c:pt idx="21">
                        <c:v>105</c:v>
                      </c:pt>
                      <c:pt idx="22">
                        <c:v>110</c:v>
                      </c:pt>
                      <c:pt idx="23">
                        <c:v>115</c:v>
                      </c:pt>
                      <c:pt idx="24">
                        <c:v>120</c:v>
                      </c:pt>
                      <c:pt idx="25">
                        <c:v>125</c:v>
                      </c:pt>
                      <c:pt idx="26">
                        <c:v>130</c:v>
                      </c:pt>
                      <c:pt idx="27">
                        <c:v>135</c:v>
                      </c:pt>
                      <c:pt idx="28">
                        <c:v>140</c:v>
                      </c:pt>
                      <c:pt idx="29">
                        <c:v>145</c:v>
                      </c:pt>
                      <c:pt idx="30">
                        <c:v>150</c:v>
                      </c:pt>
                      <c:pt idx="31">
                        <c:v>155</c:v>
                      </c:pt>
                      <c:pt idx="32">
                        <c:v>160</c:v>
                      </c:pt>
                      <c:pt idx="33">
                        <c:v>165</c:v>
                      </c:pt>
                      <c:pt idx="34">
                        <c:v>170</c:v>
                      </c:pt>
                      <c:pt idx="35">
                        <c:v>175</c:v>
                      </c:pt>
                      <c:pt idx="36">
                        <c:v>180</c:v>
                      </c:pt>
                      <c:pt idx="37">
                        <c:v>185</c:v>
                      </c:pt>
                      <c:pt idx="38">
                        <c:v>190</c:v>
                      </c:pt>
                      <c:pt idx="39">
                        <c:v>195</c:v>
                      </c:pt>
                      <c:pt idx="40">
                        <c:v>200</c:v>
                      </c:pt>
                      <c:pt idx="41">
                        <c:v>205</c:v>
                      </c:pt>
                      <c:pt idx="42">
                        <c:v>210</c:v>
                      </c:pt>
                      <c:pt idx="43">
                        <c:v>215</c:v>
                      </c:pt>
                      <c:pt idx="44">
                        <c:v>220</c:v>
                      </c:pt>
                      <c:pt idx="45">
                        <c:v>225</c:v>
                      </c:pt>
                      <c:pt idx="46">
                        <c:v>230</c:v>
                      </c:pt>
                      <c:pt idx="47">
                        <c:v>235</c:v>
                      </c:pt>
                      <c:pt idx="48">
                        <c:v>240</c:v>
                      </c:pt>
                      <c:pt idx="49">
                        <c:v>245</c:v>
                      </c:pt>
                      <c:pt idx="50">
                        <c:v>250</c:v>
                      </c:pt>
                      <c:pt idx="51">
                        <c:v>255</c:v>
                      </c:pt>
                      <c:pt idx="52">
                        <c:v>260</c:v>
                      </c:pt>
                      <c:pt idx="53">
                        <c:v>265</c:v>
                      </c:pt>
                      <c:pt idx="54">
                        <c:v>270</c:v>
                      </c:pt>
                      <c:pt idx="55">
                        <c:v>275</c:v>
                      </c:pt>
                      <c:pt idx="56">
                        <c:v>280</c:v>
                      </c:pt>
                      <c:pt idx="57">
                        <c:v>285</c:v>
                      </c:pt>
                      <c:pt idx="58">
                        <c:v>290</c:v>
                      </c:pt>
                      <c:pt idx="59">
                        <c:v>295</c:v>
                      </c:pt>
                      <c:pt idx="60">
                        <c:v>300</c:v>
                      </c:pt>
                      <c:pt idx="61">
                        <c:v>305</c:v>
                      </c:pt>
                      <c:pt idx="62">
                        <c:v>310</c:v>
                      </c:pt>
                      <c:pt idx="63">
                        <c:v>315</c:v>
                      </c:pt>
                      <c:pt idx="64">
                        <c:v>320</c:v>
                      </c:pt>
                      <c:pt idx="65">
                        <c:v>325</c:v>
                      </c:pt>
                      <c:pt idx="66">
                        <c:v>330</c:v>
                      </c:pt>
                      <c:pt idx="67">
                        <c:v>335</c:v>
                      </c:pt>
                      <c:pt idx="68">
                        <c:v>340</c:v>
                      </c:pt>
                      <c:pt idx="69">
                        <c:v>345</c:v>
                      </c:pt>
                      <c:pt idx="70">
                        <c:v>350</c:v>
                      </c:pt>
                      <c:pt idx="71">
                        <c:v>355</c:v>
                      </c:pt>
                      <c:pt idx="72">
                        <c:v>360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'600A16P'!$D$102:$D$174</c15:sqref>
                        </c15:fullRef>
                        <c15:formulaRef>
                          <c15:sqref>'600A16P'!$D$103:$D$174</c15:sqref>
                        </c15:formulaRef>
                      </c:ext>
                    </c:extLst>
                    <c:numCache>
                      <c:formatCode>0</c:formatCode>
                      <c:ptCount val="72"/>
                      <c:pt idx="0">
                        <c:v>5</c:v>
                      </c:pt>
                      <c:pt idx="1">
                        <c:v>10</c:v>
                      </c:pt>
                      <c:pt idx="2">
                        <c:v>15</c:v>
                      </c:pt>
                      <c:pt idx="3">
                        <c:v>20</c:v>
                      </c:pt>
                      <c:pt idx="4">
                        <c:v>25</c:v>
                      </c:pt>
                      <c:pt idx="5">
                        <c:v>30</c:v>
                      </c:pt>
                      <c:pt idx="6">
                        <c:v>35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50</c:v>
                      </c:pt>
                      <c:pt idx="10">
                        <c:v>55</c:v>
                      </c:pt>
                      <c:pt idx="11">
                        <c:v>60</c:v>
                      </c:pt>
                      <c:pt idx="12">
                        <c:v>65</c:v>
                      </c:pt>
                      <c:pt idx="13">
                        <c:v>70</c:v>
                      </c:pt>
                      <c:pt idx="14">
                        <c:v>75</c:v>
                      </c:pt>
                      <c:pt idx="15">
                        <c:v>80</c:v>
                      </c:pt>
                      <c:pt idx="16">
                        <c:v>85</c:v>
                      </c:pt>
                      <c:pt idx="17">
                        <c:v>90</c:v>
                      </c:pt>
                      <c:pt idx="18">
                        <c:v>95</c:v>
                      </c:pt>
                      <c:pt idx="19">
                        <c:v>100</c:v>
                      </c:pt>
                      <c:pt idx="20">
                        <c:v>105</c:v>
                      </c:pt>
                      <c:pt idx="21">
                        <c:v>110</c:v>
                      </c:pt>
                      <c:pt idx="22">
                        <c:v>115</c:v>
                      </c:pt>
                      <c:pt idx="23">
                        <c:v>120</c:v>
                      </c:pt>
                      <c:pt idx="24">
                        <c:v>125</c:v>
                      </c:pt>
                      <c:pt idx="25">
                        <c:v>130</c:v>
                      </c:pt>
                      <c:pt idx="26">
                        <c:v>135</c:v>
                      </c:pt>
                      <c:pt idx="27">
                        <c:v>140</c:v>
                      </c:pt>
                      <c:pt idx="28">
                        <c:v>145</c:v>
                      </c:pt>
                      <c:pt idx="29">
                        <c:v>150</c:v>
                      </c:pt>
                      <c:pt idx="30">
                        <c:v>155</c:v>
                      </c:pt>
                      <c:pt idx="31">
                        <c:v>160</c:v>
                      </c:pt>
                      <c:pt idx="32">
                        <c:v>165</c:v>
                      </c:pt>
                      <c:pt idx="33">
                        <c:v>170</c:v>
                      </c:pt>
                      <c:pt idx="34">
                        <c:v>175</c:v>
                      </c:pt>
                      <c:pt idx="35">
                        <c:v>180</c:v>
                      </c:pt>
                      <c:pt idx="36">
                        <c:v>185</c:v>
                      </c:pt>
                      <c:pt idx="37">
                        <c:v>190</c:v>
                      </c:pt>
                      <c:pt idx="38">
                        <c:v>195</c:v>
                      </c:pt>
                      <c:pt idx="39">
                        <c:v>200</c:v>
                      </c:pt>
                      <c:pt idx="40">
                        <c:v>205</c:v>
                      </c:pt>
                      <c:pt idx="41">
                        <c:v>210</c:v>
                      </c:pt>
                      <c:pt idx="42">
                        <c:v>215</c:v>
                      </c:pt>
                      <c:pt idx="43">
                        <c:v>220</c:v>
                      </c:pt>
                      <c:pt idx="44">
                        <c:v>225</c:v>
                      </c:pt>
                      <c:pt idx="45">
                        <c:v>230</c:v>
                      </c:pt>
                      <c:pt idx="46">
                        <c:v>235</c:v>
                      </c:pt>
                      <c:pt idx="47">
                        <c:v>240</c:v>
                      </c:pt>
                      <c:pt idx="48">
                        <c:v>245</c:v>
                      </c:pt>
                      <c:pt idx="49">
                        <c:v>250</c:v>
                      </c:pt>
                      <c:pt idx="50">
                        <c:v>255</c:v>
                      </c:pt>
                      <c:pt idx="51">
                        <c:v>260</c:v>
                      </c:pt>
                      <c:pt idx="52">
                        <c:v>265</c:v>
                      </c:pt>
                      <c:pt idx="53">
                        <c:v>270</c:v>
                      </c:pt>
                      <c:pt idx="54">
                        <c:v>275</c:v>
                      </c:pt>
                      <c:pt idx="55">
                        <c:v>280</c:v>
                      </c:pt>
                      <c:pt idx="56">
                        <c:v>285</c:v>
                      </c:pt>
                      <c:pt idx="57">
                        <c:v>290</c:v>
                      </c:pt>
                      <c:pt idx="58">
                        <c:v>295</c:v>
                      </c:pt>
                      <c:pt idx="59">
                        <c:v>300</c:v>
                      </c:pt>
                      <c:pt idx="60">
                        <c:v>305</c:v>
                      </c:pt>
                      <c:pt idx="61">
                        <c:v>310</c:v>
                      </c:pt>
                      <c:pt idx="62">
                        <c:v>315</c:v>
                      </c:pt>
                      <c:pt idx="63">
                        <c:v>320</c:v>
                      </c:pt>
                      <c:pt idx="64">
                        <c:v>325</c:v>
                      </c:pt>
                      <c:pt idx="65">
                        <c:v>330</c:v>
                      </c:pt>
                      <c:pt idx="66">
                        <c:v>335</c:v>
                      </c:pt>
                      <c:pt idx="67">
                        <c:v>340</c:v>
                      </c:pt>
                      <c:pt idx="68">
                        <c:v>345</c:v>
                      </c:pt>
                      <c:pt idx="69">
                        <c:v>350</c:v>
                      </c:pt>
                      <c:pt idx="70">
                        <c:v>355</c:v>
                      </c:pt>
                      <c:pt idx="71">
                        <c:v>360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C14-4222-94B3-7CE0352DBA5E}"/>
                  </c:ext>
                </c:extLst>
              </c15:ser>
            </c15:filteredLineSeries>
          </c:ext>
        </c:extLst>
      </c:lineChart>
      <c:catAx>
        <c:axId val="51629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5032"/>
        <c:crosses val="autoZero"/>
        <c:auto val="1"/>
        <c:lblAlgn val="ctr"/>
        <c:lblOffset val="100"/>
        <c:noMultiLvlLbl val="0"/>
      </c:catAx>
      <c:valAx>
        <c:axId val="51629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9175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3.jpe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7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1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3" Type="http://schemas.openxmlformats.org/officeDocument/2006/relationships/chart" Target="../charts/chart26.xml"/><Relationship Id="rId7" Type="http://schemas.openxmlformats.org/officeDocument/2006/relationships/image" Target="../media/image5.jpeg"/><Relationship Id="rId2" Type="http://schemas.openxmlformats.org/officeDocument/2006/relationships/image" Target="../media/image1.png"/><Relationship Id="rId1" Type="http://schemas.openxmlformats.org/officeDocument/2006/relationships/chart" Target="../charts/chart25.xml"/><Relationship Id="rId6" Type="http://schemas.openxmlformats.org/officeDocument/2006/relationships/image" Target="../media/image4.jpeg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127</xdr:row>
      <xdr:rowOff>38100</xdr:rowOff>
    </xdr:from>
    <xdr:to>
      <xdr:col>13</xdr:col>
      <xdr:colOff>625929</xdr:colOff>
      <xdr:row>145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C422F8-0144-49D0-930E-8288523FE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169</xdr:row>
      <xdr:rowOff>57150</xdr:rowOff>
    </xdr:from>
    <xdr:to>
      <xdr:col>13</xdr:col>
      <xdr:colOff>142874</xdr:colOff>
      <xdr:row>177</xdr:row>
      <xdr:rowOff>157161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D1F69C-DC4C-4E51-B947-93164F1A6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112060</xdr:colOff>
      <xdr:row>1</xdr:row>
      <xdr:rowOff>56032</xdr:rowOff>
    </xdr:from>
    <xdr:to>
      <xdr:col>2</xdr:col>
      <xdr:colOff>182707</xdr:colOff>
      <xdr:row>4</xdr:row>
      <xdr:rowOff>20280</xdr:rowOff>
    </xdr:to>
    <xdr:pic>
      <xdr:nvPicPr>
        <xdr:cNvPr id="4" name="u244_img" descr="BREENERGY - Brazilian Energy Efficiency">
          <a:extLst>
            <a:ext uri="{FF2B5EF4-FFF2-40B4-BE49-F238E27FC236}">
              <a16:creationId xmlns:a16="http://schemas.microsoft.com/office/drawing/2014/main" id="{F515DBCB-06C8-44FC-8B67-671279AACA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59760" y="227482"/>
          <a:ext cx="918372" cy="478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495299</xdr:colOff>
      <xdr:row>18</xdr:row>
      <xdr:rowOff>28576</xdr:rowOff>
    </xdr:from>
    <xdr:to>
      <xdr:col>13</xdr:col>
      <xdr:colOff>200025</xdr:colOff>
      <xdr:row>30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96AF24C8-ECEB-40F1-A599-94987CACFC67}"/>
            </a:ext>
          </a:extLst>
        </xdr:cNvPr>
        <xdr:cNvSpPr txBox="1"/>
      </xdr:nvSpPr>
      <xdr:spPr>
        <a:xfrm>
          <a:off x="1142999" y="3114676"/>
          <a:ext cx="7762876" cy="2152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2</xdr:col>
      <xdr:colOff>228599</xdr:colOff>
      <xdr:row>183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5422DB9E-E410-4D61-A62F-FF67B58C5536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5422DB9E-E410-4D61-A62F-FF67B58C5536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76199</xdr:colOff>
      <xdr:row>193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1BA7A96-4FCC-439A-B9EB-BE32027B1713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1BA7A96-4FCC-439A-B9EB-BE32027B1713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257174</xdr:colOff>
      <xdr:row>202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816FB805-EB36-41C8-AE64-9D8506B5BF66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816FB805-EB36-41C8-AE64-9D8506B5BF66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</xdr:col>
      <xdr:colOff>428625</xdr:colOff>
      <xdr:row>231</xdr:row>
      <xdr:rowOff>57150</xdr:rowOff>
    </xdr:from>
    <xdr:to>
      <xdr:col>13</xdr:col>
      <xdr:colOff>232172</xdr:colOff>
      <xdr:row>235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9E9D46B-1E62-4B8B-A16A-A039634E3250}"/>
            </a:ext>
          </a:extLst>
        </xdr:cNvPr>
        <xdr:cNvSpPr txBox="1"/>
      </xdr:nvSpPr>
      <xdr:spPr>
        <a:xfrm>
          <a:off x="1076325" y="53635275"/>
          <a:ext cx="7861697" cy="771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2</xdr:col>
      <xdr:colOff>571500</xdr:colOff>
      <xdr:row>212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4A7CA047-B984-453C-A10F-F282C30E8F7F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4A7CA047-B984-453C-A10F-F282C30E8F7F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375047</xdr:colOff>
      <xdr:row>221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457B45BC-BFC1-417A-94CB-3D0151FD28E1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457B45BC-BFC1-417A-94CB-3D0151FD28E1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</xdr:col>
      <xdr:colOff>59531</xdr:colOff>
      <xdr:row>243</xdr:row>
      <xdr:rowOff>47625</xdr:rowOff>
    </xdr:from>
    <xdr:to>
      <xdr:col>5</xdr:col>
      <xdr:colOff>404953</xdr:colOff>
      <xdr:row>248</xdr:row>
      <xdr:rowOff>125227</xdr:rowOff>
    </xdr:to>
    <xdr:pic>
      <xdr:nvPicPr>
        <xdr:cNvPr id="12" name="Imagem 3">
          <a:extLst>
            <a:ext uri="{FF2B5EF4-FFF2-40B4-BE49-F238E27FC236}">
              <a16:creationId xmlns:a16="http://schemas.microsoft.com/office/drawing/2014/main" id="{CE15980C-B216-4FAF-AD42-5546B9B0E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231" y="55873650"/>
          <a:ext cx="3136247" cy="10110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520784</xdr:colOff>
      <xdr:row>138</xdr:row>
      <xdr:rowOff>64906</xdr:rowOff>
    </xdr:from>
    <xdr:to>
      <xdr:col>29</xdr:col>
      <xdr:colOff>324097</xdr:colOff>
      <xdr:row>166</xdr:row>
      <xdr:rowOff>116279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6364D3E-BA6C-4D78-8048-43F50F25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101</xdr:row>
      <xdr:rowOff>0</xdr:rowOff>
    </xdr:from>
    <xdr:to>
      <xdr:col>29</xdr:col>
      <xdr:colOff>306837</xdr:colOff>
      <xdr:row>129</xdr:row>
      <xdr:rowOff>8026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8F43EDF-27A9-4907-B78D-8652E0C5E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139</xdr:row>
      <xdr:rowOff>38100</xdr:rowOff>
    </xdr:from>
    <xdr:to>
      <xdr:col>13</xdr:col>
      <xdr:colOff>625929</xdr:colOff>
      <xdr:row>157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DA10B67-0F51-42A7-881A-7E582CE5D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188</xdr:row>
      <xdr:rowOff>57150</xdr:rowOff>
    </xdr:from>
    <xdr:to>
      <xdr:col>13</xdr:col>
      <xdr:colOff>142874</xdr:colOff>
      <xdr:row>196</xdr:row>
      <xdr:rowOff>157161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813107-05BC-4FCE-BED9-565D8A651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112060</xdr:colOff>
      <xdr:row>1</xdr:row>
      <xdr:rowOff>56032</xdr:rowOff>
    </xdr:from>
    <xdr:to>
      <xdr:col>2</xdr:col>
      <xdr:colOff>182707</xdr:colOff>
      <xdr:row>4</xdr:row>
      <xdr:rowOff>20280</xdr:rowOff>
    </xdr:to>
    <xdr:pic>
      <xdr:nvPicPr>
        <xdr:cNvPr id="4" name="u244_img" descr="BREENERGY - Brazilian Energy Efficiency">
          <a:extLst>
            <a:ext uri="{FF2B5EF4-FFF2-40B4-BE49-F238E27FC236}">
              <a16:creationId xmlns:a16="http://schemas.microsoft.com/office/drawing/2014/main" id="{395E4B9A-C049-491B-A26A-19294B3F3C5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59760" y="227482"/>
          <a:ext cx="918372" cy="478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495299</xdr:colOff>
      <xdr:row>18</xdr:row>
      <xdr:rowOff>28576</xdr:rowOff>
    </xdr:from>
    <xdr:to>
      <xdr:col>13</xdr:col>
      <xdr:colOff>200025</xdr:colOff>
      <xdr:row>30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B13A6C4-4AED-451C-96A6-21885ACF2EDC}"/>
            </a:ext>
          </a:extLst>
        </xdr:cNvPr>
        <xdr:cNvSpPr txBox="1"/>
      </xdr:nvSpPr>
      <xdr:spPr>
        <a:xfrm>
          <a:off x="1142999" y="3114676"/>
          <a:ext cx="7762876" cy="2152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2</xdr:col>
      <xdr:colOff>228599</xdr:colOff>
      <xdr:row>202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454B392-542D-4B94-B8F5-E09878873871}"/>
                </a:ext>
              </a:extLst>
            </xdr:cNvPr>
            <xdr:cNvSpPr txBox="1"/>
          </xdr:nvSpPr>
          <xdr:spPr>
            <a:xfrm>
              <a:off x="1725385" y="34941602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454B392-542D-4B94-B8F5-E09878873871}"/>
                </a:ext>
              </a:extLst>
            </xdr:cNvPr>
            <xdr:cNvSpPr txBox="1"/>
          </xdr:nvSpPr>
          <xdr:spPr>
            <a:xfrm>
              <a:off x="1725385" y="34941602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76199</xdr:colOff>
      <xdr:row>212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4428FB9D-35CC-4B9E-A2A3-A19F25FC6885}"/>
                </a:ext>
              </a:extLst>
            </xdr:cNvPr>
            <xdr:cNvSpPr txBox="1"/>
          </xdr:nvSpPr>
          <xdr:spPr>
            <a:xfrm>
              <a:off x="2226128" y="36615280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4428FB9D-35CC-4B9E-A2A3-A19F25FC6885}"/>
                </a:ext>
              </a:extLst>
            </xdr:cNvPr>
            <xdr:cNvSpPr txBox="1"/>
          </xdr:nvSpPr>
          <xdr:spPr>
            <a:xfrm>
              <a:off x="2226128" y="36615280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257174</xdr:colOff>
      <xdr:row>221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6F360A4-23A8-44DA-BA59-3E13B53A9DBA}"/>
                </a:ext>
              </a:extLst>
            </xdr:cNvPr>
            <xdr:cNvSpPr txBox="1"/>
          </xdr:nvSpPr>
          <xdr:spPr>
            <a:xfrm>
              <a:off x="1753960" y="383025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6F360A4-23A8-44DA-BA59-3E13B53A9DBA}"/>
                </a:ext>
              </a:extLst>
            </xdr:cNvPr>
            <xdr:cNvSpPr txBox="1"/>
          </xdr:nvSpPr>
          <xdr:spPr>
            <a:xfrm>
              <a:off x="1753960" y="383025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</xdr:col>
      <xdr:colOff>428625</xdr:colOff>
      <xdr:row>250</xdr:row>
      <xdr:rowOff>57150</xdr:rowOff>
    </xdr:from>
    <xdr:to>
      <xdr:col>13</xdr:col>
      <xdr:colOff>232172</xdr:colOff>
      <xdr:row>254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E77ACDCE-EA7F-420E-A357-893D3E456D79}"/>
            </a:ext>
          </a:extLst>
        </xdr:cNvPr>
        <xdr:cNvSpPr txBox="1"/>
      </xdr:nvSpPr>
      <xdr:spPr>
        <a:xfrm>
          <a:off x="1081768" y="43504757"/>
          <a:ext cx="7913404" cy="7551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2</xdr:col>
      <xdr:colOff>571500</xdr:colOff>
      <xdr:row>231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1120D51A-1F0E-4AA6-B6CA-969FA65CFC89}"/>
                </a:ext>
              </a:extLst>
            </xdr:cNvPr>
            <xdr:cNvSpPr txBox="1"/>
          </xdr:nvSpPr>
          <xdr:spPr>
            <a:xfrm>
              <a:off x="2068286" y="40042920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1120D51A-1F0E-4AA6-B6CA-969FA65CFC89}"/>
                </a:ext>
              </a:extLst>
            </xdr:cNvPr>
            <xdr:cNvSpPr txBox="1"/>
          </xdr:nvSpPr>
          <xdr:spPr>
            <a:xfrm>
              <a:off x="2068286" y="40042920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375047</xdr:colOff>
      <xdr:row>240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490D5E87-F4DA-4C2A-BCA0-11EC790D7714}"/>
                </a:ext>
              </a:extLst>
            </xdr:cNvPr>
            <xdr:cNvSpPr txBox="1"/>
          </xdr:nvSpPr>
          <xdr:spPr>
            <a:xfrm>
              <a:off x="1871833" y="417029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490D5E87-F4DA-4C2A-BCA0-11EC790D7714}"/>
                </a:ext>
              </a:extLst>
            </xdr:cNvPr>
            <xdr:cNvSpPr txBox="1"/>
          </xdr:nvSpPr>
          <xdr:spPr>
            <a:xfrm>
              <a:off x="1871833" y="417029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</xdr:col>
      <xdr:colOff>59531</xdr:colOff>
      <xdr:row>262</xdr:row>
      <xdr:rowOff>47625</xdr:rowOff>
    </xdr:from>
    <xdr:to>
      <xdr:col>5</xdr:col>
      <xdr:colOff>404953</xdr:colOff>
      <xdr:row>267</xdr:row>
      <xdr:rowOff>125227</xdr:rowOff>
    </xdr:to>
    <xdr:pic>
      <xdr:nvPicPr>
        <xdr:cNvPr id="12" name="Imagem 3">
          <a:extLst>
            <a:ext uri="{FF2B5EF4-FFF2-40B4-BE49-F238E27FC236}">
              <a16:creationId xmlns:a16="http://schemas.microsoft.com/office/drawing/2014/main" id="{E168605D-5259-4052-80A8-8D266B989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674" y="45713196"/>
          <a:ext cx="3148493" cy="10028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536806</xdr:colOff>
      <xdr:row>110</xdr:row>
      <xdr:rowOff>170467</xdr:rowOff>
    </xdr:from>
    <xdr:to>
      <xdr:col>29</xdr:col>
      <xdr:colOff>190500</xdr:colOff>
      <xdr:row>137</xdr:row>
      <xdr:rowOff>108856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5973BC9-932F-47EB-8659-D1D2502AD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524495</xdr:colOff>
      <xdr:row>147</xdr:row>
      <xdr:rowOff>125520</xdr:rowOff>
    </xdr:from>
    <xdr:to>
      <xdr:col>29</xdr:col>
      <xdr:colOff>68036</xdr:colOff>
      <xdr:row>176</xdr:row>
      <xdr:rowOff>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9E5D984-7ACC-4961-85B3-54A188427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151</xdr:row>
      <xdr:rowOff>38100</xdr:rowOff>
    </xdr:from>
    <xdr:to>
      <xdr:col>13</xdr:col>
      <xdr:colOff>625929</xdr:colOff>
      <xdr:row>169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EAC47-A46E-4345-9B08-331292A531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193</xdr:row>
      <xdr:rowOff>57150</xdr:rowOff>
    </xdr:from>
    <xdr:to>
      <xdr:col>13</xdr:col>
      <xdr:colOff>142874</xdr:colOff>
      <xdr:row>201</xdr:row>
      <xdr:rowOff>157161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E97B842-3B0F-401C-86E4-72EE1E09E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112060</xdr:colOff>
      <xdr:row>1</xdr:row>
      <xdr:rowOff>56032</xdr:rowOff>
    </xdr:from>
    <xdr:to>
      <xdr:col>2</xdr:col>
      <xdr:colOff>182707</xdr:colOff>
      <xdr:row>4</xdr:row>
      <xdr:rowOff>20280</xdr:rowOff>
    </xdr:to>
    <xdr:pic>
      <xdr:nvPicPr>
        <xdr:cNvPr id="4" name="u244_img" descr="BREENERGY - Brazilian Energy Efficiency">
          <a:extLst>
            <a:ext uri="{FF2B5EF4-FFF2-40B4-BE49-F238E27FC236}">
              <a16:creationId xmlns:a16="http://schemas.microsoft.com/office/drawing/2014/main" id="{D1403E85-D8FB-4393-8094-4381316A176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59760" y="227482"/>
          <a:ext cx="918372" cy="478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495299</xdr:colOff>
      <xdr:row>18</xdr:row>
      <xdr:rowOff>28576</xdr:rowOff>
    </xdr:from>
    <xdr:to>
      <xdr:col>13</xdr:col>
      <xdr:colOff>200025</xdr:colOff>
      <xdr:row>30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09A510A-2657-4023-8F3A-1E5CD7F24EE8}"/>
            </a:ext>
          </a:extLst>
        </xdr:cNvPr>
        <xdr:cNvSpPr txBox="1"/>
      </xdr:nvSpPr>
      <xdr:spPr>
        <a:xfrm>
          <a:off x="1142999" y="3114676"/>
          <a:ext cx="7762876" cy="2152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2</xdr:col>
      <xdr:colOff>228599</xdr:colOff>
      <xdr:row>207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67FA75F-4E21-46D6-B665-49EC9621BEE6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67FA75F-4E21-46D6-B665-49EC9621BEE6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76199</xdr:colOff>
      <xdr:row>217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2F5A1BB5-C5F0-4B31-A439-52ED25D5F24A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2F5A1BB5-C5F0-4B31-A439-52ED25D5F24A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257174</xdr:colOff>
      <xdr:row>226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B2075DE0-3F36-44A9-B5D0-0B38A9E8158E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B2075DE0-3F36-44A9-B5D0-0B38A9E8158E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</xdr:col>
      <xdr:colOff>428625</xdr:colOff>
      <xdr:row>255</xdr:row>
      <xdr:rowOff>57150</xdr:rowOff>
    </xdr:from>
    <xdr:to>
      <xdr:col>13</xdr:col>
      <xdr:colOff>232172</xdr:colOff>
      <xdr:row>259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2595F91-AF98-4A0A-8095-5A52ACE7BFB3}"/>
            </a:ext>
          </a:extLst>
        </xdr:cNvPr>
        <xdr:cNvSpPr txBox="1"/>
      </xdr:nvSpPr>
      <xdr:spPr>
        <a:xfrm>
          <a:off x="1076325" y="53635275"/>
          <a:ext cx="7861697" cy="771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2</xdr:col>
      <xdr:colOff>571500</xdr:colOff>
      <xdr:row>236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4E7DFC8-895C-493D-9DE2-E71CC47850D3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4E7DFC8-895C-493D-9DE2-E71CC47850D3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375047</xdr:colOff>
      <xdr:row>245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ED788AA-4CD7-4258-8648-CD9CBAF9A3C2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ED788AA-4CD7-4258-8648-CD9CBAF9A3C2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</xdr:col>
      <xdr:colOff>59531</xdr:colOff>
      <xdr:row>267</xdr:row>
      <xdr:rowOff>47625</xdr:rowOff>
    </xdr:from>
    <xdr:to>
      <xdr:col>5</xdr:col>
      <xdr:colOff>404953</xdr:colOff>
      <xdr:row>272</xdr:row>
      <xdr:rowOff>125227</xdr:rowOff>
    </xdr:to>
    <xdr:pic>
      <xdr:nvPicPr>
        <xdr:cNvPr id="12" name="Imagem 3">
          <a:extLst>
            <a:ext uri="{FF2B5EF4-FFF2-40B4-BE49-F238E27FC236}">
              <a16:creationId xmlns:a16="http://schemas.microsoft.com/office/drawing/2014/main" id="{1732EB1A-661E-480A-846A-3868E0AD4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231" y="55873650"/>
          <a:ext cx="3136247" cy="10110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550413</xdr:colOff>
      <xdr:row>112</xdr:row>
      <xdr:rowOff>170467</xdr:rowOff>
    </xdr:from>
    <xdr:to>
      <xdr:col>29</xdr:col>
      <xdr:colOff>204107</xdr:colOff>
      <xdr:row>139</xdr:row>
      <xdr:rowOff>108856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2055225-70D1-480A-AE34-E23230F5A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524495</xdr:colOff>
      <xdr:row>150</xdr:row>
      <xdr:rowOff>84699</xdr:rowOff>
    </xdr:from>
    <xdr:to>
      <xdr:col>29</xdr:col>
      <xdr:colOff>68036</xdr:colOff>
      <xdr:row>178</xdr:row>
      <xdr:rowOff>136072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DC84251-9D4C-4D68-85B8-B991510D0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163</xdr:row>
      <xdr:rowOff>38100</xdr:rowOff>
    </xdr:from>
    <xdr:to>
      <xdr:col>13</xdr:col>
      <xdr:colOff>625929</xdr:colOff>
      <xdr:row>181</xdr:row>
      <xdr:rowOff>122464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204</xdr:row>
      <xdr:rowOff>57150</xdr:rowOff>
    </xdr:from>
    <xdr:to>
      <xdr:col>13</xdr:col>
      <xdr:colOff>142874</xdr:colOff>
      <xdr:row>212</xdr:row>
      <xdr:rowOff>157161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112060</xdr:colOff>
      <xdr:row>1</xdr:row>
      <xdr:rowOff>56032</xdr:rowOff>
    </xdr:from>
    <xdr:to>
      <xdr:col>2</xdr:col>
      <xdr:colOff>182707</xdr:colOff>
      <xdr:row>4</xdr:row>
      <xdr:rowOff>20280</xdr:rowOff>
    </xdr:to>
    <xdr:pic>
      <xdr:nvPicPr>
        <xdr:cNvPr id="6" name="u244_img" descr="BREENERGY - Brazilian Energy Efficienc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21660" y="227482"/>
          <a:ext cx="926166" cy="478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495299</xdr:colOff>
      <xdr:row>18</xdr:row>
      <xdr:rowOff>28576</xdr:rowOff>
    </xdr:from>
    <xdr:to>
      <xdr:col>13</xdr:col>
      <xdr:colOff>200025</xdr:colOff>
      <xdr:row>30</xdr:row>
      <xdr:rowOff>123825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04899" y="3286126"/>
          <a:ext cx="6334126" cy="24955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2</xdr:col>
      <xdr:colOff>228599</xdr:colOff>
      <xdr:row>218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1523999" y="28663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/>
            <xdr:cNvSpPr txBox="1"/>
          </xdr:nvSpPr>
          <xdr:spPr>
            <a:xfrm>
              <a:off x="1523999" y="28663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=(</a:t>
              </a:r>
              <a:r>
                <a:rPr lang="pt-BR" sz="1100" b="0" i="0">
                  <a:latin typeface="Cambria Math"/>
                </a:rPr>
                <a:t>R2/R1   ∗ (225+T1))−225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76199</xdr:colOff>
      <xdr:row>228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790699" y="308730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1790699" y="308730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257174</xdr:colOff>
      <xdr:row>237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552574" y="338448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1552574" y="338448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/>
                </a:rPr>
                <a:t>((</a:t>
              </a:r>
              <a:r>
                <a:rPr lang="pt-BR" sz="1100" b="0" i="0">
                  <a:latin typeface="Cambria Math"/>
                </a:rPr>
                <a:t>225+Tref)/(225+T2))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</xdr:col>
      <xdr:colOff>428625</xdr:colOff>
      <xdr:row>266</xdr:row>
      <xdr:rowOff>57150</xdr:rowOff>
    </xdr:from>
    <xdr:to>
      <xdr:col>13</xdr:col>
      <xdr:colOff>232172</xdr:colOff>
      <xdr:row>270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77516" y="37633275"/>
          <a:ext cx="7590234" cy="5834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2</xdr:col>
      <xdr:colOff>571500</xdr:colOff>
      <xdr:row>247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866900" y="345497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1866900" y="345497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375047</xdr:colOff>
      <xdr:row>256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672828" y="35583179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281344D-5BF4-42CE-BC57-A5BACF480AA8}"/>
                </a:ext>
              </a:extLst>
            </xdr:cNvPr>
            <xdr:cNvSpPr txBox="1"/>
          </xdr:nvSpPr>
          <xdr:spPr>
            <a:xfrm>
              <a:off x="1672828" y="35583179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225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45700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(𝐼𝑐𝑐/𝑆)^2∗𝑡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−1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</xdr:col>
      <xdr:colOff>59531</xdr:colOff>
      <xdr:row>278</xdr:row>
      <xdr:rowOff>47625</xdr:rowOff>
    </xdr:from>
    <xdr:to>
      <xdr:col>5</xdr:col>
      <xdr:colOff>404953</xdr:colOff>
      <xdr:row>283</xdr:row>
      <xdr:rowOff>125227</xdr:rowOff>
    </xdr:to>
    <xdr:pic>
      <xdr:nvPicPr>
        <xdr:cNvPr id="15" name="Imagem 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422" y="40040719"/>
          <a:ext cx="2940984" cy="100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536806</xdr:colOff>
      <xdr:row>123</xdr:row>
      <xdr:rowOff>7182</xdr:rowOff>
    </xdr:from>
    <xdr:to>
      <xdr:col>29</xdr:col>
      <xdr:colOff>190500</xdr:colOff>
      <xdr:row>149</xdr:row>
      <xdr:rowOff>122464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A47C731-DAB6-49A6-A99F-E52A46F54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538102</xdr:colOff>
      <xdr:row>165</xdr:row>
      <xdr:rowOff>84698</xdr:rowOff>
    </xdr:from>
    <xdr:to>
      <xdr:col>29</xdr:col>
      <xdr:colOff>81643</xdr:colOff>
      <xdr:row>193</xdr:row>
      <xdr:rowOff>136071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1CF13A4-BA55-4D71-9E3C-A37998FD5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304800</xdr:colOff>
      <xdr:row>69</xdr:row>
      <xdr:rowOff>133350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9A63E703-9E9E-A87F-6E59-F6B1EF978CA6}"/>
            </a:ext>
          </a:extLst>
        </xdr:cNvPr>
        <xdr:cNvSpPr>
          <a:spLocks noChangeAspect="1" noChangeArrowheads="1"/>
        </xdr:cNvSpPr>
      </xdr:nvSpPr>
      <xdr:spPr bwMode="auto">
        <a:xfrm>
          <a:off x="4733925" y="1082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304800</xdr:colOff>
      <xdr:row>63</xdr:row>
      <xdr:rowOff>133350</xdr:rowOff>
    </xdr:to>
    <xdr:sp macro="" textlink="">
      <xdr:nvSpPr>
        <xdr:cNvPr id="4098" name="AutoShape 2">
          <a:extLst>
            <a:ext uri="{FF2B5EF4-FFF2-40B4-BE49-F238E27FC236}">
              <a16:creationId xmlns:a16="http://schemas.microsoft.com/office/drawing/2014/main" id="{8C81357C-17AE-7A6A-539E-23EC1CE8AF58}"/>
            </a:ext>
          </a:extLst>
        </xdr:cNvPr>
        <xdr:cNvSpPr>
          <a:spLocks noChangeAspect="1" noChangeArrowheads="1"/>
        </xdr:cNvSpPr>
      </xdr:nvSpPr>
      <xdr:spPr bwMode="auto">
        <a:xfrm>
          <a:off x="2143125" y="979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381000</xdr:colOff>
      <xdr:row>61</xdr:row>
      <xdr:rowOff>69893</xdr:rowOff>
    </xdr:from>
    <xdr:to>
      <xdr:col>12</xdr:col>
      <xdr:colOff>163286</xdr:colOff>
      <xdr:row>81</xdr:row>
      <xdr:rowOff>132764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2575396-0D3B-C94D-5260-552252D711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23"/>
        <a:stretch/>
      </xdr:blipFill>
      <xdr:spPr>
        <a:xfrm>
          <a:off x="1877786" y="9962286"/>
          <a:ext cx="6313714" cy="36007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59870</xdr:colOff>
      <xdr:row>169</xdr:row>
      <xdr:rowOff>43543</xdr:rowOff>
    </xdr:from>
    <xdr:to>
      <xdr:col>16</xdr:col>
      <xdr:colOff>489857</xdr:colOff>
      <xdr:row>177</xdr:row>
      <xdr:rowOff>143554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9DAC1B-0DD5-4AF8-B575-A88A54257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57632</xdr:colOff>
      <xdr:row>1</xdr:row>
      <xdr:rowOff>28817</xdr:rowOff>
    </xdr:from>
    <xdr:to>
      <xdr:col>2</xdr:col>
      <xdr:colOff>128279</xdr:colOff>
      <xdr:row>4</xdr:row>
      <xdr:rowOff>1869</xdr:rowOff>
    </xdr:to>
    <xdr:pic>
      <xdr:nvPicPr>
        <xdr:cNvPr id="3" name="u244_img" descr="BREENERGY - Brazilian Energy Efficiency">
          <a:extLst>
            <a:ext uri="{FF2B5EF4-FFF2-40B4-BE49-F238E27FC236}">
              <a16:creationId xmlns:a16="http://schemas.microsoft.com/office/drawing/2014/main" id="{87F91645-A053-4A90-82B8-E1ECF997280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05332" y="200267"/>
          <a:ext cx="918372" cy="487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367392</xdr:colOff>
      <xdr:row>18</xdr:row>
      <xdr:rowOff>14969</xdr:rowOff>
    </xdr:from>
    <xdr:to>
      <xdr:col>18</xdr:col>
      <xdr:colOff>666750</xdr:colOff>
      <xdr:row>30</xdr:row>
      <xdr:rowOff>110218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563BE712-C67E-4D41-BEB7-03A6033C8921}"/>
            </a:ext>
          </a:extLst>
        </xdr:cNvPr>
        <xdr:cNvSpPr txBox="1"/>
      </xdr:nvSpPr>
      <xdr:spPr>
        <a:xfrm>
          <a:off x="2510517" y="3844019"/>
          <a:ext cx="10243458" cy="2152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6</xdr:col>
      <xdr:colOff>228599</xdr:colOff>
      <xdr:row>183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3EDE039-BB92-4024-83ED-D098537561AD}"/>
                </a:ext>
              </a:extLst>
            </xdr:cNvPr>
            <xdr:cNvSpPr txBox="1"/>
          </xdr:nvSpPr>
          <xdr:spPr>
            <a:xfrm>
              <a:off x="4314824" y="379977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3EDE039-BB92-4024-83ED-D098537561AD}"/>
                </a:ext>
              </a:extLst>
            </xdr:cNvPr>
            <xdr:cNvSpPr txBox="1"/>
          </xdr:nvSpPr>
          <xdr:spPr>
            <a:xfrm>
              <a:off x="4314824" y="379977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76199</xdr:colOff>
      <xdr:row>193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29A0AB6-B750-4556-8D42-77BAAD62E6F3}"/>
                </a:ext>
              </a:extLst>
            </xdr:cNvPr>
            <xdr:cNvSpPr txBox="1"/>
          </xdr:nvSpPr>
          <xdr:spPr>
            <a:xfrm>
              <a:off x="4810124" y="401694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29A0AB6-B750-4556-8D42-77BAAD62E6F3}"/>
                </a:ext>
              </a:extLst>
            </xdr:cNvPr>
            <xdr:cNvSpPr txBox="1"/>
          </xdr:nvSpPr>
          <xdr:spPr>
            <a:xfrm>
              <a:off x="4810124" y="401694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257174</xdr:colOff>
      <xdr:row>202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FB91C69D-E63E-4648-9D2D-B32C392C3DD7}"/>
                </a:ext>
              </a:extLst>
            </xdr:cNvPr>
            <xdr:cNvSpPr txBox="1"/>
          </xdr:nvSpPr>
          <xdr:spPr>
            <a:xfrm>
              <a:off x="4343399" y="42388791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FB91C69D-E63E-4648-9D2D-B32C392C3DD7}"/>
                </a:ext>
              </a:extLst>
            </xdr:cNvPr>
            <xdr:cNvSpPr txBox="1"/>
          </xdr:nvSpPr>
          <xdr:spPr>
            <a:xfrm>
              <a:off x="4343399" y="42388791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4</xdr:col>
      <xdr:colOff>100854</xdr:colOff>
      <xdr:row>231</xdr:row>
      <xdr:rowOff>57150</xdr:rowOff>
    </xdr:from>
    <xdr:to>
      <xdr:col>18</xdr:col>
      <xdr:colOff>470648</xdr:colOff>
      <xdr:row>235</xdr:row>
      <xdr:rowOff>104775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D8857688-3D93-4E6C-AD1E-47BCE6345E95}"/>
            </a:ext>
          </a:extLst>
        </xdr:cNvPr>
        <xdr:cNvSpPr txBox="1"/>
      </xdr:nvSpPr>
      <xdr:spPr>
        <a:xfrm>
          <a:off x="2891679" y="49177575"/>
          <a:ext cx="9666194" cy="962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6</xdr:col>
      <xdr:colOff>571500</xdr:colOff>
      <xdr:row>212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FA7F77E5-148B-44AC-A792-54BEF011AE13}"/>
                </a:ext>
              </a:extLst>
            </xdr:cNvPr>
            <xdr:cNvSpPr txBox="1"/>
          </xdr:nvSpPr>
          <xdr:spPr>
            <a:xfrm>
              <a:off x="4657725" y="447224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FA7F77E5-148B-44AC-A792-54BEF011AE13}"/>
                </a:ext>
              </a:extLst>
            </xdr:cNvPr>
            <xdr:cNvSpPr txBox="1"/>
          </xdr:nvSpPr>
          <xdr:spPr>
            <a:xfrm>
              <a:off x="4657725" y="447224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375047</xdr:colOff>
      <xdr:row>221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311DA7E3-0E6B-4627-8440-42F2BF9B2814}"/>
                </a:ext>
              </a:extLst>
            </xdr:cNvPr>
            <xdr:cNvSpPr txBox="1"/>
          </xdr:nvSpPr>
          <xdr:spPr>
            <a:xfrm>
              <a:off x="4461272" y="468464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311DA7E3-0E6B-4627-8440-42F2BF9B2814}"/>
                </a:ext>
              </a:extLst>
            </xdr:cNvPr>
            <xdr:cNvSpPr txBox="1"/>
          </xdr:nvSpPr>
          <xdr:spPr>
            <a:xfrm>
              <a:off x="4461272" y="468464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6</xdr:col>
      <xdr:colOff>41923</xdr:colOff>
      <xdr:row>243</xdr:row>
      <xdr:rowOff>86045</xdr:rowOff>
    </xdr:from>
    <xdr:to>
      <xdr:col>10</xdr:col>
      <xdr:colOff>577844</xdr:colOff>
      <xdr:row>248</xdr:row>
      <xdr:rowOff>163647</xdr:rowOff>
    </xdr:to>
    <xdr:pic>
      <xdr:nvPicPr>
        <xdr:cNvPr id="11" name="Imagem 3">
          <a:extLst>
            <a:ext uri="{FF2B5EF4-FFF2-40B4-BE49-F238E27FC236}">
              <a16:creationId xmlns:a16="http://schemas.microsoft.com/office/drawing/2014/main" id="{B66EEF23-75AF-4BB1-B858-2CE41A957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8148" y="52016345"/>
          <a:ext cx="3126721" cy="12301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</xdr:col>
      <xdr:colOff>536864</xdr:colOff>
      <xdr:row>96</xdr:row>
      <xdr:rowOff>84364</xdr:rowOff>
    </xdr:from>
    <xdr:to>
      <xdr:col>43</xdr:col>
      <xdr:colOff>13607</xdr:colOff>
      <xdr:row>120</xdr:row>
      <xdr:rowOff>153389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AD4AF0B5-F87F-4B5A-9A43-EA97074AC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580157</xdr:colOff>
      <xdr:row>127</xdr:row>
      <xdr:rowOff>13855</xdr:rowOff>
    </xdr:from>
    <xdr:to>
      <xdr:col>20</xdr:col>
      <xdr:colOff>17318</xdr:colOff>
      <xdr:row>145</xdr:row>
      <xdr:rowOff>121228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8B22D7D-9B24-42E9-970B-527434E72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519544</xdr:colOff>
      <xdr:row>130</xdr:row>
      <xdr:rowOff>83126</xdr:rowOff>
    </xdr:from>
    <xdr:to>
      <xdr:col>42</xdr:col>
      <xdr:colOff>606135</xdr:colOff>
      <xdr:row>151</xdr:row>
      <xdr:rowOff>51953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C606AE1-5E90-427E-94AB-40DD76F152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59870</xdr:colOff>
      <xdr:row>193</xdr:row>
      <xdr:rowOff>43543</xdr:rowOff>
    </xdr:from>
    <xdr:to>
      <xdr:col>16</xdr:col>
      <xdr:colOff>489857</xdr:colOff>
      <xdr:row>201</xdr:row>
      <xdr:rowOff>143554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9BB98D-9FA4-486B-BA97-64FCDA6DA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57632</xdr:colOff>
      <xdr:row>1</xdr:row>
      <xdr:rowOff>28817</xdr:rowOff>
    </xdr:from>
    <xdr:to>
      <xdr:col>2</xdr:col>
      <xdr:colOff>128279</xdr:colOff>
      <xdr:row>4</xdr:row>
      <xdr:rowOff>1869</xdr:rowOff>
    </xdr:to>
    <xdr:pic>
      <xdr:nvPicPr>
        <xdr:cNvPr id="3" name="u244_img" descr="BREENERGY - Brazilian Energy Efficiency">
          <a:extLst>
            <a:ext uri="{FF2B5EF4-FFF2-40B4-BE49-F238E27FC236}">
              <a16:creationId xmlns:a16="http://schemas.microsoft.com/office/drawing/2014/main" id="{2E5C1911-4E8C-4F51-8600-8D9315D333C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05332" y="200267"/>
          <a:ext cx="918372" cy="4874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367392</xdr:colOff>
      <xdr:row>18</xdr:row>
      <xdr:rowOff>14969</xdr:rowOff>
    </xdr:from>
    <xdr:to>
      <xdr:col>18</xdr:col>
      <xdr:colOff>666750</xdr:colOff>
      <xdr:row>30</xdr:row>
      <xdr:rowOff>110218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F0B6686-E76C-4969-8D25-3FC0339E9A1C}"/>
            </a:ext>
          </a:extLst>
        </xdr:cNvPr>
        <xdr:cNvSpPr txBox="1"/>
      </xdr:nvSpPr>
      <xdr:spPr>
        <a:xfrm>
          <a:off x="2510517" y="3844019"/>
          <a:ext cx="10243458" cy="21526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6</xdr:col>
      <xdr:colOff>228599</xdr:colOff>
      <xdr:row>207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78757E5-AD27-4267-8F45-E11E2A83B119}"/>
                </a:ext>
              </a:extLst>
            </xdr:cNvPr>
            <xdr:cNvSpPr txBox="1"/>
          </xdr:nvSpPr>
          <xdr:spPr>
            <a:xfrm>
              <a:off x="4314824" y="482847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78757E5-AD27-4267-8F45-E11E2A83B119}"/>
                </a:ext>
              </a:extLst>
            </xdr:cNvPr>
            <xdr:cNvSpPr txBox="1"/>
          </xdr:nvSpPr>
          <xdr:spPr>
            <a:xfrm>
              <a:off x="4314824" y="482847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76199</xdr:colOff>
      <xdr:row>217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2991AD8F-A8A9-4931-B1F4-0EF98F28B98C}"/>
                </a:ext>
              </a:extLst>
            </xdr:cNvPr>
            <xdr:cNvSpPr txBox="1"/>
          </xdr:nvSpPr>
          <xdr:spPr>
            <a:xfrm>
              <a:off x="4810124" y="504564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2991AD8F-A8A9-4931-B1F4-0EF98F28B98C}"/>
                </a:ext>
              </a:extLst>
            </xdr:cNvPr>
            <xdr:cNvSpPr txBox="1"/>
          </xdr:nvSpPr>
          <xdr:spPr>
            <a:xfrm>
              <a:off x="4810124" y="504564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257174</xdr:colOff>
      <xdr:row>226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F50D1D17-13C0-4751-834F-30AD55F43FDE}"/>
                </a:ext>
              </a:extLst>
            </xdr:cNvPr>
            <xdr:cNvSpPr txBox="1"/>
          </xdr:nvSpPr>
          <xdr:spPr>
            <a:xfrm>
              <a:off x="4343399" y="52675791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F50D1D17-13C0-4751-834F-30AD55F43FDE}"/>
                </a:ext>
              </a:extLst>
            </xdr:cNvPr>
            <xdr:cNvSpPr txBox="1"/>
          </xdr:nvSpPr>
          <xdr:spPr>
            <a:xfrm>
              <a:off x="4343399" y="52675791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4</xdr:col>
      <xdr:colOff>100854</xdr:colOff>
      <xdr:row>255</xdr:row>
      <xdr:rowOff>57150</xdr:rowOff>
    </xdr:from>
    <xdr:to>
      <xdr:col>18</xdr:col>
      <xdr:colOff>470648</xdr:colOff>
      <xdr:row>259</xdr:row>
      <xdr:rowOff>104775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A588670B-B6C2-4064-8C6E-66382A2D5AEF}"/>
            </a:ext>
          </a:extLst>
        </xdr:cNvPr>
        <xdr:cNvSpPr txBox="1"/>
      </xdr:nvSpPr>
      <xdr:spPr>
        <a:xfrm>
          <a:off x="2891679" y="59464575"/>
          <a:ext cx="9666194" cy="962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6</xdr:col>
      <xdr:colOff>571500</xdr:colOff>
      <xdr:row>236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5F20AE4-85EE-4E7C-8C73-13906E305E29}"/>
                </a:ext>
              </a:extLst>
            </xdr:cNvPr>
            <xdr:cNvSpPr txBox="1"/>
          </xdr:nvSpPr>
          <xdr:spPr>
            <a:xfrm>
              <a:off x="4657725" y="550094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5F20AE4-85EE-4E7C-8C73-13906E305E29}"/>
                </a:ext>
              </a:extLst>
            </xdr:cNvPr>
            <xdr:cNvSpPr txBox="1"/>
          </xdr:nvSpPr>
          <xdr:spPr>
            <a:xfrm>
              <a:off x="4657725" y="550094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375047</xdr:colOff>
      <xdr:row>245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ACC1764-AE74-4034-A36A-0DE706C1AA20}"/>
                </a:ext>
              </a:extLst>
            </xdr:cNvPr>
            <xdr:cNvSpPr txBox="1"/>
          </xdr:nvSpPr>
          <xdr:spPr>
            <a:xfrm>
              <a:off x="4461272" y="571334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6ACC1764-AE74-4034-A36A-0DE706C1AA20}"/>
                </a:ext>
              </a:extLst>
            </xdr:cNvPr>
            <xdr:cNvSpPr txBox="1"/>
          </xdr:nvSpPr>
          <xdr:spPr>
            <a:xfrm>
              <a:off x="4461272" y="571334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6</xdr:col>
      <xdr:colOff>41923</xdr:colOff>
      <xdr:row>267</xdr:row>
      <xdr:rowOff>86045</xdr:rowOff>
    </xdr:from>
    <xdr:to>
      <xdr:col>10</xdr:col>
      <xdr:colOff>577844</xdr:colOff>
      <xdr:row>272</xdr:row>
      <xdr:rowOff>163647</xdr:rowOff>
    </xdr:to>
    <xdr:pic>
      <xdr:nvPicPr>
        <xdr:cNvPr id="11" name="Imagem 3">
          <a:extLst>
            <a:ext uri="{FF2B5EF4-FFF2-40B4-BE49-F238E27FC236}">
              <a16:creationId xmlns:a16="http://schemas.microsoft.com/office/drawing/2014/main" id="{9FF0B2D4-0EF9-4EC7-84AD-8161F1751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8148" y="62303345"/>
          <a:ext cx="3126721" cy="12301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23</xdr:col>
      <xdr:colOff>517072</xdr:colOff>
      <xdr:row>113</xdr:row>
      <xdr:rowOff>125186</xdr:rowOff>
    </xdr:from>
    <xdr:to>
      <xdr:col>41</xdr:col>
      <xdr:colOff>27214</xdr:colOff>
      <xdr:row>138</xdr:row>
      <xdr:rowOff>81644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4B28FF0-589F-494A-9052-47ABA582F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149</xdr:row>
      <xdr:rowOff>128585</xdr:rowOff>
    </xdr:from>
    <xdr:to>
      <xdr:col>41</xdr:col>
      <xdr:colOff>40822</xdr:colOff>
      <xdr:row>171</xdr:row>
      <xdr:rowOff>139472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1B3809A-D273-412C-AA75-6C80CD3A7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580157</xdr:colOff>
      <xdr:row>151</xdr:row>
      <xdr:rowOff>13855</xdr:rowOff>
    </xdr:from>
    <xdr:to>
      <xdr:col>20</xdr:col>
      <xdr:colOff>17318</xdr:colOff>
      <xdr:row>169</xdr:row>
      <xdr:rowOff>121228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8E01553-62AE-4246-8D56-C4EB014D8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59870</xdr:colOff>
      <xdr:row>219</xdr:row>
      <xdr:rowOff>43543</xdr:rowOff>
    </xdr:from>
    <xdr:to>
      <xdr:col>16</xdr:col>
      <xdr:colOff>489857</xdr:colOff>
      <xdr:row>227</xdr:row>
      <xdr:rowOff>143554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C8406E2-00B9-4FD8-9370-66580BF34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57632</xdr:colOff>
      <xdr:row>1</xdr:row>
      <xdr:rowOff>28817</xdr:rowOff>
    </xdr:from>
    <xdr:to>
      <xdr:col>2</xdr:col>
      <xdr:colOff>128279</xdr:colOff>
      <xdr:row>4</xdr:row>
      <xdr:rowOff>1869</xdr:rowOff>
    </xdr:to>
    <xdr:pic>
      <xdr:nvPicPr>
        <xdr:cNvPr id="4" name="u244_img" descr="BREENERGY - Brazilian Energy Efficiency">
          <a:extLst>
            <a:ext uri="{FF2B5EF4-FFF2-40B4-BE49-F238E27FC236}">
              <a16:creationId xmlns:a16="http://schemas.microsoft.com/office/drawing/2014/main" id="{F9455521-E61C-4FBF-AD4A-9F4D220A735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10775" y="205710"/>
          <a:ext cx="914290" cy="4949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367392</xdr:colOff>
      <xdr:row>16</xdr:row>
      <xdr:rowOff>14969</xdr:rowOff>
    </xdr:from>
    <xdr:to>
      <xdr:col>18</xdr:col>
      <xdr:colOff>666750</xdr:colOff>
      <xdr:row>28</xdr:row>
      <xdr:rowOff>110218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B7002396-5B1D-430C-BCE2-6968BA7E6F55}"/>
            </a:ext>
          </a:extLst>
        </xdr:cNvPr>
        <xdr:cNvSpPr txBox="1"/>
      </xdr:nvSpPr>
      <xdr:spPr>
        <a:xfrm>
          <a:off x="2517321" y="3199040"/>
          <a:ext cx="10314215" cy="22179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6</xdr:col>
      <xdr:colOff>228599</xdr:colOff>
      <xdr:row>233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AD5A733-3BA3-491D-A931-C632C57462E9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AD5A733-3BA3-491D-A931-C632C57462E9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76199</xdr:colOff>
      <xdr:row>243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A1F42DD6-77F8-4A22-9F97-D39927A61866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A1F42DD6-77F8-4A22-9F97-D39927A61866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257174</xdr:colOff>
      <xdr:row>252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4C611DE5-49FF-4B85-8761-D24832A53CC9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4C611DE5-49FF-4B85-8761-D24832A53CC9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4</xdr:col>
      <xdr:colOff>100854</xdr:colOff>
      <xdr:row>281</xdr:row>
      <xdr:rowOff>57150</xdr:rowOff>
    </xdr:from>
    <xdr:to>
      <xdr:col>18</xdr:col>
      <xdr:colOff>470648</xdr:colOff>
      <xdr:row>285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89ABE091-1F8C-4764-A034-38D386E887B7}"/>
            </a:ext>
          </a:extLst>
        </xdr:cNvPr>
        <xdr:cNvSpPr txBox="1"/>
      </xdr:nvSpPr>
      <xdr:spPr>
        <a:xfrm>
          <a:off x="2902325" y="58406179"/>
          <a:ext cx="9659470" cy="944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6</xdr:col>
      <xdr:colOff>571500</xdr:colOff>
      <xdr:row>262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29B7F6C2-5CC2-4280-883B-52C4A435982B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29B7F6C2-5CC2-4280-883B-52C4A435982B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375047</xdr:colOff>
      <xdr:row>271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6F22297-8885-4534-A34F-39CE8EEB1AC3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6F22297-8885-4534-A34F-39CE8EEB1AC3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23</xdr:col>
      <xdr:colOff>544286</xdr:colOff>
      <xdr:row>115</xdr:row>
      <xdr:rowOff>43543</xdr:rowOff>
    </xdr:from>
    <xdr:to>
      <xdr:col>41</xdr:col>
      <xdr:colOff>54428</xdr:colOff>
      <xdr:row>141</xdr:row>
      <xdr:rowOff>108856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8FE5E42-9182-44DE-96B5-795A4FFA6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523874</xdr:colOff>
      <xdr:row>153</xdr:row>
      <xdr:rowOff>111577</xdr:rowOff>
    </xdr:from>
    <xdr:to>
      <xdr:col>40</xdr:col>
      <xdr:colOff>612320</xdr:colOff>
      <xdr:row>177</xdr:row>
      <xdr:rowOff>27214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4A638DE-A4E6-4885-A052-2E7046E8A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580157</xdr:colOff>
      <xdr:row>177</xdr:row>
      <xdr:rowOff>13855</xdr:rowOff>
    </xdr:from>
    <xdr:to>
      <xdr:col>20</xdr:col>
      <xdr:colOff>17318</xdr:colOff>
      <xdr:row>195</xdr:row>
      <xdr:rowOff>121228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5E4A6FDD-CF14-48D1-8C22-4D92AB862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-1</xdr:colOff>
      <xdr:row>77</xdr:row>
      <xdr:rowOff>1</xdr:rowOff>
    </xdr:from>
    <xdr:to>
      <xdr:col>8</xdr:col>
      <xdr:colOff>612321</xdr:colOff>
      <xdr:row>94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98AD22F-5117-EE0A-F50C-20E9A6728B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971"/>
        <a:stretch/>
      </xdr:blipFill>
      <xdr:spPr>
        <a:xfrm>
          <a:off x="1496785" y="15035894"/>
          <a:ext cx="4531179" cy="3156856"/>
        </a:xfrm>
        <a:prstGeom prst="rect">
          <a:avLst/>
        </a:prstGeom>
      </xdr:spPr>
    </xdr:pic>
    <xdr:clientData/>
  </xdr:twoCellAnchor>
  <xdr:twoCellAnchor editAs="oneCell">
    <xdr:from>
      <xdr:col>9</xdr:col>
      <xdr:colOff>149678</xdr:colOff>
      <xdr:row>77</xdr:row>
      <xdr:rowOff>0</xdr:rowOff>
    </xdr:from>
    <xdr:to>
      <xdr:col>14</xdr:col>
      <xdr:colOff>499348</xdr:colOff>
      <xdr:row>94</xdr:row>
      <xdr:rowOff>81643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94CBB24F-8984-4BDB-8CB7-9A456D1D17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59" r="24039"/>
        <a:stretch/>
      </xdr:blipFill>
      <xdr:spPr>
        <a:xfrm>
          <a:off x="6218464" y="15035893"/>
          <a:ext cx="3724241" cy="3143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77</xdr:row>
      <xdr:rowOff>0</xdr:rowOff>
    </xdr:from>
    <xdr:to>
      <xdr:col>20</xdr:col>
      <xdr:colOff>435429</xdr:colOff>
      <xdr:row>94</xdr:row>
      <xdr:rowOff>76383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8DC14A5-813A-4773-8F90-5D29921B80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27" r="26471"/>
        <a:stretch/>
      </xdr:blipFill>
      <xdr:spPr>
        <a:xfrm>
          <a:off x="10123714" y="15035893"/>
          <a:ext cx="3837215" cy="31379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22A7-CC55-43DA-A893-57A832A90B16}">
  <sheetPr codeName="Planilha4">
    <pageSetUpPr fitToPage="1"/>
  </sheetPr>
  <dimension ref="B1:AT252"/>
  <sheetViews>
    <sheetView topLeftCell="A116" zoomScale="70" zoomScaleNormal="70" workbookViewId="0">
      <selection activeCell="N123" sqref="N123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14" width="10.140625" style="14" customWidth="1"/>
    <col min="15" max="15" width="9.7109375" style="14" customWidth="1"/>
    <col min="16" max="25" width="8.28515625" style="14" customWidth="1"/>
    <col min="26" max="26" width="13.85546875" style="14" customWidth="1"/>
    <col min="27" max="27" width="8.28515625" style="14" customWidth="1"/>
    <col min="28" max="28" width="9.85546875" style="14" bestFit="1" customWidth="1"/>
    <col min="29" max="29" width="8.28515625" style="14" customWidth="1"/>
    <col min="30" max="16384" width="9.140625" style="14"/>
  </cols>
  <sheetData>
    <row r="1" spans="2:17" ht="14.1" customHeight="1" thickBot="1"/>
    <row r="2" spans="2:17" ht="14.1" customHeight="1">
      <c r="B2" s="46" t="s">
        <v>0</v>
      </c>
      <c r="C2" s="47"/>
      <c r="D2" s="182" t="s">
        <v>1</v>
      </c>
      <c r="E2" s="183"/>
      <c r="F2" s="183"/>
      <c r="G2" s="183"/>
      <c r="H2" s="183"/>
      <c r="I2" s="183"/>
      <c r="J2" s="183"/>
      <c r="K2" s="183"/>
      <c r="L2" s="183"/>
      <c r="M2" s="183"/>
      <c r="N2" s="184"/>
    </row>
    <row r="3" spans="2:17" ht="14.1" customHeight="1">
      <c r="B3" s="48"/>
      <c r="C3" s="20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</row>
    <row r="4" spans="2:17" ht="14.1" customHeight="1" thickBot="1">
      <c r="B4" s="48"/>
      <c r="C4" s="20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8"/>
      <c r="Q4" s="14">
        <v>33.5</v>
      </c>
    </row>
    <row r="5" spans="2:17" ht="14.1" customHeight="1" thickTop="1">
      <c r="B5" s="189" t="s">
        <v>2</v>
      </c>
      <c r="C5" s="190"/>
      <c r="D5" s="4" t="s">
        <v>3</v>
      </c>
      <c r="E5" s="21"/>
      <c r="F5" s="4"/>
      <c r="G5" s="22"/>
      <c r="H5" s="5" t="s">
        <v>4</v>
      </c>
      <c r="I5" s="4">
        <v>49540</v>
      </c>
      <c r="J5" s="22"/>
      <c r="K5" s="22"/>
      <c r="L5" s="5"/>
      <c r="M5" s="5" t="s">
        <v>5</v>
      </c>
      <c r="N5" s="49" t="s">
        <v>6</v>
      </c>
      <c r="Q5" s="14">
        <f>Q4*1.1</f>
        <v>36.85</v>
      </c>
    </row>
    <row r="6" spans="2:17" ht="14.1" customHeight="1">
      <c r="B6" s="191" t="s">
        <v>7</v>
      </c>
      <c r="C6" s="192"/>
      <c r="D6" s="6" t="s">
        <v>8</v>
      </c>
      <c r="E6" s="11"/>
      <c r="F6" s="6"/>
      <c r="G6" s="12"/>
      <c r="H6" s="7" t="s">
        <v>9</v>
      </c>
      <c r="I6" s="6" t="s">
        <v>10</v>
      </c>
      <c r="J6" s="12"/>
      <c r="K6" s="12"/>
      <c r="L6" s="8"/>
      <c r="M6" s="7" t="s">
        <v>11</v>
      </c>
      <c r="N6" s="49">
        <v>1</v>
      </c>
    </row>
    <row r="7" spans="2:17" ht="14.1" customHeight="1">
      <c r="B7" s="191" t="s">
        <v>12</v>
      </c>
      <c r="C7" s="192"/>
      <c r="D7" s="6" t="s">
        <v>13</v>
      </c>
      <c r="E7" s="11"/>
      <c r="F7" s="8"/>
      <c r="G7" s="12"/>
      <c r="H7" s="9" t="s">
        <v>14</v>
      </c>
      <c r="I7" s="6" t="s">
        <v>15</v>
      </c>
      <c r="J7" s="12"/>
      <c r="K7" s="12"/>
      <c r="L7" s="8"/>
      <c r="M7" s="7" t="s">
        <v>16</v>
      </c>
      <c r="N7" s="50">
        <v>19035</v>
      </c>
    </row>
    <row r="8" spans="2:17" ht="14.1" customHeight="1">
      <c r="B8" s="51"/>
      <c r="C8" s="13"/>
      <c r="D8" s="10"/>
      <c r="E8" s="10"/>
      <c r="F8" s="10"/>
      <c r="G8" s="10"/>
      <c r="H8" s="10"/>
      <c r="I8" s="10"/>
      <c r="J8" s="10"/>
      <c r="K8" s="13"/>
      <c r="L8" s="13"/>
      <c r="M8" s="13"/>
      <c r="N8" s="33"/>
    </row>
    <row r="9" spans="2:17" ht="14.1" customHeight="1">
      <c r="B9" s="167" t="s">
        <v>17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9"/>
    </row>
    <row r="10" spans="2:17" ht="14.1" customHeight="1">
      <c r="B10" s="52"/>
      <c r="E10" s="1"/>
      <c r="F10" s="1"/>
      <c r="G10" s="1"/>
      <c r="H10" s="1"/>
      <c r="I10" s="1"/>
      <c r="J10" s="1"/>
      <c r="K10" s="1"/>
      <c r="N10" s="53"/>
    </row>
    <row r="11" spans="2:17" ht="14.1" customHeight="1">
      <c r="B11" s="52"/>
      <c r="E11" s="2" t="s">
        <v>18</v>
      </c>
      <c r="F11" s="3">
        <v>467</v>
      </c>
      <c r="G11" s="1" t="s">
        <v>19</v>
      </c>
      <c r="H11" s="1"/>
      <c r="L11" s="2" t="s">
        <v>20</v>
      </c>
      <c r="M11" s="3">
        <f>2*PI()*F14*F11*10^-3</f>
        <v>176.05485230717201</v>
      </c>
      <c r="N11" s="54" t="s">
        <v>21</v>
      </c>
    </row>
    <row r="12" spans="2:17" ht="14.1" customHeight="1">
      <c r="B12" s="52"/>
      <c r="E12" s="2" t="s">
        <v>22</v>
      </c>
      <c r="F12" s="3">
        <v>33.5</v>
      </c>
      <c r="G12" s="1" t="s">
        <v>23</v>
      </c>
      <c r="H12" s="1"/>
      <c r="L12" s="2" t="s">
        <v>24</v>
      </c>
      <c r="M12" s="3" t="s">
        <v>25</v>
      </c>
      <c r="N12" s="55" t="s">
        <v>26</v>
      </c>
    </row>
    <row r="13" spans="2:17" ht="14.1" customHeight="1">
      <c r="B13" s="52"/>
      <c r="E13" s="2" t="s">
        <v>27</v>
      </c>
      <c r="F13" s="3">
        <v>34.5</v>
      </c>
      <c r="G13" s="1" t="s">
        <v>28</v>
      </c>
      <c r="H13" s="1"/>
      <c r="L13" s="2" t="s">
        <v>29</v>
      </c>
      <c r="M13" s="3">
        <v>200</v>
      </c>
      <c r="N13" s="55" t="s">
        <v>30</v>
      </c>
    </row>
    <row r="14" spans="2:17" ht="14.1" customHeight="1">
      <c r="B14" s="52"/>
      <c r="E14" s="2" t="s">
        <v>31</v>
      </c>
      <c r="F14" s="3">
        <v>60</v>
      </c>
      <c r="G14" s="1" t="s">
        <v>32</v>
      </c>
      <c r="H14" s="1"/>
      <c r="L14" s="2" t="s">
        <v>33</v>
      </c>
      <c r="M14" s="3">
        <f>F15*2.55</f>
        <v>0</v>
      </c>
      <c r="N14" s="55" t="s">
        <v>34</v>
      </c>
    </row>
    <row r="15" spans="2:17" ht="14.1" customHeight="1">
      <c r="B15" s="52"/>
      <c r="E15" s="2" t="s">
        <v>35</v>
      </c>
      <c r="F15" s="3">
        <v>0</v>
      </c>
      <c r="G15" s="1" t="s">
        <v>36</v>
      </c>
      <c r="H15" s="1"/>
      <c r="N15" s="53"/>
    </row>
    <row r="16" spans="2:17" ht="14.1" customHeight="1">
      <c r="B16" s="52"/>
      <c r="E16" s="2" t="s">
        <v>37</v>
      </c>
      <c r="F16" s="1">
        <v>2020</v>
      </c>
      <c r="H16" s="1"/>
      <c r="L16" s="2" t="s">
        <v>38</v>
      </c>
      <c r="M16" s="193" t="s">
        <v>39</v>
      </c>
      <c r="N16" s="194"/>
    </row>
    <row r="17" spans="2:21" ht="14.1" customHeight="1">
      <c r="B17" s="52"/>
      <c r="G17" s="1"/>
      <c r="H17" s="1"/>
      <c r="M17" s="165"/>
      <c r="N17" s="166"/>
    </row>
    <row r="18" spans="2:21" ht="14.1" customHeight="1">
      <c r="B18" s="167" t="s">
        <v>40</v>
      </c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9"/>
    </row>
    <row r="19" spans="2:21" ht="14.1" customHeight="1">
      <c r="B19" s="25"/>
      <c r="N19" s="53"/>
    </row>
    <row r="20" spans="2:21" ht="14.1" customHeight="1">
      <c r="B20" s="25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53"/>
    </row>
    <row r="21" spans="2:21" ht="14.1" customHeight="1">
      <c r="B21" s="25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53"/>
    </row>
    <row r="22" spans="2:21" ht="14.1" customHeight="1">
      <c r="B22" s="25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53"/>
    </row>
    <row r="23" spans="2:21" ht="14.1" customHeight="1">
      <c r="B23" s="25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53"/>
    </row>
    <row r="24" spans="2:21" ht="14.1" customHeight="1">
      <c r="B24" s="25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53"/>
    </row>
    <row r="25" spans="2:21" ht="14.1" customHeight="1">
      <c r="B25" s="25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53"/>
    </row>
    <row r="26" spans="2:21" ht="14.1" customHeight="1">
      <c r="B26" s="25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53"/>
    </row>
    <row r="27" spans="2:21" ht="14.1" customHeight="1">
      <c r="B27" s="25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53"/>
      <c r="T27" s="15" t="s">
        <v>41</v>
      </c>
      <c r="U27" s="14">
        <v>225</v>
      </c>
    </row>
    <row r="28" spans="2:21" ht="14.1" customHeight="1">
      <c r="B28" s="25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53"/>
    </row>
    <row r="29" spans="2:21" ht="14.1" customHeight="1">
      <c r="B29" s="25"/>
      <c r="N29" s="53"/>
    </row>
    <row r="30" spans="2:21" ht="14.1" customHeight="1">
      <c r="B30" s="25"/>
      <c r="N30" s="53"/>
    </row>
    <row r="31" spans="2:21" ht="14.1" customHeight="1">
      <c r="B31" s="25"/>
      <c r="N31" s="53"/>
    </row>
    <row r="32" spans="2:21" ht="14.1" customHeight="1">
      <c r="B32" s="167" t="s">
        <v>42</v>
      </c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9"/>
    </row>
    <row r="33" spans="2:14" ht="14.1" customHeight="1" thickBot="1">
      <c r="B33" s="25"/>
      <c r="N33" s="53"/>
    </row>
    <row r="34" spans="2:14" ht="11.1" customHeight="1">
      <c r="B34" s="25"/>
      <c r="E34" s="172" t="s">
        <v>43</v>
      </c>
      <c r="F34" s="173"/>
      <c r="G34" s="173"/>
      <c r="H34" s="173"/>
      <c r="I34" s="174"/>
      <c r="J34" s="178">
        <v>3.4940000000000002</v>
      </c>
      <c r="K34" s="180" t="str">
        <f>M185</f>
        <v>mΩ</v>
      </c>
      <c r="N34" s="53"/>
    </row>
    <row r="35" spans="2:14" ht="11.1" customHeight="1">
      <c r="B35" s="25"/>
      <c r="E35" s="175"/>
      <c r="F35" s="176"/>
      <c r="G35" s="176"/>
      <c r="H35" s="176"/>
      <c r="I35" s="177"/>
      <c r="J35" s="179"/>
      <c r="K35" s="181"/>
      <c r="N35" s="53"/>
    </row>
    <row r="36" spans="2:14" ht="11.1" customHeight="1">
      <c r="B36" s="25"/>
      <c r="E36" s="175" t="s">
        <v>44</v>
      </c>
      <c r="F36" s="177"/>
      <c r="G36" s="177"/>
      <c r="H36" s="177"/>
      <c r="I36" s="177"/>
      <c r="J36" s="205">
        <v>21.2</v>
      </c>
      <c r="K36" s="207" t="str">
        <f>M186</f>
        <v xml:space="preserve"> °C</v>
      </c>
      <c r="N36" s="53"/>
    </row>
    <row r="37" spans="2:14" ht="11.1" customHeight="1" thickBot="1">
      <c r="B37" s="25"/>
      <c r="E37" s="203"/>
      <c r="F37" s="204"/>
      <c r="G37" s="204"/>
      <c r="H37" s="204"/>
      <c r="I37" s="204"/>
      <c r="J37" s="206"/>
      <c r="K37" s="208"/>
      <c r="N37" s="53"/>
    </row>
    <row r="38" spans="2:14" ht="14.1" customHeight="1">
      <c r="B38" s="25"/>
      <c r="N38" s="53"/>
    </row>
    <row r="39" spans="2:14" ht="14.1" customHeight="1">
      <c r="B39" s="167" t="s">
        <v>45</v>
      </c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9"/>
    </row>
    <row r="40" spans="2:14" ht="14.1" customHeight="1">
      <c r="B40" s="25"/>
      <c r="N40" s="53"/>
    </row>
    <row r="41" spans="2:14" ht="11.1" customHeight="1">
      <c r="B41" s="25"/>
      <c r="D41" s="209" t="s">
        <v>46</v>
      </c>
      <c r="E41" s="210"/>
      <c r="F41" s="211" t="s">
        <v>47</v>
      </c>
      <c r="G41" s="212"/>
      <c r="H41" s="212"/>
      <c r="I41" s="212"/>
      <c r="J41" s="212"/>
      <c r="K41" s="212"/>
      <c r="L41" s="213"/>
      <c r="N41" s="53"/>
    </row>
    <row r="42" spans="2:14" ht="11.1" customHeight="1">
      <c r="B42" s="25"/>
      <c r="D42" s="210"/>
      <c r="E42" s="210"/>
      <c r="F42" s="214"/>
      <c r="G42" s="215"/>
      <c r="H42" s="215"/>
      <c r="I42" s="215"/>
      <c r="J42" s="215"/>
      <c r="K42" s="215"/>
      <c r="L42" s="216"/>
      <c r="N42" s="53"/>
    </row>
    <row r="43" spans="2:14" ht="11.1" customHeight="1">
      <c r="B43" s="25"/>
      <c r="D43" s="195" t="s">
        <v>48</v>
      </c>
      <c r="E43" s="196"/>
      <c r="F43" s="197" t="s">
        <v>49</v>
      </c>
      <c r="G43" s="198"/>
      <c r="H43" s="198"/>
      <c r="I43" s="198"/>
      <c r="J43" s="198"/>
      <c r="K43" s="198"/>
      <c r="L43" s="199"/>
      <c r="N43" s="53"/>
    </row>
    <row r="44" spans="2:14" ht="11.1" customHeight="1">
      <c r="B44" s="25"/>
      <c r="D44" s="196"/>
      <c r="E44" s="196"/>
      <c r="F44" s="200"/>
      <c r="G44" s="201"/>
      <c r="H44" s="201"/>
      <c r="I44" s="201"/>
      <c r="J44" s="201"/>
      <c r="K44" s="201"/>
      <c r="L44" s="202"/>
      <c r="N44" s="53"/>
    </row>
    <row r="45" spans="2:14" ht="11.1" customHeight="1">
      <c r="B45" s="25"/>
      <c r="D45" s="195" t="s">
        <v>50</v>
      </c>
      <c r="E45" s="196"/>
      <c r="F45" s="197" t="s">
        <v>51</v>
      </c>
      <c r="G45" s="198"/>
      <c r="H45" s="198"/>
      <c r="I45" s="198"/>
      <c r="J45" s="198"/>
      <c r="K45" s="198"/>
      <c r="L45" s="199"/>
      <c r="N45" s="53"/>
    </row>
    <row r="46" spans="2:14" ht="11.1" customHeight="1">
      <c r="B46" s="25"/>
      <c r="D46" s="196"/>
      <c r="E46" s="196"/>
      <c r="F46" s="200"/>
      <c r="G46" s="201"/>
      <c r="H46" s="201"/>
      <c r="I46" s="201"/>
      <c r="J46" s="201"/>
      <c r="K46" s="201"/>
      <c r="L46" s="202"/>
      <c r="N46" s="53"/>
    </row>
    <row r="47" spans="2:14" ht="11.1" customHeight="1">
      <c r="B47" s="25"/>
      <c r="D47" s="195" t="s">
        <v>52</v>
      </c>
      <c r="E47" s="196"/>
      <c r="F47" s="197" t="s">
        <v>53</v>
      </c>
      <c r="G47" s="198"/>
      <c r="H47" s="198"/>
      <c r="I47" s="198"/>
      <c r="J47" s="198"/>
      <c r="K47" s="198"/>
      <c r="L47" s="199"/>
      <c r="N47" s="53"/>
    </row>
    <row r="48" spans="2:14" ht="11.1" customHeight="1">
      <c r="B48" s="25"/>
      <c r="D48" s="196"/>
      <c r="E48" s="196"/>
      <c r="F48" s="200"/>
      <c r="G48" s="201"/>
      <c r="H48" s="201"/>
      <c r="I48" s="201"/>
      <c r="J48" s="201"/>
      <c r="K48" s="201"/>
      <c r="L48" s="202"/>
      <c r="N48" s="53"/>
    </row>
    <row r="49" spans="2:46" ht="11.1" customHeight="1">
      <c r="B49" s="25"/>
      <c r="D49" s="195" t="s">
        <v>54</v>
      </c>
      <c r="E49" s="196"/>
      <c r="F49" s="197" t="s">
        <v>55</v>
      </c>
      <c r="G49" s="198"/>
      <c r="H49" s="198"/>
      <c r="I49" s="198"/>
      <c r="J49" s="198"/>
      <c r="K49" s="198"/>
      <c r="L49" s="199"/>
      <c r="N49" s="53"/>
    </row>
    <row r="50" spans="2:46" ht="11.1" customHeight="1">
      <c r="B50" s="25"/>
      <c r="D50" s="196"/>
      <c r="E50" s="196"/>
      <c r="F50" s="200"/>
      <c r="G50" s="201"/>
      <c r="H50" s="201"/>
      <c r="I50" s="201"/>
      <c r="J50" s="201"/>
      <c r="K50" s="201"/>
      <c r="L50" s="202"/>
      <c r="N50" s="53"/>
    </row>
    <row r="51" spans="2:46" ht="11.1" customHeight="1">
      <c r="B51" s="25"/>
      <c r="D51" s="195" t="s">
        <v>56</v>
      </c>
      <c r="E51" s="196"/>
      <c r="F51" s="197" t="s">
        <v>57</v>
      </c>
      <c r="G51" s="198"/>
      <c r="H51" s="198"/>
      <c r="I51" s="198"/>
      <c r="J51" s="198"/>
      <c r="K51" s="198"/>
      <c r="L51" s="199"/>
      <c r="N51" s="53"/>
      <c r="AC51" s="71"/>
      <c r="AD51" s="72"/>
      <c r="AE51" s="72"/>
      <c r="AF51" s="72"/>
      <c r="AG51" s="72"/>
      <c r="AH51" s="72"/>
      <c r="AI51" s="72"/>
      <c r="AJ51" s="72"/>
      <c r="AK51" s="72"/>
    </row>
    <row r="52" spans="2:46" ht="11.1" customHeight="1">
      <c r="B52" s="25"/>
      <c r="D52" s="196"/>
      <c r="E52" s="196"/>
      <c r="F52" s="200"/>
      <c r="G52" s="201"/>
      <c r="H52" s="201"/>
      <c r="I52" s="201"/>
      <c r="J52" s="201"/>
      <c r="K52" s="201"/>
      <c r="L52" s="202"/>
      <c r="N52" s="53"/>
      <c r="AC52" s="71"/>
      <c r="AD52" s="72"/>
      <c r="AE52" s="72"/>
      <c r="AF52" s="72"/>
      <c r="AG52" s="72"/>
      <c r="AH52" s="72"/>
      <c r="AI52" s="72"/>
      <c r="AJ52" s="72"/>
      <c r="AK52" s="72"/>
    </row>
    <row r="53" spans="2:46" ht="11.1" customHeight="1">
      <c r="B53" s="25"/>
      <c r="D53" s="195" t="s">
        <v>58</v>
      </c>
      <c r="E53" s="196"/>
      <c r="F53" s="197" t="s">
        <v>59</v>
      </c>
      <c r="G53" s="217"/>
      <c r="H53" s="217"/>
      <c r="I53" s="217"/>
      <c r="J53" s="217"/>
      <c r="K53" s="217"/>
      <c r="L53" s="218"/>
      <c r="N53" s="53"/>
      <c r="AC53" s="71"/>
      <c r="AD53" s="72"/>
      <c r="AE53" s="72"/>
      <c r="AF53" s="72"/>
      <c r="AG53" s="72"/>
      <c r="AH53" s="72"/>
      <c r="AI53" s="72"/>
      <c r="AJ53" s="72"/>
      <c r="AK53" s="72"/>
    </row>
    <row r="54" spans="2:46" ht="11.1" customHeight="1">
      <c r="B54" s="25"/>
      <c r="D54" s="196"/>
      <c r="E54" s="196"/>
      <c r="F54" s="219"/>
      <c r="G54" s="220"/>
      <c r="H54" s="220"/>
      <c r="I54" s="220"/>
      <c r="J54" s="220"/>
      <c r="K54" s="220"/>
      <c r="L54" s="221"/>
      <c r="N54" s="53"/>
      <c r="AC54" s="71"/>
      <c r="AD54" s="72"/>
      <c r="AE54" s="72"/>
      <c r="AF54" s="72"/>
      <c r="AG54" s="72"/>
      <c r="AH54" s="72"/>
      <c r="AI54" s="72"/>
      <c r="AJ54" s="72"/>
      <c r="AK54" s="72"/>
    </row>
    <row r="55" spans="2:46" ht="11.1" customHeight="1">
      <c r="B55" s="25"/>
      <c r="D55" s="195" t="s">
        <v>60</v>
      </c>
      <c r="E55" s="196"/>
      <c r="F55" s="197" t="str">
        <f>F53</f>
        <v>Temperatura Ambiente</v>
      </c>
      <c r="G55" s="217"/>
      <c r="H55" s="217"/>
      <c r="I55" s="217"/>
      <c r="J55" s="217"/>
      <c r="K55" s="217"/>
      <c r="L55" s="218"/>
      <c r="N55" s="53"/>
      <c r="AC55" s="71"/>
      <c r="AD55" s="72"/>
      <c r="AE55" s="72"/>
      <c r="AF55" s="72"/>
      <c r="AG55" s="72"/>
      <c r="AH55" s="72"/>
      <c r="AI55" s="72"/>
      <c r="AJ55" s="72"/>
      <c r="AK55" s="72"/>
    </row>
    <row r="56" spans="2:46" ht="11.1" customHeight="1">
      <c r="B56" s="25"/>
      <c r="D56" s="196"/>
      <c r="E56" s="196"/>
      <c r="F56" s="219"/>
      <c r="G56" s="220"/>
      <c r="H56" s="220"/>
      <c r="I56" s="220"/>
      <c r="J56" s="220"/>
      <c r="K56" s="220"/>
      <c r="L56" s="221"/>
      <c r="N56" s="53"/>
      <c r="AC56" s="71"/>
      <c r="AD56" s="72"/>
      <c r="AE56" s="72"/>
      <c r="AF56" s="72"/>
      <c r="AG56" s="72"/>
      <c r="AH56" s="72"/>
      <c r="AI56" s="72"/>
      <c r="AJ56" s="72"/>
      <c r="AK56" s="72"/>
    </row>
    <row r="57" spans="2:46" ht="11.1" customHeight="1">
      <c r="B57" s="25"/>
      <c r="D57" s="195" t="s">
        <v>61</v>
      </c>
      <c r="E57" s="196"/>
      <c r="F57" s="197" t="str">
        <f>F55</f>
        <v>Temperatura Ambiente</v>
      </c>
      <c r="G57" s="217"/>
      <c r="H57" s="217"/>
      <c r="I57" s="217"/>
      <c r="J57" s="217"/>
      <c r="K57" s="217"/>
      <c r="L57" s="218"/>
      <c r="N57" s="53"/>
      <c r="AC57" s="71"/>
      <c r="AD57" s="72"/>
      <c r="AE57" s="72"/>
      <c r="AF57" s="72"/>
      <c r="AG57" s="72"/>
      <c r="AH57" s="72"/>
      <c r="AI57" s="72"/>
      <c r="AJ57" s="72"/>
      <c r="AK57" s="72"/>
    </row>
    <row r="58" spans="2:46" ht="11.1" customHeight="1">
      <c r="B58" s="25"/>
      <c r="D58" s="196"/>
      <c r="E58" s="196"/>
      <c r="F58" s="219"/>
      <c r="G58" s="220"/>
      <c r="H58" s="220"/>
      <c r="I58" s="220"/>
      <c r="J58" s="220"/>
      <c r="K58" s="220"/>
      <c r="L58" s="221"/>
      <c r="N58" s="53"/>
      <c r="AC58" s="71"/>
      <c r="AD58" s="72"/>
      <c r="AE58" s="72"/>
      <c r="AF58" s="72"/>
      <c r="AG58" s="72"/>
      <c r="AH58" s="72"/>
      <c r="AI58" s="72"/>
      <c r="AJ58" s="72"/>
      <c r="AK58" s="72"/>
    </row>
    <row r="59" spans="2:46" ht="14.1" customHeight="1">
      <c r="B59" s="25"/>
      <c r="N59" s="53"/>
      <c r="AC59" s="71"/>
      <c r="AD59" s="72"/>
      <c r="AE59" s="72"/>
      <c r="AF59" s="72"/>
      <c r="AG59" s="72"/>
      <c r="AH59" s="72"/>
      <c r="AI59" s="72"/>
      <c r="AJ59" s="72"/>
      <c r="AK59" s="72"/>
      <c r="AN59" s="83"/>
      <c r="AO59" s="83"/>
      <c r="AP59" s="83"/>
      <c r="AQ59" s="83"/>
      <c r="AR59" s="83"/>
      <c r="AS59" s="83"/>
      <c r="AT59" s="83"/>
    </row>
    <row r="60" spans="2:46" ht="14.1" customHeight="1" thickBot="1">
      <c r="B60" s="25"/>
      <c r="N60" s="53"/>
      <c r="AC60" s="71"/>
      <c r="AD60" s="72"/>
      <c r="AE60" s="72"/>
      <c r="AF60" s="72"/>
      <c r="AG60" s="72"/>
      <c r="AH60" s="72"/>
      <c r="AI60" s="72"/>
      <c r="AJ60" s="72"/>
      <c r="AK60" s="72"/>
      <c r="AN60" s="83"/>
      <c r="AO60" s="83"/>
      <c r="AP60" s="83"/>
      <c r="AQ60" s="83"/>
      <c r="AR60" s="83"/>
      <c r="AS60" s="83"/>
      <c r="AT60" s="83"/>
    </row>
    <row r="61" spans="2:46" ht="14.1" customHeight="1">
      <c r="B61" s="25"/>
      <c r="E61" s="222" t="s">
        <v>62</v>
      </c>
      <c r="F61" s="223"/>
      <c r="G61" s="223"/>
      <c r="H61" s="223"/>
      <c r="I61" s="223"/>
      <c r="J61" s="223"/>
      <c r="K61" s="224"/>
      <c r="N61" s="53"/>
      <c r="AC61" s="71"/>
      <c r="AD61" s="72"/>
      <c r="AE61" s="72"/>
      <c r="AF61" s="72"/>
      <c r="AG61" s="72"/>
      <c r="AH61" s="72"/>
      <c r="AI61" s="72"/>
      <c r="AJ61" s="72"/>
      <c r="AK61" s="72"/>
      <c r="AN61" s="83"/>
      <c r="AO61" s="83"/>
      <c r="AP61" s="83"/>
      <c r="AQ61" s="83"/>
      <c r="AR61" s="83"/>
      <c r="AS61" s="83"/>
      <c r="AT61" s="83"/>
    </row>
    <row r="62" spans="2:46" ht="14.1" customHeight="1">
      <c r="B62" s="25"/>
      <c r="N62" s="53"/>
      <c r="AC62" s="71"/>
      <c r="AD62" s="72"/>
      <c r="AE62" s="72"/>
      <c r="AF62" s="72"/>
      <c r="AG62" s="72"/>
      <c r="AH62" s="72"/>
      <c r="AI62" s="72"/>
      <c r="AJ62" s="72"/>
      <c r="AK62" s="72"/>
      <c r="AN62" s="83"/>
      <c r="AO62" s="83"/>
      <c r="AP62" s="83"/>
      <c r="AQ62" s="83"/>
      <c r="AR62" s="83"/>
      <c r="AS62" s="83"/>
      <c r="AT62" s="83"/>
    </row>
    <row r="63" spans="2:46" ht="14.1" customHeight="1">
      <c r="B63" s="25"/>
      <c r="N63" s="53"/>
      <c r="AC63" s="71"/>
      <c r="AD63" s="72"/>
      <c r="AE63" s="72"/>
      <c r="AF63" s="72"/>
      <c r="AG63" s="72"/>
      <c r="AH63" s="72"/>
      <c r="AI63" s="72"/>
      <c r="AJ63" s="72"/>
      <c r="AK63" s="72"/>
      <c r="AN63" s="83"/>
      <c r="AO63" s="83"/>
      <c r="AP63" s="83"/>
      <c r="AQ63" s="83"/>
      <c r="AR63" s="83"/>
      <c r="AS63" s="83"/>
      <c r="AT63" s="83"/>
    </row>
    <row r="64" spans="2:46" ht="14.1" customHeight="1">
      <c r="B64" s="25"/>
      <c r="N64" s="53"/>
      <c r="AC64" s="71"/>
      <c r="AD64" s="72"/>
      <c r="AE64" s="72"/>
      <c r="AF64" s="72"/>
      <c r="AG64" s="72"/>
      <c r="AH64" s="72"/>
      <c r="AI64" s="72"/>
      <c r="AJ64" s="72"/>
      <c r="AK64" s="72"/>
      <c r="AN64" s="83"/>
      <c r="AO64" s="83"/>
      <c r="AP64" s="83"/>
      <c r="AQ64" s="83"/>
      <c r="AR64" s="83"/>
      <c r="AS64" s="83"/>
      <c r="AT64" s="83"/>
    </row>
    <row r="65" spans="2:46" ht="14.1" customHeight="1">
      <c r="B65" s="25"/>
      <c r="N65" s="53"/>
      <c r="AC65" s="71"/>
      <c r="AD65" s="72"/>
      <c r="AE65" s="72"/>
      <c r="AF65" s="72"/>
      <c r="AG65" s="72"/>
      <c r="AH65" s="72"/>
      <c r="AI65" s="72"/>
      <c r="AJ65" s="72"/>
      <c r="AK65" s="72"/>
      <c r="AN65" s="83"/>
      <c r="AO65" s="83"/>
      <c r="AP65" s="83"/>
      <c r="AQ65" s="83"/>
      <c r="AR65" s="83"/>
      <c r="AS65" s="83"/>
      <c r="AT65" s="83"/>
    </row>
    <row r="66" spans="2:46" ht="14.1" customHeight="1">
      <c r="B66" s="25"/>
      <c r="N66" s="53"/>
      <c r="AC66" s="71"/>
      <c r="AI66" s="72"/>
      <c r="AJ66" s="72"/>
      <c r="AK66" s="72"/>
      <c r="AN66" s="83"/>
      <c r="AO66" s="83"/>
      <c r="AP66" s="83"/>
      <c r="AQ66" s="83"/>
      <c r="AR66" s="83"/>
      <c r="AS66" s="83"/>
      <c r="AT66" s="83"/>
    </row>
    <row r="67" spans="2:46" ht="14.1" customHeight="1">
      <c r="B67" s="25"/>
      <c r="N67" s="53"/>
      <c r="AC67" s="71"/>
      <c r="AI67" s="72"/>
      <c r="AJ67" s="72"/>
      <c r="AK67" s="72"/>
      <c r="AN67" s="83"/>
      <c r="AO67" s="83"/>
      <c r="AP67" s="83"/>
      <c r="AQ67" s="83"/>
      <c r="AR67" s="83"/>
      <c r="AS67" s="83"/>
      <c r="AT67" s="83"/>
    </row>
    <row r="68" spans="2:46" ht="14.1" customHeight="1">
      <c r="B68" s="25"/>
      <c r="N68" s="53"/>
      <c r="AC68" s="71"/>
      <c r="AI68" s="72"/>
      <c r="AJ68" s="72"/>
      <c r="AK68" s="72"/>
      <c r="AN68" s="83"/>
      <c r="AO68" s="83"/>
      <c r="AP68" s="83"/>
      <c r="AQ68" s="83"/>
      <c r="AR68" s="83"/>
      <c r="AS68" s="83"/>
      <c r="AT68" s="83"/>
    </row>
    <row r="69" spans="2:46" ht="14.1" customHeight="1">
      <c r="B69" s="25"/>
      <c r="N69" s="53"/>
      <c r="AC69" s="71"/>
      <c r="AI69" s="72"/>
      <c r="AJ69" s="72"/>
      <c r="AK69" s="72"/>
      <c r="AN69" s="83"/>
      <c r="AO69" s="83"/>
      <c r="AP69" s="83"/>
      <c r="AQ69" s="83"/>
      <c r="AR69" s="83"/>
      <c r="AS69" s="83"/>
      <c r="AT69" s="83"/>
    </row>
    <row r="70" spans="2:46" ht="14.1" customHeight="1">
      <c r="B70" s="25"/>
      <c r="N70" s="53"/>
      <c r="AC70" s="71"/>
      <c r="AI70" s="72"/>
      <c r="AJ70" s="72"/>
      <c r="AK70" s="72"/>
      <c r="AN70" s="83"/>
      <c r="AO70" s="83"/>
      <c r="AP70" s="83"/>
      <c r="AQ70" s="83"/>
      <c r="AR70" s="83"/>
      <c r="AS70" s="83"/>
      <c r="AT70" s="83"/>
    </row>
    <row r="71" spans="2:46" ht="14.1" customHeight="1">
      <c r="B71" s="25"/>
      <c r="N71" s="53"/>
      <c r="AC71" s="71"/>
      <c r="AI71" s="72"/>
      <c r="AJ71" s="72"/>
      <c r="AK71" s="72"/>
      <c r="AN71" s="83"/>
      <c r="AO71" s="83"/>
      <c r="AP71" s="83"/>
      <c r="AQ71" s="83"/>
      <c r="AR71" s="83"/>
      <c r="AS71" s="83"/>
      <c r="AT71" s="83"/>
    </row>
    <row r="72" spans="2:46" ht="14.1" customHeight="1">
      <c r="B72" s="25"/>
      <c r="N72" s="53"/>
      <c r="AC72" s="71"/>
      <c r="AI72" s="72"/>
      <c r="AJ72" s="72"/>
      <c r="AK72" s="72"/>
      <c r="AN72" s="83"/>
      <c r="AO72" s="83"/>
      <c r="AP72" s="83"/>
      <c r="AQ72" s="83"/>
      <c r="AR72" s="83"/>
      <c r="AS72" s="83"/>
      <c r="AT72" s="83"/>
    </row>
    <row r="73" spans="2:46" ht="14.1" customHeight="1">
      <c r="B73" s="25"/>
      <c r="N73" s="53"/>
      <c r="AC73" s="71"/>
      <c r="AI73" s="72"/>
      <c r="AJ73" s="72"/>
      <c r="AK73" s="72"/>
      <c r="AN73" s="83"/>
      <c r="AO73" s="83"/>
      <c r="AP73" s="83"/>
      <c r="AQ73" s="83"/>
      <c r="AR73" s="83"/>
      <c r="AS73" s="83"/>
      <c r="AT73" s="83"/>
    </row>
    <row r="74" spans="2:46" ht="14.1" customHeight="1">
      <c r="B74" s="25"/>
      <c r="N74" s="53"/>
      <c r="AC74" s="71"/>
      <c r="AI74" s="72"/>
      <c r="AJ74" s="72"/>
      <c r="AK74" s="72"/>
      <c r="AN74" s="83"/>
      <c r="AO74" s="83"/>
      <c r="AP74" s="83"/>
      <c r="AQ74" s="83"/>
      <c r="AR74" s="83"/>
      <c r="AS74" s="83"/>
      <c r="AT74" s="83"/>
    </row>
    <row r="75" spans="2:46" ht="14.1" customHeight="1">
      <c r="B75" s="25"/>
      <c r="N75" s="53"/>
      <c r="AC75" s="71"/>
      <c r="AI75" s="72"/>
      <c r="AJ75" s="72"/>
      <c r="AK75" s="72"/>
      <c r="AN75" s="83"/>
      <c r="AO75" s="83"/>
      <c r="AP75" s="83"/>
      <c r="AQ75" s="83"/>
      <c r="AR75" s="83"/>
      <c r="AS75" s="83"/>
      <c r="AT75" s="83"/>
    </row>
    <row r="76" spans="2:46" ht="14.1" customHeight="1">
      <c r="B76" s="25"/>
      <c r="N76" s="53"/>
      <c r="AC76" s="71"/>
      <c r="AI76" s="72"/>
      <c r="AJ76" s="72"/>
      <c r="AK76" s="72"/>
      <c r="AN76" s="83"/>
      <c r="AO76" s="83"/>
      <c r="AP76" s="83"/>
      <c r="AQ76" s="83"/>
      <c r="AR76" s="83"/>
      <c r="AS76" s="83"/>
      <c r="AT76" s="83"/>
    </row>
    <row r="77" spans="2:46" ht="14.1" customHeight="1">
      <c r="B77" s="25"/>
      <c r="N77" s="53"/>
      <c r="AC77" s="71"/>
      <c r="AI77" s="72"/>
      <c r="AJ77" s="72"/>
      <c r="AK77" s="72"/>
      <c r="AN77" s="83"/>
      <c r="AO77" s="83"/>
      <c r="AP77" s="83"/>
      <c r="AQ77" s="83"/>
      <c r="AR77" s="83"/>
      <c r="AS77" s="83"/>
      <c r="AT77" s="83"/>
    </row>
    <row r="78" spans="2:46" ht="14.1" customHeight="1">
      <c r="B78" s="25"/>
      <c r="N78" s="53"/>
      <c r="AC78" s="71"/>
      <c r="AI78" s="72"/>
      <c r="AJ78" s="72"/>
      <c r="AK78" s="72"/>
      <c r="AN78" s="83"/>
      <c r="AO78" s="83"/>
      <c r="AP78" s="83"/>
      <c r="AQ78" s="83"/>
      <c r="AR78" s="83"/>
      <c r="AS78" s="83"/>
      <c r="AT78" s="83"/>
    </row>
    <row r="79" spans="2:46" ht="14.1" customHeight="1">
      <c r="B79" s="25"/>
      <c r="N79" s="53"/>
      <c r="AC79" s="71"/>
      <c r="AI79" s="72"/>
      <c r="AJ79" s="72"/>
      <c r="AK79" s="72"/>
      <c r="AN79" s="83"/>
      <c r="AO79" s="83"/>
      <c r="AP79" s="83"/>
      <c r="AQ79" s="83"/>
      <c r="AR79" s="83"/>
      <c r="AS79" s="83"/>
      <c r="AT79" s="83"/>
    </row>
    <row r="80" spans="2:46" ht="14.1" customHeight="1">
      <c r="B80" s="25"/>
      <c r="E80" s="16"/>
      <c r="H80" s="16"/>
      <c r="N80" s="53"/>
      <c r="AN80" s="83"/>
      <c r="AO80" s="83"/>
      <c r="AP80" s="83"/>
      <c r="AQ80" s="83"/>
      <c r="AR80" s="83"/>
      <c r="AS80" s="83"/>
      <c r="AT80" s="83"/>
    </row>
    <row r="81" spans="2:46" ht="14.1" customHeight="1">
      <c r="B81" s="25"/>
      <c r="E81" s="16"/>
      <c r="G81" s="16"/>
      <c r="H81" s="16"/>
      <c r="N81" s="53"/>
      <c r="AN81" s="83"/>
      <c r="AO81" s="83"/>
      <c r="AP81" s="83"/>
      <c r="AQ81" s="83"/>
      <c r="AR81" s="83"/>
      <c r="AS81" s="83"/>
      <c r="AT81" s="83"/>
    </row>
    <row r="82" spans="2:46" ht="14.1" customHeight="1">
      <c r="B82" s="25"/>
      <c r="H82" s="16"/>
      <c r="N82" s="53"/>
      <c r="AP82" s="83"/>
      <c r="AQ82" s="83"/>
      <c r="AR82" s="83"/>
      <c r="AS82" s="83"/>
      <c r="AT82" s="83"/>
    </row>
    <row r="83" spans="2:46" ht="14.1" customHeight="1">
      <c r="B83" s="25"/>
      <c r="N83" s="53"/>
      <c r="AP83" s="83"/>
      <c r="AQ83" s="83"/>
      <c r="AR83" s="83"/>
      <c r="AS83" s="83"/>
      <c r="AT83" s="83"/>
    </row>
    <row r="84" spans="2:46" ht="14.1" customHeight="1">
      <c r="B84" s="167" t="s">
        <v>63</v>
      </c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9"/>
      <c r="AP84" s="83"/>
      <c r="AQ84" s="83"/>
      <c r="AR84" s="83"/>
      <c r="AS84" s="83"/>
      <c r="AT84" s="83"/>
    </row>
    <row r="85" spans="2:46" ht="14.1" customHeight="1">
      <c r="B85" s="25"/>
      <c r="N85" s="53"/>
      <c r="AP85" s="83"/>
      <c r="AQ85" s="83"/>
      <c r="AR85" s="83"/>
      <c r="AS85" s="83"/>
      <c r="AT85" s="83"/>
    </row>
    <row r="86" spans="2:46" ht="14.1" customHeight="1">
      <c r="B86" s="25"/>
      <c r="C86" s="64"/>
      <c r="D86" s="234" t="s">
        <v>64</v>
      </c>
      <c r="E86" s="235"/>
      <c r="F86" s="235"/>
      <c r="G86" s="235"/>
      <c r="H86" s="235"/>
      <c r="I86" s="235"/>
      <c r="J86" s="236" t="s">
        <v>65</v>
      </c>
      <c r="K86" s="237"/>
      <c r="L86" s="238"/>
      <c r="N86" s="53"/>
      <c r="AP86" s="83"/>
      <c r="AQ86" s="83"/>
      <c r="AR86" s="83"/>
      <c r="AS86" s="83"/>
      <c r="AT86" s="83"/>
    </row>
    <row r="87" spans="2:46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58</v>
      </c>
      <c r="K87" s="19" t="s">
        <v>60</v>
      </c>
      <c r="L87" s="19" t="s">
        <v>61</v>
      </c>
      <c r="N87" s="53"/>
      <c r="AP87" s="83"/>
      <c r="AQ87" s="83"/>
      <c r="AR87" s="83"/>
      <c r="AS87" s="83"/>
      <c r="AT87" s="83"/>
    </row>
    <row r="88" spans="2:46" ht="14.1" customHeight="1">
      <c r="B88" s="25"/>
      <c r="C88" s="69">
        <v>0.6166666666666667</v>
      </c>
      <c r="D88" s="17">
        <v>0</v>
      </c>
      <c r="E88" s="74">
        <v>14.84</v>
      </c>
      <c r="F88" s="74">
        <v>14.78</v>
      </c>
      <c r="G88" s="74">
        <v>14.7</v>
      </c>
      <c r="H88" s="74">
        <v>14.69</v>
      </c>
      <c r="I88" s="74">
        <v>14.49</v>
      </c>
      <c r="J88" s="74">
        <v>14.56</v>
      </c>
      <c r="K88" s="74">
        <v>14.65</v>
      </c>
      <c r="L88" s="74">
        <v>14.78</v>
      </c>
      <c r="N88" s="53"/>
      <c r="O88" s="16">
        <v>36.200000000000003</v>
      </c>
      <c r="AP88" s="83"/>
      <c r="AQ88" s="83"/>
      <c r="AR88" s="83"/>
      <c r="AS88" s="83"/>
      <c r="AT88" s="83"/>
    </row>
    <row r="89" spans="2:46" ht="14.1" customHeight="1">
      <c r="B89" s="25"/>
      <c r="C89" s="69">
        <f>C88+0.0035</f>
        <v>0.62016666666666664</v>
      </c>
      <c r="D89" s="17">
        <v>5</v>
      </c>
      <c r="E89" s="74">
        <v>15.18</v>
      </c>
      <c r="F89" s="74">
        <v>15.39</v>
      </c>
      <c r="G89" s="74">
        <v>15.38</v>
      </c>
      <c r="H89" s="74">
        <v>15.5</v>
      </c>
      <c r="I89" s="74">
        <v>15.63</v>
      </c>
      <c r="J89" s="74">
        <v>15.85</v>
      </c>
      <c r="K89" s="74">
        <v>16.190000000000001</v>
      </c>
      <c r="L89" s="74">
        <v>16.05</v>
      </c>
      <c r="N89" s="53"/>
      <c r="AP89" s="83"/>
      <c r="AQ89" s="83"/>
      <c r="AR89" s="83"/>
      <c r="AS89" s="83"/>
      <c r="AT89" s="83"/>
    </row>
    <row r="90" spans="2:46" ht="14.1" customHeight="1">
      <c r="B90" s="25"/>
      <c r="C90" s="69">
        <f t="shared" ref="C90:C116" si="0">C89+0.0035</f>
        <v>0.62366666666666659</v>
      </c>
      <c r="D90" s="17">
        <v>10</v>
      </c>
      <c r="E90" s="74">
        <v>17.7</v>
      </c>
      <c r="F90" s="74">
        <v>19.649999999999999</v>
      </c>
      <c r="G90" s="74">
        <v>19.18</v>
      </c>
      <c r="H90" s="74">
        <v>19.93</v>
      </c>
      <c r="I90" s="74">
        <v>19.63</v>
      </c>
      <c r="J90" s="74">
        <v>19.260000000000002</v>
      </c>
      <c r="K90" s="74">
        <v>16.489999999999998</v>
      </c>
      <c r="L90" s="74">
        <v>16.09</v>
      </c>
      <c r="N90" s="53"/>
      <c r="AP90" s="83"/>
      <c r="AQ90" s="83"/>
      <c r="AR90" s="83"/>
      <c r="AS90" s="83"/>
      <c r="AT90" s="83"/>
    </row>
    <row r="91" spans="2:46" ht="14.1" customHeight="1">
      <c r="B91" s="25"/>
      <c r="C91" s="69">
        <f t="shared" si="0"/>
        <v>0.62716666666666654</v>
      </c>
      <c r="D91" s="17">
        <v>15</v>
      </c>
      <c r="E91" s="74">
        <v>23.95</v>
      </c>
      <c r="F91" s="74">
        <v>27.11</v>
      </c>
      <c r="G91" s="74">
        <v>26.21</v>
      </c>
      <c r="H91" s="74">
        <v>27.57</v>
      </c>
      <c r="I91" s="74">
        <v>26.8</v>
      </c>
      <c r="J91" s="74">
        <v>26.58</v>
      </c>
      <c r="K91" s="74">
        <v>16.37</v>
      </c>
      <c r="L91" s="74">
        <v>15.93</v>
      </c>
      <c r="N91" s="53"/>
      <c r="AP91" s="83"/>
      <c r="AQ91" s="83"/>
      <c r="AR91" s="83"/>
      <c r="AS91" s="83"/>
      <c r="AT91" s="83"/>
    </row>
    <row r="92" spans="2:46" ht="14.1" customHeight="1">
      <c r="B92" s="25"/>
      <c r="C92" s="69">
        <f t="shared" si="0"/>
        <v>0.63066666666666649</v>
      </c>
      <c r="D92" s="17">
        <v>20</v>
      </c>
      <c r="E92" s="74">
        <v>30.66</v>
      </c>
      <c r="F92" s="74">
        <v>34.18</v>
      </c>
      <c r="G92" s="74">
        <v>32.880000000000003</v>
      </c>
      <c r="H92" s="74">
        <v>35.01</v>
      </c>
      <c r="I92" s="74">
        <v>33.67</v>
      </c>
      <c r="J92" s="74">
        <v>33.86</v>
      </c>
      <c r="K92" s="74">
        <v>16.440000000000001</v>
      </c>
      <c r="L92" s="74">
        <v>16.02</v>
      </c>
      <c r="N92" s="53"/>
      <c r="Q92" s="76" t="s">
        <v>67</v>
      </c>
      <c r="R92" s="77"/>
      <c r="S92" s="77"/>
      <c r="T92" s="77"/>
      <c r="U92" s="77"/>
      <c r="V92" s="77"/>
      <c r="W92" s="78"/>
      <c r="X92" s="78"/>
      <c r="Y92" s="79"/>
      <c r="AP92" s="83"/>
      <c r="AQ92" s="83"/>
      <c r="AR92" s="83"/>
      <c r="AS92" s="83"/>
      <c r="AT92" s="83"/>
    </row>
    <row r="93" spans="2:46" ht="14.1" customHeight="1">
      <c r="B93" s="25"/>
      <c r="C93" s="69">
        <f t="shared" si="0"/>
        <v>0.63416666666666643</v>
      </c>
      <c r="D93" s="17">
        <v>25</v>
      </c>
      <c r="E93" s="74">
        <v>36.6</v>
      </c>
      <c r="F93" s="74">
        <v>40.18</v>
      </c>
      <c r="G93" s="74">
        <v>38.28</v>
      </c>
      <c r="H93" s="74">
        <v>41.37</v>
      </c>
      <c r="I93" s="74">
        <v>39.520000000000003</v>
      </c>
      <c r="J93" s="74">
        <v>40.090000000000003</v>
      </c>
      <c r="K93" s="74">
        <v>16.62</v>
      </c>
      <c r="L93" s="74">
        <v>16.260000000000002</v>
      </c>
      <c r="N93" s="53"/>
      <c r="O93" s="14">
        <v>4.6795999999999998</v>
      </c>
      <c r="Q93" s="76" t="s">
        <v>68</v>
      </c>
      <c r="R93" s="77"/>
      <c r="S93" s="77"/>
      <c r="T93" s="77"/>
      <c r="U93" s="77"/>
      <c r="V93" s="77"/>
      <c r="W93" s="80" t="s">
        <v>65</v>
      </c>
      <c r="X93" s="81"/>
      <c r="Y93" s="82"/>
      <c r="AP93" s="83"/>
      <c r="AQ93" s="83"/>
      <c r="AR93" s="83"/>
      <c r="AS93" s="83"/>
      <c r="AT93" s="83"/>
    </row>
    <row r="94" spans="2:46" ht="14.1" customHeight="1">
      <c r="B94" s="25"/>
      <c r="C94" s="69">
        <f t="shared" si="0"/>
        <v>0.63766666666666638</v>
      </c>
      <c r="D94" s="70">
        <v>30</v>
      </c>
      <c r="E94" s="75">
        <v>42.15</v>
      </c>
      <c r="F94" s="75">
        <v>45.77</v>
      </c>
      <c r="G94" s="75">
        <v>43.28</v>
      </c>
      <c r="H94" s="75">
        <v>47.33</v>
      </c>
      <c r="I94" s="75">
        <v>44.92</v>
      </c>
      <c r="J94" s="75">
        <v>45.87</v>
      </c>
      <c r="K94" s="75">
        <v>17.02</v>
      </c>
      <c r="L94" s="75">
        <v>16.54</v>
      </c>
      <c r="N94" s="53"/>
      <c r="Q94" s="38" t="s">
        <v>66</v>
      </c>
      <c r="R94" s="19" t="s">
        <v>48</v>
      </c>
      <c r="S94" s="19" t="s">
        <v>50</v>
      </c>
      <c r="T94" s="19" t="s">
        <v>52</v>
      </c>
      <c r="U94" s="19" t="s">
        <v>54</v>
      </c>
      <c r="V94" s="19" t="s">
        <v>56</v>
      </c>
      <c r="W94" s="19" t="s">
        <v>58</v>
      </c>
      <c r="X94" s="19" t="s">
        <v>60</v>
      </c>
      <c r="Y94" s="19" t="s">
        <v>61</v>
      </c>
      <c r="AP94" s="83"/>
      <c r="AQ94" s="83"/>
      <c r="AR94" s="83"/>
      <c r="AS94" s="83"/>
      <c r="AT94" s="83"/>
    </row>
    <row r="95" spans="2:46" ht="14.1" customHeight="1">
      <c r="B95" s="25"/>
      <c r="C95" s="69">
        <f t="shared" si="0"/>
        <v>0.64116666666666633</v>
      </c>
      <c r="D95" s="17">
        <v>35</v>
      </c>
      <c r="E95" s="74">
        <v>46.91</v>
      </c>
      <c r="F95" s="74">
        <v>50.53</v>
      </c>
      <c r="G95" s="74">
        <v>47.69</v>
      </c>
      <c r="H95" s="74">
        <v>52.68</v>
      </c>
      <c r="I95" s="74">
        <v>49.8</v>
      </c>
      <c r="J95" s="74">
        <v>50.9</v>
      </c>
      <c r="K95" s="74">
        <v>17.12</v>
      </c>
      <c r="L95" s="74">
        <v>16.809999999999999</v>
      </c>
      <c r="N95" s="53"/>
      <c r="Q95" s="17" t="s">
        <v>69</v>
      </c>
      <c r="R95" s="18">
        <f>MEDIAN(E88:E94)-E88-(MEDIAN($J$88:$L$94)-MEDIAN($J$88:$L$88))</f>
        <v>7.3899999999999988</v>
      </c>
      <c r="S95" s="18">
        <f>MEDIAN(F88:F94)-F88-(MEDIAN($J$88:$L$94)-MEDIAN($J$88:$L$88))</f>
        <v>10.61</v>
      </c>
      <c r="T95" s="18">
        <f>MEDIAN(G88:G94)-G88-(MEDIAN($J$88:$L$94)-MEDIAN($J$88:$L$88))</f>
        <v>9.7900000000000009</v>
      </c>
      <c r="U95" s="18">
        <f>MEDIAN(H88:H94)-H88-(MEDIAN($J$88:$L$94)-MEDIAN($J$88:$L$88))</f>
        <v>11.16</v>
      </c>
      <c r="V95" s="18">
        <f>MEDIAN(I88:I94)-I88-(MEDIAN($J$88:$L$94)-MEDIAN($J$88:$L$88))</f>
        <v>10.59</v>
      </c>
      <c r="W95" s="18">
        <f>MEDIAN(J88:J94)-J88</f>
        <v>12.019999999999998</v>
      </c>
      <c r="X95" s="18">
        <f>MEDIAN(K88:K94)-K88</f>
        <v>1.7900000000000009</v>
      </c>
      <c r="Y95" s="18">
        <f>MEDIAN(L88:L94)-L88</f>
        <v>1.2700000000000014</v>
      </c>
      <c r="AP95" s="83"/>
      <c r="AQ95" s="83"/>
      <c r="AR95" s="83"/>
      <c r="AS95" s="83"/>
      <c r="AT95" s="83"/>
    </row>
    <row r="96" spans="2:46" ht="14.1" customHeight="1">
      <c r="B96" s="25"/>
      <c r="C96" s="69">
        <f t="shared" si="0"/>
        <v>0.64466666666666628</v>
      </c>
      <c r="D96" s="17">
        <v>40</v>
      </c>
      <c r="E96" s="74">
        <v>51.24</v>
      </c>
      <c r="F96" s="74">
        <v>54.71</v>
      </c>
      <c r="G96" s="74">
        <v>51.35</v>
      </c>
      <c r="H96" s="74">
        <v>57.12</v>
      </c>
      <c r="I96" s="74">
        <v>53.74</v>
      </c>
      <c r="J96" s="74">
        <v>55.03</v>
      </c>
      <c r="K96" s="74">
        <v>17.68</v>
      </c>
      <c r="L96" s="74">
        <v>17.3</v>
      </c>
      <c r="N96" s="53"/>
      <c r="Q96" s="17" t="s">
        <v>70</v>
      </c>
      <c r="R96" s="18">
        <f>MEDIAN(E94:E100)-E94-(MEDIAN($J$94:$L$100)-MEDIAN($J$94:$L$94))</f>
        <v>11.2</v>
      </c>
      <c r="S96" s="18">
        <f>MEDIAN(F94:F100)-F94-(MEDIAN($J$94:$L$100)-MEDIAN($J$94:$L$94))</f>
        <v>10.889999999999997</v>
      </c>
      <c r="T96" s="18">
        <f>MEDIAN(G94:G100)-G94-(MEDIAN($J$94:$L$100)-MEDIAN($J$94:$L$94))</f>
        <v>9.5399999999999956</v>
      </c>
      <c r="U96" s="18">
        <f>MEDIAN(H94:H100)-H94-(MEDIAN($J$94:$L$100)-MEDIAN($J$94:$L$94))</f>
        <v>12.140000000000004</v>
      </c>
      <c r="V96" s="18">
        <f>MEDIAN(I94:I100)-I94-(MEDIAN($J$94:$L$100)-MEDIAN($J$94:$L$94))</f>
        <v>10.819999999999997</v>
      </c>
      <c r="W96" s="18">
        <f>MEDIAN(J94:J100)-J94</f>
        <v>12.830000000000005</v>
      </c>
      <c r="X96" s="18">
        <f>MEDIAN(K94:K100)-K94</f>
        <v>0.98000000000000043</v>
      </c>
      <c r="Y96" s="18">
        <f>MEDIAN(L94:L100)-L94</f>
        <v>1.1300000000000026</v>
      </c>
      <c r="AP96" s="83"/>
      <c r="AQ96" s="83"/>
      <c r="AR96" s="83"/>
      <c r="AS96" s="83"/>
      <c r="AT96" s="83"/>
    </row>
    <row r="97" spans="2:46" ht="14.1" customHeight="1">
      <c r="B97" s="25"/>
      <c r="C97" s="69">
        <f t="shared" si="0"/>
        <v>0.64816666666666622</v>
      </c>
      <c r="D97" s="17">
        <v>45</v>
      </c>
      <c r="E97" s="74">
        <v>54.94</v>
      </c>
      <c r="F97" s="74">
        <v>58.25</v>
      </c>
      <c r="G97" s="74">
        <v>54.41</v>
      </c>
      <c r="H97" s="74">
        <v>61.06</v>
      </c>
      <c r="I97" s="74">
        <v>57.33</v>
      </c>
      <c r="J97" s="74">
        <v>58.7</v>
      </c>
      <c r="K97" s="74">
        <v>18</v>
      </c>
      <c r="L97" s="74">
        <v>17.670000000000002</v>
      </c>
      <c r="N97" s="53"/>
      <c r="Q97" s="17" t="s">
        <v>71</v>
      </c>
      <c r="R97" s="18">
        <f>MEDIAN(E100:E106)-E100-(MEDIAN($J$100:$L$106)-MEDIAN($J$100:$L$100))</f>
        <v>5.3999999999999915</v>
      </c>
      <c r="S97" s="18">
        <f>MEDIAN(F100:F106)-F100-(MEDIAN($J$100:$L$106)-MEDIAN($J$100:$L$100))</f>
        <v>5.1700000000000017</v>
      </c>
      <c r="T97" s="18">
        <f>MEDIAN(G100:G106)-G100-(MEDIAN($J$100:$L$106)-MEDIAN($J$100:$L$100))</f>
        <v>4.4599999999999937</v>
      </c>
      <c r="U97" s="18">
        <f>MEDIAN(H100:H106)-H100-(MEDIAN($J$100:$L$106)-MEDIAN($J$100:$L$100))</f>
        <v>5.75</v>
      </c>
      <c r="V97" s="18">
        <f>MEDIAN(I100:I106)-I100-(MEDIAN($J$100:$L$106)-MEDIAN($J$100:$L$100))</f>
        <v>5.2099999999999937</v>
      </c>
      <c r="W97" s="18">
        <f>MEDIAN(J100:J106)-J100</f>
        <v>5</v>
      </c>
      <c r="X97" s="18">
        <f>MEDIAN(K100:K106)-K100</f>
        <v>0.28000000000000114</v>
      </c>
      <c r="Y97" s="18">
        <f>MEDIAN(L100:L106)-L100</f>
        <v>0.25999999999999801</v>
      </c>
      <c r="AN97" s="83"/>
      <c r="AO97" s="83"/>
      <c r="AP97" s="83"/>
      <c r="AQ97" s="83"/>
      <c r="AR97" s="83"/>
      <c r="AS97" s="83"/>
      <c r="AT97" s="83"/>
    </row>
    <row r="98" spans="2:46" ht="14.1" customHeight="1">
      <c r="B98" s="25"/>
      <c r="C98" s="69">
        <f t="shared" si="0"/>
        <v>0.65166666666666617</v>
      </c>
      <c r="D98" s="17">
        <v>50</v>
      </c>
      <c r="E98" s="74">
        <v>58.26</v>
      </c>
      <c r="F98" s="74">
        <v>61.58</v>
      </c>
      <c r="G98" s="74">
        <v>57.29</v>
      </c>
      <c r="H98" s="74">
        <v>64.650000000000006</v>
      </c>
      <c r="I98" s="74">
        <v>60.57</v>
      </c>
      <c r="J98" s="74">
        <v>61.97</v>
      </c>
      <c r="K98" s="74">
        <v>18.61</v>
      </c>
      <c r="L98" s="74">
        <v>18.14</v>
      </c>
      <c r="N98" s="53"/>
      <c r="Q98" s="17" t="s">
        <v>72</v>
      </c>
      <c r="R98" s="18">
        <f>MEDIAN(E106:E112)-E106-(MEDIAN($J$106:$L$112)-MEDIAN($J$106:$L$106))</f>
        <v>1.3000000000000078</v>
      </c>
      <c r="S98" s="18">
        <f>MEDIAN(F106:F112)-F106-(MEDIAN($J$106:$L$112)-MEDIAN($J$106:$L$106))</f>
        <v>1.0299999999999976</v>
      </c>
      <c r="T98" s="18">
        <f>MEDIAN(G106:G112)-G106-(MEDIAN($J$106:$L$112)-MEDIAN($J$106:$L$106))</f>
        <v>0.82999999999999474</v>
      </c>
      <c r="U98" s="18">
        <f>MEDIAN(H106:H112)-H106-(MEDIAN($J$106:$L$112)-MEDIAN($J$106:$L$106))</f>
        <v>0.94999999999999929</v>
      </c>
      <c r="V98" s="18">
        <f>MEDIAN(I106:I112)-I106-(MEDIAN($J$106:$L$112)-MEDIAN($J$106:$L$106))</f>
        <v>0.86000000000001009</v>
      </c>
      <c r="W98" s="18">
        <f>MEDIAN(J106:J112)-J106</f>
        <v>0</v>
      </c>
      <c r="X98" s="18">
        <f>MEDIAN(K106:K112)-K106</f>
        <v>0.44000000000000128</v>
      </c>
      <c r="Y98" s="18">
        <f>MEDIAN(L106:L112)-L106</f>
        <v>0.4599999999999973</v>
      </c>
      <c r="AN98" s="83"/>
      <c r="AO98" s="83"/>
      <c r="AP98" s="83"/>
      <c r="AQ98" s="83"/>
      <c r="AR98" s="83"/>
      <c r="AS98" s="83"/>
      <c r="AT98" s="83"/>
    </row>
    <row r="99" spans="2:46" ht="14.1" customHeight="1">
      <c r="B99" s="25"/>
      <c r="C99" s="69">
        <f t="shared" si="0"/>
        <v>0.65516666666666612</v>
      </c>
      <c r="D99" s="17">
        <v>55</v>
      </c>
      <c r="E99" s="74">
        <v>61.46</v>
      </c>
      <c r="F99" s="74">
        <v>64.540000000000006</v>
      </c>
      <c r="G99" s="74">
        <v>59.92</v>
      </c>
      <c r="H99" s="74">
        <v>67.709999999999994</v>
      </c>
      <c r="I99" s="74">
        <v>63.28</v>
      </c>
      <c r="J99" s="74">
        <v>64.75</v>
      </c>
      <c r="K99" s="74">
        <v>18.66</v>
      </c>
      <c r="L99" s="74">
        <v>18.309999999999999</v>
      </c>
      <c r="N99" s="53"/>
      <c r="Q99" s="17" t="s">
        <v>73</v>
      </c>
      <c r="R99" s="18" t="e">
        <f>MEDIAN(E112:E118)-E112-(MEDIAN($J$112:$L$118)-MEDIAN($J$112:$L$112))</f>
        <v>#NUM!</v>
      </c>
      <c r="S99" s="18" t="e">
        <f>MEDIAN(F112:F118)-F112-(MEDIAN($J$112:$L$118)-MEDIAN($J$112:$L$112))</f>
        <v>#NUM!</v>
      </c>
      <c r="T99" s="18" t="e">
        <f>MEDIAN(G112:G118)-G112-(MEDIAN($J$112:$L$118)-MEDIAN($J$112:$L$112))</f>
        <v>#NUM!</v>
      </c>
      <c r="U99" s="18" t="e">
        <f>MEDIAN(H112:H118)-H112-(MEDIAN($J$112:$L$118)-MEDIAN($J$112:$L$112))</f>
        <v>#NUM!</v>
      </c>
      <c r="V99" s="18" t="e">
        <f>MEDIAN(I112:I118)-I112-(MEDIAN($J$112:$L$118)-MEDIAN($J$112:$L$112))</f>
        <v>#NUM!</v>
      </c>
      <c r="W99" s="18" t="e">
        <f>MEDIAN(J112:J118)-J112</f>
        <v>#NUM!</v>
      </c>
      <c r="X99" s="18" t="e">
        <f>MEDIAN(K112:K118)-K112</f>
        <v>#NUM!</v>
      </c>
      <c r="Y99" s="18" t="e">
        <f>MEDIAN(L112:L118)-L112</f>
        <v>#NUM!</v>
      </c>
      <c r="AN99" s="83"/>
      <c r="AO99" s="83"/>
      <c r="AP99" s="83"/>
      <c r="AQ99" s="83"/>
      <c r="AR99" s="83"/>
      <c r="AS99" s="83"/>
      <c r="AT99" s="83"/>
    </row>
    <row r="100" spans="2:46" ht="13.5" customHeight="1">
      <c r="B100" s="25"/>
      <c r="C100" s="69">
        <f t="shared" si="0"/>
        <v>0.65866666666666607</v>
      </c>
      <c r="D100" s="70">
        <v>60</v>
      </c>
      <c r="E100" s="75">
        <v>64.03</v>
      </c>
      <c r="F100" s="75">
        <v>66.91</v>
      </c>
      <c r="G100" s="75">
        <v>61.97</v>
      </c>
      <c r="H100" s="75">
        <v>70.47</v>
      </c>
      <c r="I100" s="75">
        <v>65.760000000000005</v>
      </c>
      <c r="J100" s="75">
        <v>67.260000000000005</v>
      </c>
      <c r="K100" s="75">
        <v>19.149999999999999</v>
      </c>
      <c r="L100" s="75">
        <v>18.71</v>
      </c>
      <c r="N100" s="53"/>
      <c r="Q100" s="17" t="s">
        <v>74</v>
      </c>
      <c r="R100" s="74" t="e">
        <f>MEDIAN(E118:E124)-E118-(MEDIAN($J$118:$L$124)-MEDIAN($J$118:$L$118))</f>
        <v>#NUM!</v>
      </c>
      <c r="S100" s="74" t="e">
        <f>MEDIAN(F118:F124)-F118-(MEDIAN($J$118:$L$124)-MEDIAN($J$118:$L$118))</f>
        <v>#NUM!</v>
      </c>
      <c r="T100" s="74" t="e">
        <f>MEDIAN(G118:G124)-G118-(MEDIAN($J$118:$L$124)-MEDIAN($J$118:$L$118))</f>
        <v>#NUM!</v>
      </c>
      <c r="U100" s="74" t="e">
        <f>MEDIAN(H118:H124)-H118-(MEDIAN($J$118:$L$124)-MEDIAN($J$118:$L$118))</f>
        <v>#NUM!</v>
      </c>
      <c r="V100" s="74" t="e">
        <f>MEDIAN(I118:I124)-I118-(MEDIAN($J$118:$L$124)-MEDIAN($J$118:$L$118))</f>
        <v>#NUM!</v>
      </c>
      <c r="W100" s="74" t="e">
        <f>MEDIAN(J118:J124)-J118</f>
        <v>#NUM!</v>
      </c>
      <c r="X100" s="74" t="e">
        <f>MEDIAN(K118:K124)-K118</f>
        <v>#NUM!</v>
      </c>
      <c r="Y100" s="74" t="e">
        <f>MEDIAN(L118:L124)-L118</f>
        <v>#NUM!</v>
      </c>
      <c r="AC100" s="71"/>
      <c r="AD100" s="72"/>
      <c r="AE100" s="72"/>
      <c r="AF100" s="72"/>
      <c r="AG100" s="72"/>
      <c r="AH100" s="72"/>
      <c r="AI100" s="72"/>
      <c r="AJ100" s="72"/>
      <c r="AK100" s="72"/>
      <c r="AN100" s="83"/>
      <c r="AO100" s="83"/>
      <c r="AP100" s="83"/>
      <c r="AQ100" s="83"/>
      <c r="AR100" s="83"/>
      <c r="AS100" s="83"/>
      <c r="AT100" s="83"/>
    </row>
    <row r="101" spans="2:46" ht="14.1" customHeight="1">
      <c r="B101" s="25"/>
      <c r="C101" s="69">
        <f t="shared" si="0"/>
        <v>0.66216666666666602</v>
      </c>
      <c r="D101" s="17">
        <v>65</v>
      </c>
      <c r="E101" s="74">
        <v>66.260000000000005</v>
      </c>
      <c r="F101" s="74">
        <v>68.94</v>
      </c>
      <c r="G101" s="74">
        <v>63.62</v>
      </c>
      <c r="H101" s="74">
        <v>72.650000000000006</v>
      </c>
      <c r="I101" s="74">
        <v>67.75</v>
      </c>
      <c r="J101" s="74">
        <v>69.19</v>
      </c>
      <c r="K101" s="74">
        <v>19.43</v>
      </c>
      <c r="L101" s="74">
        <v>18.89</v>
      </c>
      <c r="N101" s="53"/>
      <c r="AC101" s="71"/>
      <c r="AD101" s="72"/>
      <c r="AE101" s="72"/>
      <c r="AF101" s="72"/>
      <c r="AG101" s="72"/>
      <c r="AH101" s="72"/>
      <c r="AI101" s="72"/>
      <c r="AJ101" s="72"/>
      <c r="AK101" s="72"/>
      <c r="AN101" s="83"/>
      <c r="AO101" s="83"/>
      <c r="AP101" s="83"/>
      <c r="AQ101" s="83"/>
      <c r="AR101" s="83"/>
      <c r="AS101" s="83"/>
      <c r="AT101" s="83"/>
    </row>
    <row r="102" spans="2:46" ht="14.1" customHeight="1">
      <c r="B102" s="25"/>
      <c r="C102" s="69">
        <f t="shared" si="0"/>
        <v>0.66566666666666596</v>
      </c>
      <c r="D102" s="17">
        <v>70</v>
      </c>
      <c r="E102" s="74">
        <v>68.08</v>
      </c>
      <c r="F102" s="74">
        <v>70.739999999999995</v>
      </c>
      <c r="G102" s="74">
        <v>65.290000000000006</v>
      </c>
      <c r="H102" s="74">
        <v>74.709999999999994</v>
      </c>
      <c r="I102" s="74">
        <v>69.45</v>
      </c>
      <c r="J102" s="74">
        <v>70.739999999999995</v>
      </c>
      <c r="K102" s="74">
        <v>19.25</v>
      </c>
      <c r="L102" s="74">
        <v>18.87</v>
      </c>
      <c r="N102" s="53"/>
      <c r="AC102" s="71"/>
      <c r="AD102" s="72"/>
      <c r="AE102" s="72"/>
      <c r="AF102" s="72"/>
      <c r="AG102" s="72"/>
      <c r="AH102" s="72"/>
      <c r="AI102" s="72"/>
      <c r="AJ102" s="72"/>
      <c r="AK102" s="72"/>
      <c r="AN102" s="83"/>
      <c r="AO102" s="83"/>
      <c r="AP102" s="83"/>
      <c r="AQ102" s="83"/>
      <c r="AR102" s="83"/>
      <c r="AS102" s="83"/>
      <c r="AT102" s="83"/>
    </row>
    <row r="103" spans="2:46" ht="14.1" customHeight="1">
      <c r="B103" s="25"/>
      <c r="C103" s="69">
        <f t="shared" si="0"/>
        <v>0.66916666666666591</v>
      </c>
      <c r="D103" s="17">
        <v>75</v>
      </c>
      <c r="E103" s="74">
        <v>69.709999999999994</v>
      </c>
      <c r="F103" s="74">
        <v>72.36</v>
      </c>
      <c r="G103" s="74">
        <v>66.709999999999994</v>
      </c>
      <c r="H103" s="74">
        <v>76.5</v>
      </c>
      <c r="I103" s="74">
        <v>71.25</v>
      </c>
      <c r="J103" s="74">
        <v>72.260000000000005</v>
      </c>
      <c r="K103" s="74">
        <v>19.43</v>
      </c>
      <c r="L103" s="74">
        <v>19.05</v>
      </c>
      <c r="N103" s="53"/>
      <c r="AC103" s="71"/>
      <c r="AD103" s="72"/>
      <c r="AE103" s="72"/>
      <c r="AF103" s="72"/>
      <c r="AG103" s="72"/>
      <c r="AH103" s="72"/>
      <c r="AI103" s="72"/>
      <c r="AJ103" s="72"/>
      <c r="AK103" s="72"/>
      <c r="AN103" s="83"/>
      <c r="AO103" s="83"/>
      <c r="AP103" s="83"/>
      <c r="AQ103" s="83"/>
      <c r="AR103" s="83"/>
      <c r="AS103" s="83"/>
      <c r="AT103" s="83"/>
    </row>
    <row r="104" spans="2:46" ht="14.1" customHeight="1">
      <c r="B104" s="25"/>
      <c r="C104" s="69">
        <f t="shared" si="0"/>
        <v>0.67266666666666586</v>
      </c>
      <c r="D104" s="17">
        <v>80</v>
      </c>
      <c r="E104" s="74">
        <v>71.349999999999994</v>
      </c>
      <c r="F104" s="74">
        <v>73.739999999999995</v>
      </c>
      <c r="G104" s="74">
        <v>67.87</v>
      </c>
      <c r="H104" s="74">
        <v>77.849999999999994</v>
      </c>
      <c r="I104" s="74">
        <v>72.48</v>
      </c>
      <c r="J104" s="74">
        <v>73.19</v>
      </c>
      <c r="K104" s="74">
        <v>19.36</v>
      </c>
      <c r="L104" s="74">
        <v>18.97</v>
      </c>
      <c r="N104" s="53"/>
      <c r="AC104" s="71"/>
      <c r="AD104" s="72"/>
      <c r="AE104" s="72"/>
      <c r="AF104" s="72"/>
      <c r="AG104" s="72"/>
      <c r="AH104" s="72"/>
      <c r="AI104" s="72"/>
      <c r="AJ104" s="72"/>
      <c r="AK104" s="72"/>
      <c r="AN104" s="83"/>
      <c r="AO104" s="83"/>
      <c r="AP104" s="83"/>
      <c r="AQ104" s="83"/>
      <c r="AR104" s="83"/>
      <c r="AS104" s="83"/>
      <c r="AT104" s="83"/>
    </row>
    <row r="105" spans="2:46" ht="14.1" customHeight="1">
      <c r="B105" s="25"/>
      <c r="C105" s="69">
        <f t="shared" si="0"/>
        <v>0.67616666666666581</v>
      </c>
      <c r="D105" s="17">
        <v>85</v>
      </c>
      <c r="E105" s="74">
        <v>72.209999999999994</v>
      </c>
      <c r="F105" s="74">
        <v>74.849999999999994</v>
      </c>
      <c r="G105" s="74">
        <v>69</v>
      </c>
      <c r="H105" s="74">
        <v>79.349999999999994</v>
      </c>
      <c r="I105" s="74">
        <v>73.819999999999993</v>
      </c>
      <c r="J105" s="74">
        <v>74.180000000000007</v>
      </c>
      <c r="K105" s="74">
        <v>19.54</v>
      </c>
      <c r="L105" s="74">
        <v>19.21</v>
      </c>
      <c r="N105" s="53"/>
      <c r="AC105" s="71"/>
      <c r="AD105" s="72"/>
      <c r="AE105" s="72"/>
      <c r="AF105" s="72"/>
      <c r="AG105" s="72"/>
      <c r="AH105" s="72"/>
      <c r="AI105" s="72"/>
      <c r="AJ105" s="72"/>
      <c r="AK105" s="72"/>
      <c r="AN105" s="83"/>
      <c r="AO105" s="83"/>
      <c r="AP105" s="83"/>
      <c r="AQ105" s="83"/>
      <c r="AR105" s="83"/>
      <c r="AS105" s="83"/>
      <c r="AT105" s="83"/>
    </row>
    <row r="106" spans="2:46" ht="14.1" customHeight="1">
      <c r="B106" s="25"/>
      <c r="C106" s="69">
        <f t="shared" si="0"/>
        <v>0.67966666666666575</v>
      </c>
      <c r="D106" s="70">
        <v>90</v>
      </c>
      <c r="E106" s="75">
        <v>73.13</v>
      </c>
      <c r="F106" s="75">
        <v>75.64</v>
      </c>
      <c r="G106" s="75">
        <v>69.650000000000006</v>
      </c>
      <c r="H106" s="75">
        <v>80.28</v>
      </c>
      <c r="I106" s="75">
        <v>74.63</v>
      </c>
      <c r="J106" s="75">
        <v>74.66</v>
      </c>
      <c r="K106" s="75">
        <v>19.809999999999999</v>
      </c>
      <c r="L106" s="75">
        <v>19.420000000000002</v>
      </c>
      <c r="N106" s="53"/>
      <c r="AC106" s="71"/>
      <c r="AD106" s="72"/>
      <c r="AE106" s="72"/>
      <c r="AF106" s="72"/>
      <c r="AG106" s="72"/>
      <c r="AH106" s="72"/>
      <c r="AI106" s="72"/>
      <c r="AJ106" s="72"/>
      <c r="AK106" s="72"/>
      <c r="AN106" s="83"/>
      <c r="AO106" s="83"/>
      <c r="AP106" s="83"/>
      <c r="AQ106" s="83"/>
      <c r="AR106" s="83"/>
      <c r="AS106" s="83"/>
      <c r="AT106" s="83"/>
    </row>
    <row r="107" spans="2:46" ht="14.1" customHeight="1">
      <c r="B107" s="25"/>
      <c r="C107" s="69">
        <f t="shared" si="0"/>
        <v>0.6831666666666657</v>
      </c>
      <c r="D107" s="17">
        <v>95</v>
      </c>
      <c r="E107" s="74">
        <v>74.09</v>
      </c>
      <c r="F107" s="74">
        <v>76.510000000000005</v>
      </c>
      <c r="G107" s="74">
        <v>70.39</v>
      </c>
      <c r="H107" s="74">
        <v>81.099999999999994</v>
      </c>
      <c r="I107" s="74">
        <v>75.37</v>
      </c>
      <c r="J107" s="74">
        <v>75.08</v>
      </c>
      <c r="K107" s="74">
        <v>20.03</v>
      </c>
      <c r="L107" s="74">
        <v>19.68</v>
      </c>
      <c r="N107" s="53"/>
      <c r="AN107" s="83"/>
      <c r="AO107" s="83"/>
      <c r="AP107" s="83"/>
      <c r="AQ107" s="83"/>
      <c r="AR107" s="83"/>
      <c r="AS107" s="83"/>
      <c r="AT107" s="83"/>
    </row>
    <row r="108" spans="2:46" ht="14.1" customHeight="1">
      <c r="B108" s="25"/>
      <c r="C108" s="69">
        <f t="shared" si="0"/>
        <v>0.68666666666666565</v>
      </c>
      <c r="D108" s="17">
        <v>100</v>
      </c>
      <c r="E108" s="74">
        <v>74.95</v>
      </c>
      <c r="F108" s="74">
        <v>77.19</v>
      </c>
      <c r="G108" s="74">
        <v>71</v>
      </c>
      <c r="H108" s="74">
        <v>81.75</v>
      </c>
      <c r="I108" s="74">
        <v>76.010000000000005</v>
      </c>
      <c r="J108" s="74">
        <v>74.87</v>
      </c>
      <c r="K108" s="74">
        <v>20.25</v>
      </c>
      <c r="L108" s="74">
        <v>19.88</v>
      </c>
      <c r="N108" s="53"/>
      <c r="AN108" s="83"/>
      <c r="AO108" s="83"/>
      <c r="AP108" s="83"/>
      <c r="AQ108" s="83"/>
      <c r="AR108" s="83"/>
      <c r="AS108" s="83"/>
      <c r="AT108" s="83"/>
    </row>
    <row r="109" spans="2:46" ht="14.1" customHeight="1">
      <c r="B109" s="25"/>
      <c r="C109" s="69">
        <f t="shared" si="0"/>
        <v>0.6901666666666656</v>
      </c>
      <c r="D109" s="17">
        <v>105</v>
      </c>
      <c r="E109" s="74">
        <v>75.650000000000006</v>
      </c>
      <c r="F109" s="74">
        <v>77.78</v>
      </c>
      <c r="G109" s="74">
        <v>71.52</v>
      </c>
      <c r="H109" s="74">
        <v>82.29</v>
      </c>
      <c r="I109" s="74">
        <v>76.930000000000007</v>
      </c>
      <c r="J109" s="74">
        <v>66.41</v>
      </c>
      <c r="K109" s="74">
        <v>20.73</v>
      </c>
      <c r="L109" s="74">
        <v>20.2</v>
      </c>
      <c r="N109" s="53"/>
      <c r="AN109" s="83"/>
      <c r="AO109" s="83"/>
      <c r="AP109" s="83"/>
      <c r="AQ109" s="83"/>
      <c r="AR109" s="83"/>
      <c r="AS109" s="83"/>
      <c r="AT109" s="83"/>
    </row>
    <row r="110" spans="2:46" ht="14.1" customHeight="1">
      <c r="B110" s="25"/>
      <c r="C110" s="69">
        <f t="shared" si="0"/>
        <v>0.69366666666666554</v>
      </c>
      <c r="D110" s="17">
        <v>110</v>
      </c>
      <c r="E110" s="74">
        <v>76.62</v>
      </c>
      <c r="F110" s="74">
        <v>78.569999999999993</v>
      </c>
      <c r="G110" s="74">
        <v>72</v>
      </c>
      <c r="H110" s="74">
        <v>82.96</v>
      </c>
      <c r="I110" s="74">
        <v>77.36</v>
      </c>
      <c r="J110" s="74">
        <v>49.32</v>
      </c>
      <c r="K110" s="74">
        <v>20.86</v>
      </c>
      <c r="L110" s="74">
        <v>20.329999999999998</v>
      </c>
      <c r="N110" s="53"/>
      <c r="AC110" s="71"/>
      <c r="AI110" s="72"/>
      <c r="AJ110" s="72"/>
      <c r="AK110" s="72"/>
      <c r="AN110" s="83"/>
      <c r="AO110" s="83"/>
      <c r="AP110" s="83"/>
      <c r="AQ110" s="83"/>
      <c r="AR110" s="83"/>
      <c r="AS110" s="83"/>
      <c r="AT110" s="83"/>
    </row>
    <row r="111" spans="2:46" ht="14.1" customHeight="1">
      <c r="B111" s="25"/>
      <c r="C111" s="69">
        <f t="shared" si="0"/>
        <v>0.69716666666666549</v>
      </c>
      <c r="D111" s="17">
        <v>115</v>
      </c>
      <c r="E111" s="74"/>
      <c r="F111" s="74"/>
      <c r="G111" s="74"/>
      <c r="H111" s="74"/>
      <c r="I111" s="74"/>
      <c r="J111" s="74"/>
      <c r="K111" s="74"/>
      <c r="L111" s="74"/>
      <c r="N111" s="53"/>
      <c r="AC111" s="71"/>
      <c r="AI111" s="72"/>
      <c r="AJ111" s="72"/>
      <c r="AK111" s="72"/>
      <c r="AN111" s="83"/>
      <c r="AO111" s="83"/>
      <c r="AP111" s="83"/>
      <c r="AQ111" s="83"/>
      <c r="AR111" s="83"/>
      <c r="AS111" s="83"/>
      <c r="AT111" s="83"/>
    </row>
    <row r="112" spans="2:46" ht="14.1" customHeight="1">
      <c r="B112" s="25"/>
      <c r="C112" s="69">
        <f t="shared" si="0"/>
        <v>0.70066666666666544</v>
      </c>
      <c r="D112" s="70">
        <v>120</v>
      </c>
      <c r="E112" s="75"/>
      <c r="F112" s="75"/>
      <c r="G112" s="75"/>
      <c r="H112" s="75"/>
      <c r="I112" s="75"/>
      <c r="J112" s="75"/>
      <c r="K112" s="75"/>
      <c r="L112" s="75"/>
      <c r="N112" s="53"/>
      <c r="AC112" s="71"/>
      <c r="AI112" s="72"/>
      <c r="AJ112" s="72"/>
      <c r="AK112" s="72"/>
      <c r="AN112" s="83"/>
      <c r="AO112" s="83"/>
      <c r="AP112" s="83"/>
      <c r="AQ112" s="83"/>
      <c r="AR112" s="83"/>
      <c r="AS112" s="83"/>
      <c r="AT112" s="83"/>
    </row>
    <row r="113" spans="2:46" ht="14.1" customHeight="1">
      <c r="B113" s="25"/>
      <c r="C113" s="69">
        <f>C112+0.0034</f>
        <v>0.7040666666666654</v>
      </c>
      <c r="D113" s="17">
        <v>125</v>
      </c>
      <c r="E113" s="74"/>
      <c r="F113" s="74"/>
      <c r="G113" s="74"/>
      <c r="H113" s="74"/>
      <c r="I113" s="74"/>
      <c r="J113" s="74"/>
      <c r="K113" s="74"/>
      <c r="L113" s="74"/>
      <c r="N113" s="53"/>
      <c r="AC113" s="71"/>
      <c r="AI113" s="72"/>
      <c r="AJ113" s="72"/>
      <c r="AK113" s="72"/>
      <c r="AN113" s="83"/>
      <c r="AO113" s="83"/>
      <c r="AP113" s="83"/>
      <c r="AQ113" s="83"/>
      <c r="AR113" s="83"/>
      <c r="AS113" s="83"/>
      <c r="AT113" s="83"/>
    </row>
    <row r="114" spans="2:46" ht="14.1" customHeight="1">
      <c r="B114" s="25"/>
      <c r="C114" s="69">
        <f t="shared" si="0"/>
        <v>0.70756666666666534</v>
      </c>
      <c r="D114" s="17">
        <v>130</v>
      </c>
      <c r="E114" s="74"/>
      <c r="F114" s="74"/>
      <c r="G114" s="74"/>
      <c r="H114" s="74"/>
      <c r="I114" s="74"/>
      <c r="J114" s="74"/>
      <c r="K114" s="74"/>
      <c r="L114" s="74"/>
      <c r="N114" s="53"/>
      <c r="AC114" s="71"/>
      <c r="AI114" s="72"/>
      <c r="AJ114" s="72"/>
      <c r="AK114" s="72"/>
      <c r="AN114" s="83"/>
      <c r="AO114" s="83"/>
      <c r="AP114" s="83"/>
      <c r="AQ114" s="83"/>
      <c r="AR114" s="83"/>
      <c r="AS114" s="83"/>
      <c r="AT114" s="83"/>
    </row>
    <row r="115" spans="2:46" ht="14.1" customHeight="1">
      <c r="B115" s="25"/>
      <c r="C115" s="69">
        <f t="shared" si="0"/>
        <v>0.71106666666666529</v>
      </c>
      <c r="D115" s="17">
        <v>135</v>
      </c>
      <c r="E115" s="74"/>
      <c r="F115" s="74"/>
      <c r="G115" s="74"/>
      <c r="H115" s="74"/>
      <c r="I115" s="74"/>
      <c r="J115" s="74"/>
      <c r="K115" s="74"/>
      <c r="L115" s="74"/>
      <c r="N115" s="53"/>
      <c r="AC115" s="71"/>
      <c r="AI115" s="72"/>
      <c r="AJ115" s="72"/>
      <c r="AK115" s="72"/>
      <c r="AN115" s="83"/>
      <c r="AO115" s="83"/>
      <c r="AP115" s="83"/>
      <c r="AQ115" s="83"/>
      <c r="AR115" s="83"/>
      <c r="AS115" s="83"/>
      <c r="AT115" s="83"/>
    </row>
    <row r="116" spans="2:46" ht="14.1" customHeight="1">
      <c r="B116" s="25"/>
      <c r="C116" s="69">
        <f t="shared" si="0"/>
        <v>0.71456666666666524</v>
      </c>
      <c r="D116" s="17">
        <v>140</v>
      </c>
      <c r="E116" s="74"/>
      <c r="F116" s="74"/>
      <c r="G116" s="74"/>
      <c r="H116" s="74"/>
      <c r="I116" s="74"/>
      <c r="J116" s="74"/>
      <c r="K116" s="74"/>
      <c r="L116" s="74"/>
      <c r="N116" s="53"/>
      <c r="AC116" s="71"/>
      <c r="AI116" s="72"/>
      <c r="AJ116" s="72"/>
      <c r="AK116" s="72"/>
      <c r="AN116" s="83"/>
      <c r="AO116" s="83"/>
      <c r="AP116" s="83"/>
      <c r="AQ116" s="83"/>
      <c r="AR116" s="83"/>
      <c r="AS116" s="83"/>
      <c r="AT116" s="83"/>
    </row>
    <row r="117" spans="2:46" ht="14.1" customHeight="1">
      <c r="B117" s="25"/>
      <c r="C117" s="69">
        <f>C116+0.0034</f>
        <v>0.7179666666666652</v>
      </c>
      <c r="D117" s="17">
        <v>145</v>
      </c>
      <c r="E117" s="74"/>
      <c r="F117" s="74"/>
      <c r="G117" s="74"/>
      <c r="H117" s="74"/>
      <c r="I117" s="74"/>
      <c r="J117" s="74"/>
      <c r="K117" s="74"/>
      <c r="L117" s="74"/>
      <c r="N117" s="53"/>
      <c r="AC117" s="71"/>
      <c r="AI117" s="72"/>
      <c r="AJ117" s="72"/>
      <c r="AK117" s="72"/>
      <c r="AN117" s="83"/>
      <c r="AO117" s="83"/>
      <c r="AP117" s="83"/>
      <c r="AQ117" s="83"/>
      <c r="AR117" s="83"/>
      <c r="AS117" s="83"/>
      <c r="AT117" s="83"/>
    </row>
    <row r="118" spans="2:46" ht="14.1" customHeight="1">
      <c r="B118" s="25"/>
      <c r="C118" s="69">
        <f t="shared" ref="C118:C124" si="1">C117+0.0034</f>
        <v>0.72136666666666516</v>
      </c>
      <c r="D118" s="70">
        <v>150</v>
      </c>
      <c r="E118" s="75"/>
      <c r="F118" s="75"/>
      <c r="G118" s="75"/>
      <c r="H118" s="75"/>
      <c r="I118" s="75"/>
      <c r="J118" s="75"/>
      <c r="K118" s="75"/>
      <c r="L118" s="75"/>
      <c r="N118" s="53"/>
      <c r="AC118" s="71"/>
      <c r="AI118" s="72"/>
      <c r="AJ118" s="72"/>
      <c r="AK118" s="72"/>
      <c r="AN118" s="83"/>
      <c r="AO118" s="83"/>
      <c r="AP118" s="83"/>
      <c r="AQ118" s="83"/>
      <c r="AR118" s="83"/>
      <c r="AS118" s="83"/>
      <c r="AT118" s="83"/>
    </row>
    <row r="119" spans="2:46" ht="14.1" customHeight="1">
      <c r="B119" s="25"/>
      <c r="C119" s="69">
        <f t="shared" si="1"/>
        <v>0.72476666666666512</v>
      </c>
      <c r="D119" s="17">
        <v>155</v>
      </c>
      <c r="E119" s="74"/>
      <c r="F119" s="74"/>
      <c r="G119" s="74"/>
      <c r="H119" s="74"/>
      <c r="I119" s="74"/>
      <c r="J119" s="74"/>
      <c r="K119" s="74"/>
      <c r="L119" s="74"/>
      <c r="N119" s="53"/>
      <c r="AC119" s="71"/>
      <c r="AI119" s="72"/>
      <c r="AJ119" s="72"/>
      <c r="AK119" s="72"/>
      <c r="AN119" s="83"/>
      <c r="AO119" s="83"/>
      <c r="AP119" s="83"/>
      <c r="AQ119" s="83"/>
      <c r="AR119" s="83"/>
      <c r="AS119" s="83"/>
      <c r="AT119" s="83"/>
    </row>
    <row r="120" spans="2:46" ht="14.1" customHeight="1">
      <c r="B120" s="25"/>
      <c r="C120" s="69">
        <f t="shared" si="1"/>
        <v>0.72816666666666507</v>
      </c>
      <c r="D120" s="17">
        <v>160</v>
      </c>
      <c r="E120" s="74"/>
      <c r="F120" s="74"/>
      <c r="G120" s="74"/>
      <c r="H120" s="74"/>
      <c r="I120" s="74"/>
      <c r="J120" s="74"/>
      <c r="K120" s="74"/>
      <c r="L120" s="74"/>
      <c r="N120" s="53"/>
      <c r="AC120" s="71"/>
      <c r="AI120" s="72"/>
      <c r="AJ120" s="72"/>
      <c r="AK120" s="72"/>
      <c r="AN120" s="83"/>
      <c r="AO120" s="83"/>
      <c r="AP120" s="83"/>
      <c r="AQ120" s="83"/>
      <c r="AR120" s="83"/>
      <c r="AS120" s="83"/>
      <c r="AT120" s="83"/>
    </row>
    <row r="121" spans="2:46" ht="14.1" customHeight="1">
      <c r="B121" s="25"/>
      <c r="C121" s="69">
        <f t="shared" si="1"/>
        <v>0.73156666666666503</v>
      </c>
      <c r="D121" s="17">
        <v>165</v>
      </c>
      <c r="E121" s="74"/>
      <c r="F121" s="74"/>
      <c r="G121" s="74"/>
      <c r="H121" s="74"/>
      <c r="I121" s="74"/>
      <c r="J121" s="74"/>
      <c r="K121" s="74"/>
      <c r="L121" s="74"/>
      <c r="N121" s="53"/>
      <c r="AC121" s="71"/>
      <c r="AI121" s="72"/>
      <c r="AJ121" s="72"/>
      <c r="AK121" s="72"/>
      <c r="AN121" s="83"/>
      <c r="AO121" s="83"/>
      <c r="AP121" s="83"/>
      <c r="AQ121" s="83"/>
      <c r="AR121" s="83"/>
      <c r="AS121" s="83"/>
      <c r="AT121" s="83"/>
    </row>
    <row r="122" spans="2:46" ht="14.1" customHeight="1">
      <c r="B122" s="25"/>
      <c r="C122" s="69">
        <f t="shared" si="1"/>
        <v>0.73496666666666499</v>
      </c>
      <c r="D122" s="17">
        <v>170</v>
      </c>
      <c r="E122" s="74"/>
      <c r="F122" s="74"/>
      <c r="G122" s="74"/>
      <c r="H122" s="74"/>
      <c r="I122" s="74"/>
      <c r="J122" s="74"/>
      <c r="K122" s="74"/>
      <c r="L122" s="74"/>
      <c r="N122" s="53"/>
      <c r="AC122" s="71"/>
      <c r="AI122" s="72"/>
      <c r="AJ122" s="72"/>
      <c r="AK122" s="72"/>
      <c r="AN122" s="83"/>
      <c r="AO122" s="83"/>
      <c r="AP122" s="83"/>
      <c r="AQ122" s="83"/>
      <c r="AR122" s="83"/>
      <c r="AS122" s="83"/>
      <c r="AT122" s="83"/>
    </row>
    <row r="123" spans="2:46" ht="14.1" customHeight="1">
      <c r="B123" s="25"/>
      <c r="C123" s="69">
        <f t="shared" si="1"/>
        <v>0.73836666666666495</v>
      </c>
      <c r="D123" s="17">
        <v>175</v>
      </c>
      <c r="E123" s="74"/>
      <c r="F123" s="74"/>
      <c r="G123" s="74"/>
      <c r="H123" s="74"/>
      <c r="I123" s="74"/>
      <c r="J123" s="74"/>
      <c r="K123" s="74"/>
      <c r="L123" s="74"/>
      <c r="N123" s="53"/>
      <c r="AC123" s="71"/>
      <c r="AI123" s="72"/>
      <c r="AJ123" s="72"/>
      <c r="AK123" s="72"/>
      <c r="AN123" s="83"/>
      <c r="AO123" s="83"/>
      <c r="AP123" s="83"/>
      <c r="AQ123" s="83"/>
      <c r="AR123" s="83"/>
      <c r="AS123" s="83"/>
      <c r="AT123" s="83"/>
    </row>
    <row r="124" spans="2:46" ht="14.1" customHeight="1">
      <c r="B124" s="25"/>
      <c r="C124" s="69">
        <f t="shared" si="1"/>
        <v>0.74176666666666491</v>
      </c>
      <c r="D124" s="70">
        <v>180</v>
      </c>
      <c r="E124" s="75"/>
      <c r="F124" s="75"/>
      <c r="G124" s="75"/>
      <c r="H124" s="75"/>
      <c r="I124" s="75"/>
      <c r="J124" s="75"/>
      <c r="K124" s="75"/>
      <c r="L124" s="75"/>
      <c r="N124" s="53"/>
      <c r="P124" s="16"/>
    </row>
    <row r="125" spans="2:46" ht="13.5" customHeight="1" thickBot="1">
      <c r="B125" s="25"/>
      <c r="C125" s="69"/>
      <c r="D125" s="71"/>
      <c r="E125" s="72"/>
      <c r="F125" s="72"/>
      <c r="G125" s="72"/>
      <c r="H125" s="72"/>
      <c r="I125" s="72"/>
      <c r="J125" s="72"/>
      <c r="K125" s="72"/>
      <c r="L125" s="72"/>
      <c r="N125" s="53"/>
      <c r="Q125" s="71"/>
      <c r="W125" s="72"/>
      <c r="X125" s="72"/>
      <c r="Y125" s="72"/>
      <c r="AB125" s="83"/>
      <c r="AC125" s="83"/>
      <c r="AD125" s="83"/>
      <c r="AE125" s="83"/>
      <c r="AF125" s="83"/>
      <c r="AG125" s="83"/>
      <c r="AH125" s="83"/>
      <c r="AI125" s="83"/>
      <c r="AJ125" s="83"/>
      <c r="AK125" s="83"/>
    </row>
    <row r="126" spans="2:46" ht="14.1" customHeight="1">
      <c r="B126" s="25"/>
      <c r="D126" s="71"/>
      <c r="E126" s="239" t="s">
        <v>75</v>
      </c>
      <c r="F126" s="239"/>
      <c r="G126" s="239"/>
      <c r="H126" s="239"/>
      <c r="I126" s="239"/>
      <c r="J126" s="239"/>
      <c r="K126" s="240"/>
      <c r="N126" s="53"/>
    </row>
    <row r="127" spans="2:46" ht="14.1" customHeight="1">
      <c r="B127" s="25"/>
      <c r="N127" s="53"/>
    </row>
    <row r="128" spans="2:46" ht="14.1" customHeight="1">
      <c r="B128" s="25"/>
      <c r="N128" s="53"/>
    </row>
    <row r="129" spans="2:25" ht="14.1" customHeight="1">
      <c r="B129" s="25"/>
      <c r="N129" s="53"/>
    </row>
    <row r="130" spans="2:25" ht="14.1" customHeight="1">
      <c r="B130" s="25"/>
      <c r="N130" s="53"/>
    </row>
    <row r="131" spans="2:25" ht="14.1" customHeight="1">
      <c r="B131" s="25"/>
      <c r="N131" s="53"/>
    </row>
    <row r="132" spans="2:25" ht="14.1" customHeight="1">
      <c r="B132" s="25"/>
      <c r="N132" s="53"/>
      <c r="Q132" s="76" t="s">
        <v>76</v>
      </c>
      <c r="R132" s="77"/>
      <c r="S132" s="77"/>
      <c r="T132" s="77"/>
      <c r="U132" s="77"/>
      <c r="V132" s="77"/>
      <c r="W132" s="78"/>
      <c r="X132" s="78"/>
      <c r="Y132" s="79"/>
    </row>
    <row r="133" spans="2:25" ht="14.1" customHeight="1">
      <c r="B133" s="25"/>
      <c r="N133" s="53"/>
      <c r="Q133" s="76" t="s">
        <v>68</v>
      </c>
      <c r="R133" s="77"/>
      <c r="S133" s="77"/>
      <c r="T133" s="77"/>
      <c r="U133" s="77"/>
      <c r="V133" s="77"/>
      <c r="W133" s="80" t="s">
        <v>65</v>
      </c>
      <c r="X133" s="81"/>
      <c r="Y133" s="82"/>
    </row>
    <row r="134" spans="2:25" ht="14.1" customHeight="1">
      <c r="B134" s="25"/>
      <c r="N134" s="53"/>
      <c r="Q134" s="38" t="s">
        <v>66</v>
      </c>
      <c r="R134" s="19" t="s">
        <v>48</v>
      </c>
      <c r="S134" s="19" t="s">
        <v>50</v>
      </c>
      <c r="T134" s="19" t="s">
        <v>52</v>
      </c>
      <c r="U134" s="19" t="s">
        <v>54</v>
      </c>
      <c r="V134" s="19" t="s">
        <v>56</v>
      </c>
      <c r="W134" s="19" t="s">
        <v>58</v>
      </c>
      <c r="X134" s="19" t="s">
        <v>60</v>
      </c>
      <c r="Y134" s="19" t="s">
        <v>61</v>
      </c>
    </row>
    <row r="135" spans="2:25" ht="14.1" customHeight="1">
      <c r="B135" s="25"/>
      <c r="N135" s="53"/>
      <c r="Q135" s="17" t="s">
        <v>77</v>
      </c>
      <c r="R135" s="18">
        <f>(MEDIAN(E88:E100)-E88)-(MEDIAN($J$88:$L$100)-MEDIAN($J$88:$L$88))</f>
        <v>24.29</v>
      </c>
      <c r="S135" s="18">
        <f>(MEDIAN(F88:F100)-F88)-(MEDIAN($J$88:$L$100)-MEDIAN($J$88:$L$88))</f>
        <v>27.97</v>
      </c>
      <c r="T135" s="18">
        <f>(MEDIAN(G88:G100)-G88)-(MEDIAN($J$88:$L$100)-MEDIAN($J$88:$L$88))</f>
        <v>25.560000000000002</v>
      </c>
      <c r="U135" s="18">
        <f>(MEDIAN(H88:H100)-H88)-(MEDIAN($J$88:$L$100)-MEDIAN($J$88:$L$88))</f>
        <v>29.619999999999997</v>
      </c>
      <c r="V135" s="18">
        <f>(MEDIAN(I88:I100)-I88)-(MEDIAN($J$88:$L$100)-MEDIAN($J$88:$L$88))</f>
        <v>27.409999999999997</v>
      </c>
      <c r="W135" s="18">
        <f>MEDIAN(J88:J100)-J88</f>
        <v>31.309999999999995</v>
      </c>
      <c r="X135" s="18">
        <f>MEDIAN(K88:K100)-K88</f>
        <v>2.3699999999999992</v>
      </c>
      <c r="Y135" s="18">
        <f>MEDIAN(L88:L100)-L88</f>
        <v>1.7599999999999998</v>
      </c>
    </row>
    <row r="136" spans="2:25" ht="14.1" customHeight="1">
      <c r="B136" s="25"/>
      <c r="N136" s="53"/>
      <c r="Q136" s="17" t="s">
        <v>78</v>
      </c>
      <c r="R136" s="18">
        <f>MEDIAN(E100:E112)-E100-(MEDIAN($J$100:$L$112)-MEDIAN($J$100:$L$100))</f>
        <v>7.2999999999999901</v>
      </c>
      <c r="S136" s="18">
        <f>MEDIAN(F100:F112)-F100-(MEDIAN($J$100:$L$112)-MEDIAN($J$100:$L$100))</f>
        <v>7.0599999999999952</v>
      </c>
      <c r="T136" s="18">
        <f>MEDIAN(G100:G112)-G100-(MEDIAN($J$100:$L$112)-MEDIAN($J$100:$L$100))</f>
        <v>6.1499999999999986</v>
      </c>
      <c r="U136" s="18">
        <f>MEDIAN(H100:H112)-H100-(MEDIAN($J$100:$L$112)-MEDIAN($J$100:$L$100))</f>
        <v>7.9999999999999929</v>
      </c>
      <c r="V136" s="18">
        <f>MEDIAN(I100:I112)-I100-(MEDIAN($J$100:$L$112)-MEDIAN($J$100:$L$100))</f>
        <v>7.1799999999999855</v>
      </c>
      <c r="W136" s="18">
        <f>MEDIAN(J100:J112)-J100</f>
        <v>5</v>
      </c>
      <c r="X136" s="18">
        <f>MEDIAN(K100:K112)-K100</f>
        <v>0.39000000000000057</v>
      </c>
      <c r="Y136" s="18">
        <f>MEDIAN(L100:L112)-L100</f>
        <v>0.5</v>
      </c>
    </row>
    <row r="137" spans="2:25" ht="14.1" customHeight="1">
      <c r="B137" s="25"/>
      <c r="N137" s="53"/>
      <c r="Q137" s="17" t="s">
        <v>79</v>
      </c>
      <c r="R137" s="74" t="e">
        <f>MEDIAN(E112:E124)-E112-(MEDIAN($J$112:$L$124)-MEDIAN($J$112:$L$112))</f>
        <v>#NUM!</v>
      </c>
      <c r="S137" s="74" t="e">
        <f>MEDIAN(F112:F124)-F112-(MEDIAN($J$112:$L$124)-MEDIAN($J$112:$L$112))</f>
        <v>#NUM!</v>
      </c>
      <c r="T137" s="74" t="e">
        <f>MEDIAN(G112:G124)-G112-(MEDIAN($J$112:$L$124)-MEDIAN($J$112:$L$112))</f>
        <v>#NUM!</v>
      </c>
      <c r="U137" s="74" t="e">
        <f>MEDIAN(H112:H124)-H112-(MEDIAN($J$112:$L$124)-MEDIAN($J$112:$L$112))</f>
        <v>#NUM!</v>
      </c>
      <c r="V137" s="74" t="e">
        <f>MEDIAN(I112:I124)-I112-(MEDIAN($J$112:$L$124)-MEDIAN($J$112:$L$112))</f>
        <v>#NUM!</v>
      </c>
      <c r="W137" s="74" t="e">
        <f>MEDIAN(J112:J124)-J112</f>
        <v>#NUM!</v>
      </c>
      <c r="X137" s="74" t="e">
        <f>MEDIAN(K112:K124)-K112</f>
        <v>#NUM!</v>
      </c>
      <c r="Y137" s="74" t="e">
        <f>MEDIAN(L112:L124)-L112</f>
        <v>#NUM!</v>
      </c>
    </row>
    <row r="138" spans="2:25" ht="14.1" customHeight="1">
      <c r="B138" s="25"/>
      <c r="N138" s="53"/>
    </row>
    <row r="139" spans="2:25" ht="14.1" customHeight="1">
      <c r="B139" s="25"/>
      <c r="N139" s="53"/>
    </row>
    <row r="140" spans="2:25" ht="14.1" customHeight="1">
      <c r="B140" s="25"/>
      <c r="N140" s="53"/>
    </row>
    <row r="141" spans="2:25" ht="14.1" customHeight="1">
      <c r="B141" s="25"/>
      <c r="N141" s="53"/>
    </row>
    <row r="142" spans="2:25" ht="14.1" customHeight="1">
      <c r="B142" s="25"/>
      <c r="N142" s="53"/>
    </row>
    <row r="143" spans="2:25" ht="14.1" customHeight="1">
      <c r="B143" s="25"/>
      <c r="N143" s="53"/>
    </row>
    <row r="144" spans="2:25" ht="14.1" customHeight="1">
      <c r="B144" s="25"/>
      <c r="N144" s="53"/>
    </row>
    <row r="145" spans="2:29" ht="14.1" customHeight="1">
      <c r="B145" s="25"/>
      <c r="N145" s="53"/>
    </row>
    <row r="146" spans="2:29" ht="14.1" customHeight="1">
      <c r="B146" s="25"/>
      <c r="N146" s="53"/>
    </row>
    <row r="147" spans="2:29" ht="14.1" customHeight="1">
      <c r="B147" s="25"/>
      <c r="N147" s="53"/>
    </row>
    <row r="148" spans="2:29" ht="13.5" customHeight="1">
      <c r="B148" s="167" t="s">
        <v>80</v>
      </c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9"/>
    </row>
    <row r="149" spans="2:29" ht="14.1" customHeight="1" thickBot="1">
      <c r="B149" s="25"/>
      <c r="N149" s="53"/>
    </row>
    <row r="150" spans="2:29" ht="14.1" customHeight="1">
      <c r="B150" s="25"/>
      <c r="G150" s="225" t="s">
        <v>81</v>
      </c>
      <c r="H150" s="226"/>
      <c r="I150" s="226"/>
      <c r="J150" s="227"/>
      <c r="N150" s="53"/>
    </row>
    <row r="151" spans="2:29" ht="14.1" customHeight="1">
      <c r="B151" s="25"/>
      <c r="G151" s="39" t="s">
        <v>82</v>
      </c>
      <c r="H151" s="228" t="s">
        <v>66</v>
      </c>
      <c r="I151" s="228"/>
      <c r="J151" s="56" t="s">
        <v>83</v>
      </c>
      <c r="N151" s="53"/>
    </row>
    <row r="152" spans="2:29" ht="14.1" customHeight="1">
      <c r="B152" s="25"/>
      <c r="G152" s="42">
        <v>0.47</v>
      </c>
      <c r="H152" s="229">
        <f>INT(G152)*60+(G152-INT(G152))*100</f>
        <v>47</v>
      </c>
      <c r="I152" s="230"/>
      <c r="J152" s="73">
        <v>4.1100000000000003</v>
      </c>
      <c r="N152" s="53"/>
      <c r="V152" s="231" t="s">
        <v>84</v>
      </c>
      <c r="W152" s="232"/>
      <c r="X152" s="232"/>
      <c r="Y152" s="232"/>
      <c r="Z152" s="232"/>
      <c r="AA152" s="232"/>
      <c r="AB152" s="233"/>
      <c r="AC152" s="233"/>
    </row>
    <row r="153" spans="2:29" ht="14.1" customHeight="1">
      <c r="B153" s="25"/>
      <c r="G153" s="42">
        <v>0.59</v>
      </c>
      <c r="H153" s="229">
        <f t="shared" ref="H153:H166" si="2">INT(G153)*60+(G153-INT(G153))*100</f>
        <v>59</v>
      </c>
      <c r="I153" s="230"/>
      <c r="J153" s="73">
        <v>4.2050000000000001</v>
      </c>
      <c r="N153" s="53"/>
    </row>
    <row r="154" spans="2:29" ht="14.1" customHeight="1">
      <c r="B154" s="25"/>
      <c r="G154" s="42">
        <v>1.0900000000000001</v>
      </c>
      <c r="H154" s="229">
        <f t="shared" si="2"/>
        <v>69</v>
      </c>
      <c r="I154" s="230"/>
      <c r="J154" s="73">
        <v>4.2</v>
      </c>
      <c r="N154" s="53"/>
    </row>
    <row r="155" spans="2:29" ht="14.1" customHeight="1">
      <c r="B155" s="25"/>
      <c r="G155" s="42">
        <v>1.19</v>
      </c>
      <c r="H155" s="229">
        <f t="shared" si="2"/>
        <v>79</v>
      </c>
      <c r="I155" s="230"/>
      <c r="J155" s="73">
        <v>4.1950000000000003</v>
      </c>
      <c r="N155" s="53"/>
    </row>
    <row r="156" spans="2:29" ht="14.1" customHeight="1">
      <c r="B156" s="25"/>
      <c r="G156" s="42">
        <v>1.28</v>
      </c>
      <c r="H156" s="229">
        <f t="shared" si="2"/>
        <v>88</v>
      </c>
      <c r="I156" s="230"/>
      <c r="J156" s="73">
        <v>4.1900000000000004</v>
      </c>
      <c r="N156" s="53"/>
    </row>
    <row r="157" spans="2:29" ht="14.1" customHeight="1">
      <c r="B157" s="25"/>
      <c r="G157" s="42">
        <v>1.39</v>
      </c>
      <c r="H157" s="229">
        <f t="shared" si="2"/>
        <v>99</v>
      </c>
      <c r="I157" s="230"/>
      <c r="J157" s="73">
        <v>4.1849999999999996</v>
      </c>
      <c r="N157" s="53"/>
    </row>
    <row r="158" spans="2:29" ht="14.1" customHeight="1">
      <c r="B158" s="25"/>
      <c r="G158" s="42">
        <v>1.5</v>
      </c>
      <c r="H158" s="229">
        <f t="shared" si="2"/>
        <v>110</v>
      </c>
      <c r="I158" s="230"/>
      <c r="J158" s="73">
        <v>4.18</v>
      </c>
      <c r="N158" s="53"/>
    </row>
    <row r="159" spans="2:29" ht="14.1" customHeight="1">
      <c r="B159" s="25"/>
      <c r="G159" s="42">
        <v>2</v>
      </c>
      <c r="H159" s="229">
        <f t="shared" si="2"/>
        <v>120</v>
      </c>
      <c r="I159" s="230"/>
      <c r="J159" s="73">
        <v>4.1749999999999998</v>
      </c>
      <c r="N159" s="53"/>
    </row>
    <row r="160" spans="2:29" ht="14.1" customHeight="1">
      <c r="B160" s="25"/>
      <c r="G160" s="42">
        <v>2.1</v>
      </c>
      <c r="H160" s="229">
        <f t="shared" si="2"/>
        <v>130</v>
      </c>
      <c r="I160" s="230"/>
      <c r="J160" s="73">
        <v>4.17</v>
      </c>
      <c r="N160" s="53"/>
    </row>
    <row r="161" spans="2:14" ht="14.1" customHeight="1">
      <c r="B161" s="25"/>
      <c r="G161" s="42">
        <v>2.2000000000000002</v>
      </c>
      <c r="H161" s="229">
        <f t="shared" si="2"/>
        <v>140.00000000000003</v>
      </c>
      <c r="I161" s="230"/>
      <c r="J161" s="73">
        <v>4.165</v>
      </c>
      <c r="N161" s="53"/>
    </row>
    <row r="162" spans="2:14" ht="14.1" customHeight="1">
      <c r="B162" s="25"/>
      <c r="G162" s="42">
        <v>2.2999999999999998</v>
      </c>
      <c r="H162" s="229">
        <f t="shared" si="2"/>
        <v>149.99999999999997</v>
      </c>
      <c r="I162" s="230"/>
      <c r="J162" s="73">
        <v>4.16</v>
      </c>
      <c r="N162" s="53"/>
    </row>
    <row r="163" spans="2:14" ht="14.1" customHeight="1">
      <c r="B163" s="25"/>
      <c r="G163" s="42">
        <v>2.41</v>
      </c>
      <c r="H163" s="229">
        <f t="shared" si="2"/>
        <v>161</v>
      </c>
      <c r="I163" s="230"/>
      <c r="J163" s="73">
        <v>4.1550000000000002</v>
      </c>
      <c r="N163" s="53"/>
    </row>
    <row r="164" spans="2:14" ht="14.1" customHeight="1">
      <c r="B164" s="25"/>
      <c r="G164" s="42">
        <v>2.5299999999999998</v>
      </c>
      <c r="H164" s="229">
        <f t="shared" si="2"/>
        <v>172.99999999999997</v>
      </c>
      <c r="I164" s="230"/>
      <c r="J164" s="73">
        <v>4.1500000000000004</v>
      </c>
      <c r="N164" s="53"/>
    </row>
    <row r="165" spans="2:14" ht="14.1" customHeight="1">
      <c r="B165" s="25"/>
      <c r="G165" s="42">
        <v>3.05</v>
      </c>
      <c r="H165" s="229">
        <f t="shared" si="2"/>
        <v>184.99999999999997</v>
      </c>
      <c r="I165" s="230"/>
      <c r="J165" s="73">
        <v>4.1449999999999996</v>
      </c>
      <c r="N165" s="53"/>
    </row>
    <row r="166" spans="2:14" ht="14.1" customHeight="1">
      <c r="B166" s="25"/>
      <c r="G166" s="42">
        <v>3.15</v>
      </c>
      <c r="H166" s="229">
        <f t="shared" si="2"/>
        <v>195</v>
      </c>
      <c r="I166" s="230"/>
      <c r="J166" s="73">
        <v>4.1399999999999997</v>
      </c>
      <c r="N166" s="53"/>
    </row>
    <row r="167" spans="2:14" ht="14.1" customHeight="1" thickBot="1">
      <c r="B167" s="25"/>
      <c r="N167" s="53"/>
    </row>
    <row r="168" spans="2:14" ht="14.1" customHeight="1">
      <c r="B168" s="25"/>
      <c r="E168" s="222" t="s">
        <v>85</v>
      </c>
      <c r="F168" s="223"/>
      <c r="G168" s="223"/>
      <c r="H168" s="223"/>
      <c r="I168" s="223"/>
      <c r="J168" s="223"/>
      <c r="K168" s="224"/>
      <c r="N168" s="53"/>
    </row>
    <row r="169" spans="2:14" ht="14.1" customHeight="1">
      <c r="B169" s="25"/>
      <c r="N169" s="53"/>
    </row>
    <row r="170" spans="2:14" ht="14.1" customHeight="1">
      <c r="B170" s="25"/>
      <c r="N170" s="53"/>
    </row>
    <row r="171" spans="2:14" ht="14.1" customHeight="1">
      <c r="B171" s="25"/>
      <c r="N171" s="53"/>
    </row>
    <row r="172" spans="2:14" ht="14.1" customHeight="1">
      <c r="B172" s="25"/>
      <c r="N172" s="53"/>
    </row>
    <row r="173" spans="2:14" ht="14.1" customHeight="1">
      <c r="B173" s="25"/>
      <c r="N173" s="53"/>
    </row>
    <row r="174" spans="2:14" ht="14.1" customHeight="1">
      <c r="B174" s="25"/>
      <c r="N174" s="53"/>
    </row>
    <row r="175" spans="2:14" ht="14.1" customHeight="1">
      <c r="B175" s="25"/>
      <c r="N175" s="53"/>
    </row>
    <row r="176" spans="2:14" ht="14.1" customHeight="1">
      <c r="B176" s="25"/>
      <c r="N176" s="53"/>
    </row>
    <row r="177" spans="2:14" ht="14.1" customHeight="1">
      <c r="B177" s="25"/>
      <c r="N177" s="53"/>
    </row>
    <row r="178" spans="2:14" ht="14.1" customHeight="1">
      <c r="B178" s="25"/>
      <c r="N178" s="53"/>
    </row>
    <row r="179" spans="2:14" ht="14.1" customHeight="1">
      <c r="B179" s="25"/>
      <c r="N179" s="53"/>
    </row>
    <row r="180" spans="2:14" ht="14.1" customHeight="1">
      <c r="B180" s="167" t="s">
        <v>86</v>
      </c>
      <c r="C180" s="168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9"/>
    </row>
    <row r="181" spans="2:14" ht="14.1" customHeight="1" thickBot="1">
      <c r="B181" s="25"/>
      <c r="N181" s="53"/>
    </row>
    <row r="182" spans="2:14" ht="14.1" customHeight="1">
      <c r="B182" s="25"/>
      <c r="C182" s="245" t="s">
        <v>87</v>
      </c>
      <c r="D182" s="223"/>
      <c r="E182" s="223"/>
      <c r="F182" s="223"/>
      <c r="G182" s="223"/>
      <c r="H182" s="223"/>
      <c r="I182" s="223"/>
      <c r="J182" s="223"/>
      <c r="K182" s="223"/>
      <c r="L182" s="223"/>
      <c r="M182" s="224"/>
      <c r="N182" s="53"/>
    </row>
    <row r="183" spans="2:14" ht="14.1" customHeight="1">
      <c r="B183" s="25"/>
      <c r="C183" s="246" t="s">
        <v>88</v>
      </c>
      <c r="D183" s="247"/>
      <c r="E183" s="247"/>
      <c r="F183" s="247"/>
      <c r="G183" s="248" t="s">
        <v>89</v>
      </c>
      <c r="H183" s="249"/>
      <c r="I183" s="249"/>
      <c r="J183" s="249"/>
      <c r="K183" s="250"/>
      <c r="L183" s="250"/>
      <c r="M183" s="251"/>
      <c r="N183" s="53"/>
    </row>
    <row r="184" spans="2:14" ht="14.1" customHeight="1">
      <c r="B184" s="25"/>
      <c r="C184" s="23"/>
      <c r="D184" s="13"/>
      <c r="E184" s="13"/>
      <c r="F184" s="24"/>
      <c r="G184" s="32"/>
      <c r="H184" s="13"/>
      <c r="I184" s="13"/>
      <c r="J184" s="13"/>
      <c r="K184" s="13"/>
      <c r="L184" s="13"/>
      <c r="M184" s="33"/>
      <c r="N184" s="53"/>
    </row>
    <row r="185" spans="2:14" ht="14.1" customHeight="1">
      <c r="B185" s="25"/>
      <c r="C185" s="25"/>
      <c r="F185" s="26"/>
      <c r="G185" s="241" t="s">
        <v>90</v>
      </c>
      <c r="H185" s="242"/>
      <c r="I185" s="242"/>
      <c r="J185" s="242"/>
      <c r="K185" s="242"/>
      <c r="L185" s="30">
        <f>J34</f>
        <v>3.4940000000000002</v>
      </c>
      <c r="M185" s="31" t="s">
        <v>91</v>
      </c>
      <c r="N185" s="53"/>
    </row>
    <row r="186" spans="2:14" ht="14.1" customHeight="1">
      <c r="B186" s="25"/>
      <c r="C186" s="25"/>
      <c r="F186" s="26"/>
      <c r="G186" s="241" t="s">
        <v>92</v>
      </c>
      <c r="H186" s="242"/>
      <c r="I186" s="242"/>
      <c r="J186" s="242"/>
      <c r="K186" s="242"/>
      <c r="L186" s="30">
        <f>J36</f>
        <v>21.2</v>
      </c>
      <c r="M186" s="31" t="s">
        <v>93</v>
      </c>
      <c r="N186" s="53"/>
    </row>
    <row r="187" spans="2:14" ht="14.1" customHeight="1">
      <c r="B187" s="25"/>
      <c r="C187" s="25"/>
      <c r="F187" s="26"/>
      <c r="G187" s="241" t="s">
        <v>94</v>
      </c>
      <c r="H187" s="242"/>
      <c r="I187" s="242"/>
      <c r="J187" s="242"/>
      <c r="K187" s="242"/>
      <c r="L187" s="30">
        <v>4.1969000000000003</v>
      </c>
      <c r="M187" s="31" t="str">
        <f>M185</f>
        <v>mΩ</v>
      </c>
      <c r="N187" s="53"/>
    </row>
    <row r="188" spans="2:14" ht="14.1" customHeight="1" thickBot="1">
      <c r="B188" s="25"/>
      <c r="C188" s="27"/>
      <c r="D188" s="28"/>
      <c r="E188" s="28"/>
      <c r="F188" s="29"/>
      <c r="G188" s="243"/>
      <c r="H188" s="244"/>
      <c r="I188" s="244"/>
      <c r="J188" s="244"/>
      <c r="K188" s="244"/>
      <c r="L188" s="34"/>
      <c r="M188" s="35"/>
      <c r="N188" s="53"/>
    </row>
    <row r="189" spans="2:14" ht="14.1" customHeight="1">
      <c r="B189" s="25"/>
      <c r="N189" s="53"/>
    </row>
    <row r="190" spans="2:14" ht="14.1" customHeight="1">
      <c r="B190" s="25"/>
      <c r="K190" s="15" t="s">
        <v>95</v>
      </c>
      <c r="L190" s="41">
        <f>((L187/J34)*(J36+U27))-U27</f>
        <v>70.7289009730967</v>
      </c>
      <c r="M190" s="36" t="str">
        <f>M186</f>
        <v xml:space="preserve"> °C</v>
      </c>
      <c r="N190" s="53"/>
    </row>
    <row r="191" spans="2:14" ht="14.1" customHeight="1" thickBot="1">
      <c r="B191" s="25"/>
      <c r="N191" s="53"/>
    </row>
    <row r="192" spans="2:14" ht="14.1" customHeight="1">
      <c r="B192" s="25"/>
      <c r="C192" s="245" t="s">
        <v>96</v>
      </c>
      <c r="D192" s="223"/>
      <c r="E192" s="223"/>
      <c r="F192" s="223"/>
      <c r="G192" s="223"/>
      <c r="H192" s="223"/>
      <c r="I192" s="223"/>
      <c r="J192" s="223"/>
      <c r="K192" s="223"/>
      <c r="L192" s="223"/>
      <c r="M192" s="224"/>
      <c r="N192" s="53"/>
    </row>
    <row r="193" spans="2:19" ht="14.1" customHeight="1">
      <c r="B193" s="25"/>
      <c r="C193" s="246" t="s">
        <v>88</v>
      </c>
      <c r="D193" s="247"/>
      <c r="E193" s="247"/>
      <c r="F193" s="247"/>
      <c r="G193" s="248" t="s">
        <v>89</v>
      </c>
      <c r="H193" s="249"/>
      <c r="I193" s="249"/>
      <c r="J193" s="249"/>
      <c r="K193" s="250"/>
      <c r="L193" s="250"/>
      <c r="M193" s="251"/>
      <c r="N193" s="53"/>
      <c r="S193" s="15"/>
    </row>
    <row r="194" spans="2:19" ht="14.1" customHeight="1">
      <c r="B194" s="25"/>
      <c r="C194" s="23"/>
      <c r="D194" s="13"/>
      <c r="E194" s="13"/>
      <c r="F194" s="24"/>
      <c r="G194" s="32"/>
      <c r="H194" s="13"/>
      <c r="I194" s="13"/>
      <c r="J194" s="13"/>
      <c r="K194" s="13"/>
      <c r="L194" s="13"/>
      <c r="M194" s="33"/>
      <c r="N194" s="53"/>
      <c r="S194" s="15"/>
    </row>
    <row r="195" spans="2:19" ht="14.1" customHeight="1">
      <c r="B195" s="25"/>
      <c r="C195" s="25"/>
      <c r="F195" s="26"/>
      <c r="G195" s="241" t="s">
        <v>97</v>
      </c>
      <c r="H195" s="242"/>
      <c r="I195" s="242"/>
      <c r="J195" s="242"/>
      <c r="K195" s="242"/>
      <c r="L195" s="40">
        <f>L190</f>
        <v>70.7289009730967</v>
      </c>
      <c r="M195" s="31" t="str">
        <f>M190</f>
        <v xml:space="preserve"> °C</v>
      </c>
      <c r="N195" s="53"/>
      <c r="S195" s="15"/>
    </row>
    <row r="196" spans="2:19" ht="14.1" customHeight="1">
      <c r="B196" s="25"/>
      <c r="C196" s="25"/>
      <c r="F196" s="26"/>
      <c r="G196" s="241" t="s">
        <v>98</v>
      </c>
      <c r="H196" s="242"/>
      <c r="I196" s="242"/>
      <c r="J196" s="242"/>
      <c r="K196" s="242"/>
      <c r="L196" s="40" t="e">
        <f>MEDIAN(J124:L124)</f>
        <v>#NUM!</v>
      </c>
      <c r="M196" s="31" t="s">
        <v>93</v>
      </c>
      <c r="N196" s="53"/>
    </row>
    <row r="197" spans="2:19" ht="14.1" customHeight="1" thickBot="1">
      <c r="B197" s="25"/>
      <c r="C197" s="27"/>
      <c r="D197" s="28"/>
      <c r="E197" s="28"/>
      <c r="F197" s="29"/>
      <c r="G197" s="253"/>
      <c r="H197" s="244"/>
      <c r="I197" s="244"/>
      <c r="J197" s="244"/>
      <c r="K197" s="244"/>
      <c r="L197" s="37"/>
      <c r="M197" s="35"/>
      <c r="N197" s="53"/>
    </row>
    <row r="198" spans="2:19" ht="14.1" customHeight="1">
      <c r="B198" s="25"/>
      <c r="N198" s="53"/>
    </row>
    <row r="199" spans="2:19" ht="14.1" customHeight="1">
      <c r="B199" s="25"/>
      <c r="I199" s="15" t="s">
        <v>99</v>
      </c>
      <c r="J199" s="41" t="e">
        <f>L190-L196</f>
        <v>#NUM!</v>
      </c>
      <c r="K199" s="36" t="str">
        <f>M196</f>
        <v xml:space="preserve"> °C</v>
      </c>
      <c r="N199" s="53"/>
    </row>
    <row r="200" spans="2:19" ht="14.1" customHeight="1" thickBot="1">
      <c r="B200" s="25"/>
      <c r="N200" s="53"/>
      <c r="S200" s="15"/>
    </row>
    <row r="201" spans="2:19" ht="14.1" customHeight="1">
      <c r="B201" s="25"/>
      <c r="C201" s="252" t="s">
        <v>100</v>
      </c>
      <c r="D201" s="223"/>
      <c r="E201" s="223"/>
      <c r="F201" s="223"/>
      <c r="G201" s="223"/>
      <c r="H201" s="223"/>
      <c r="I201" s="223"/>
      <c r="J201" s="223"/>
      <c r="K201" s="223"/>
      <c r="L201" s="223"/>
      <c r="M201" s="224"/>
      <c r="N201" s="53"/>
    </row>
    <row r="202" spans="2:19" ht="14.1" customHeight="1">
      <c r="B202" s="25"/>
      <c r="C202" s="246" t="str">
        <f>C193</f>
        <v>Formula</v>
      </c>
      <c r="D202" s="247"/>
      <c r="E202" s="247"/>
      <c r="F202" s="247"/>
      <c r="G202" s="248" t="str">
        <f>G193</f>
        <v>Variáveis</v>
      </c>
      <c r="H202" s="249"/>
      <c r="I202" s="249"/>
      <c r="J202" s="249"/>
      <c r="K202" s="250"/>
      <c r="L202" s="250"/>
      <c r="M202" s="251"/>
      <c r="N202" s="53"/>
    </row>
    <row r="203" spans="2:19" ht="14.1" customHeight="1">
      <c r="B203" s="25"/>
      <c r="C203" s="23"/>
      <c r="D203" s="13"/>
      <c r="E203" s="13"/>
      <c r="F203" s="24"/>
      <c r="G203" s="32"/>
      <c r="H203" s="13"/>
      <c r="I203" s="13"/>
      <c r="J203" s="13"/>
      <c r="K203" s="13"/>
      <c r="L203" s="13"/>
      <c r="M203" s="33"/>
      <c r="N203" s="53"/>
    </row>
    <row r="204" spans="2:19" ht="14.1" customHeight="1">
      <c r="B204" s="25"/>
      <c r="C204" s="25"/>
      <c r="F204" s="26"/>
      <c r="G204" s="241" t="s">
        <v>101</v>
      </c>
      <c r="H204" s="242"/>
      <c r="I204" s="242"/>
      <c r="J204" s="242"/>
      <c r="K204" s="242"/>
      <c r="L204" s="40">
        <v>40</v>
      </c>
      <c r="M204" s="31" t="str">
        <f>M196</f>
        <v xml:space="preserve"> °C</v>
      </c>
      <c r="N204" s="53"/>
    </row>
    <row r="205" spans="2:19" ht="14.1" customHeight="1">
      <c r="B205" s="25"/>
      <c r="C205" s="25"/>
      <c r="F205" s="26"/>
      <c r="G205" s="241" t="str">
        <f>G196</f>
        <v>Temp. Amb.  no desligamento - T2</v>
      </c>
      <c r="H205" s="242"/>
      <c r="I205" s="242"/>
      <c r="J205" s="242"/>
      <c r="K205" s="242"/>
      <c r="L205" s="40" t="e">
        <f>L196</f>
        <v>#NUM!</v>
      </c>
      <c r="M205" s="31" t="str">
        <f>M196</f>
        <v xml:space="preserve"> °C</v>
      </c>
      <c r="N205" s="53"/>
    </row>
    <row r="206" spans="2:19" ht="14.1" customHeight="1">
      <c r="B206" s="25"/>
      <c r="C206" s="25"/>
      <c r="F206" s="26"/>
      <c r="G206" s="241" t="s">
        <v>102</v>
      </c>
      <c r="H206" s="242"/>
      <c r="I206" s="242"/>
      <c r="J206" s="242"/>
      <c r="K206" s="242"/>
      <c r="L206" s="40" t="e">
        <f>J199</f>
        <v>#NUM!</v>
      </c>
      <c r="M206" s="31" t="str">
        <f>K199</f>
        <v xml:space="preserve"> °C</v>
      </c>
      <c r="N206" s="53"/>
    </row>
    <row r="207" spans="2:19" ht="14.1" customHeight="1" thickBot="1">
      <c r="B207" s="25"/>
      <c r="C207" s="27"/>
      <c r="D207" s="28"/>
      <c r="E207" s="28"/>
      <c r="F207" s="29"/>
      <c r="G207" s="243"/>
      <c r="H207" s="244"/>
      <c r="I207" s="244"/>
      <c r="J207" s="244"/>
      <c r="K207" s="244"/>
      <c r="L207" s="34"/>
      <c r="M207" s="35"/>
      <c r="N207" s="53"/>
    </row>
    <row r="208" spans="2:19">
      <c r="B208" s="25"/>
      <c r="N208" s="53"/>
    </row>
    <row r="209" spans="2:14">
      <c r="B209" s="25"/>
      <c r="K209" s="15" t="s">
        <v>103</v>
      </c>
      <c r="L209" s="41" t="e">
        <f>(L206*(U27+L204)/(U27+L205))+L204</f>
        <v>#NUM!</v>
      </c>
      <c r="M209" s="36" t="str">
        <f>K199</f>
        <v xml:space="preserve"> °C</v>
      </c>
      <c r="N209" s="53"/>
    </row>
    <row r="210" spans="2:14" ht="15" thickBot="1">
      <c r="B210" s="25"/>
      <c r="N210" s="53"/>
    </row>
    <row r="211" spans="2:14" ht="15">
      <c r="B211" s="25"/>
      <c r="C211" s="252" t="s">
        <v>104</v>
      </c>
      <c r="D211" s="223"/>
      <c r="E211" s="223"/>
      <c r="F211" s="223"/>
      <c r="G211" s="223"/>
      <c r="H211" s="223"/>
      <c r="I211" s="223"/>
      <c r="J211" s="223"/>
      <c r="K211" s="223"/>
      <c r="L211" s="223"/>
      <c r="M211" s="224"/>
      <c r="N211" s="53"/>
    </row>
    <row r="212" spans="2:14" ht="15">
      <c r="B212" s="25"/>
      <c r="C212" s="246" t="str">
        <f>C202</f>
        <v>Formula</v>
      </c>
      <c r="D212" s="247"/>
      <c r="E212" s="247"/>
      <c r="F212" s="247"/>
      <c r="G212" s="248" t="str">
        <f>G202</f>
        <v>Variáveis</v>
      </c>
      <c r="H212" s="249"/>
      <c r="I212" s="249"/>
      <c r="J212" s="249"/>
      <c r="K212" s="250"/>
      <c r="L212" s="250"/>
      <c r="M212" s="251"/>
      <c r="N212" s="53"/>
    </row>
    <row r="213" spans="2:14">
      <c r="B213" s="25"/>
      <c r="C213" s="23"/>
      <c r="D213" s="13"/>
      <c r="E213" s="13"/>
      <c r="F213" s="24"/>
      <c r="G213" s="32"/>
      <c r="H213" s="13"/>
      <c r="I213" s="13"/>
      <c r="J213" s="13"/>
      <c r="K213" s="13"/>
      <c r="L213" s="13"/>
      <c r="M213" s="33"/>
      <c r="N213" s="53"/>
    </row>
    <row r="214" spans="2:14" ht="15">
      <c r="B214" s="25"/>
      <c r="C214" s="25"/>
      <c r="F214" s="26"/>
      <c r="G214" s="241" t="s">
        <v>105</v>
      </c>
      <c r="H214" s="242"/>
      <c r="I214" s="242"/>
      <c r="J214" s="242"/>
      <c r="K214" s="242"/>
      <c r="L214" s="40" t="e">
        <f>L209</f>
        <v>#NUM!</v>
      </c>
      <c r="M214" s="31" t="str">
        <f>M206</f>
        <v xml:space="preserve"> °C</v>
      </c>
      <c r="N214" s="53"/>
    </row>
    <row r="215" spans="2:14" ht="15">
      <c r="B215" s="25"/>
      <c r="C215" s="25"/>
      <c r="F215" s="26"/>
      <c r="G215" s="241" t="s">
        <v>101</v>
      </c>
      <c r="H215" s="242"/>
      <c r="I215" s="242"/>
      <c r="J215" s="242"/>
      <c r="K215" s="242"/>
      <c r="L215" s="40">
        <f>L204</f>
        <v>40</v>
      </c>
      <c r="M215" s="31" t="str">
        <f>M214</f>
        <v xml:space="preserve"> °C</v>
      </c>
      <c r="N215" s="53"/>
    </row>
    <row r="216" spans="2:14" ht="15.75" thickBot="1">
      <c r="B216" s="25"/>
      <c r="C216" s="27"/>
      <c r="D216" s="28"/>
      <c r="E216" s="28"/>
      <c r="F216" s="29"/>
      <c r="G216" s="243"/>
      <c r="H216" s="244"/>
      <c r="I216" s="244"/>
      <c r="J216" s="244"/>
      <c r="K216" s="244"/>
      <c r="L216" s="34"/>
      <c r="M216" s="35"/>
      <c r="N216" s="53"/>
    </row>
    <row r="217" spans="2:14">
      <c r="B217" s="25"/>
      <c r="N217" s="53"/>
    </row>
    <row r="218" spans="2:14">
      <c r="B218" s="25"/>
      <c r="K218" s="15" t="s">
        <v>106</v>
      </c>
      <c r="L218" s="41" t="e">
        <f>L214-L215</f>
        <v>#NUM!</v>
      </c>
      <c r="M218" s="36" t="str">
        <f>M209</f>
        <v xml:space="preserve"> °C</v>
      </c>
      <c r="N218" s="53"/>
    </row>
    <row r="219" spans="2:14" ht="15" thickBot="1">
      <c r="B219" s="25"/>
      <c r="K219" s="15"/>
      <c r="L219" s="41"/>
      <c r="M219" s="36"/>
      <c r="N219" s="53"/>
    </row>
    <row r="220" spans="2:14" ht="15">
      <c r="B220" s="25"/>
      <c r="C220" s="252" t="s">
        <v>107</v>
      </c>
      <c r="D220" s="223"/>
      <c r="E220" s="223"/>
      <c r="F220" s="223"/>
      <c r="G220" s="223"/>
      <c r="H220" s="223"/>
      <c r="I220" s="223"/>
      <c r="J220" s="223"/>
      <c r="K220" s="223"/>
      <c r="L220" s="223"/>
      <c r="M220" s="224"/>
      <c r="N220" s="53"/>
    </row>
    <row r="221" spans="2:14" ht="15">
      <c r="B221" s="25"/>
      <c r="C221" s="246" t="str">
        <f>C212</f>
        <v>Formula</v>
      </c>
      <c r="D221" s="247"/>
      <c r="E221" s="247"/>
      <c r="F221" s="247"/>
      <c r="G221" s="248" t="str">
        <f>G212</f>
        <v>Variáveis</v>
      </c>
      <c r="H221" s="249"/>
      <c r="I221" s="249"/>
      <c r="J221" s="249"/>
      <c r="K221" s="250"/>
      <c r="L221" s="250"/>
      <c r="M221" s="251"/>
      <c r="N221" s="53"/>
    </row>
    <row r="222" spans="2:14">
      <c r="B222" s="25"/>
      <c r="C222" s="23"/>
      <c r="D222" s="13"/>
      <c r="E222" s="13"/>
      <c r="F222" s="24"/>
      <c r="G222" s="32"/>
      <c r="H222" s="13"/>
      <c r="I222" s="13"/>
      <c r="J222" s="13"/>
      <c r="K222" s="13"/>
      <c r="L222" s="13"/>
      <c r="M222" s="33"/>
      <c r="N222" s="53"/>
    </row>
    <row r="223" spans="2:14" ht="15">
      <c r="B223" s="25"/>
      <c r="C223" s="25"/>
      <c r="F223" s="26"/>
      <c r="G223" s="241" t="s">
        <v>105</v>
      </c>
      <c r="H223" s="254"/>
      <c r="I223" s="254"/>
      <c r="J223" s="254"/>
      <c r="K223" s="254"/>
      <c r="L223" s="40" t="e">
        <f>L214</f>
        <v>#NUM!</v>
      </c>
      <c r="M223" s="31" t="str">
        <f>M215</f>
        <v xml:space="preserve"> °C</v>
      </c>
      <c r="N223" s="53"/>
    </row>
    <row r="224" spans="2:14" ht="15">
      <c r="B224" s="25"/>
      <c r="C224" s="25"/>
      <c r="F224" s="26"/>
      <c r="G224" s="241" t="s">
        <v>108</v>
      </c>
      <c r="H224" s="254"/>
      <c r="I224" s="254"/>
      <c r="J224" s="254"/>
      <c r="K224" s="254"/>
      <c r="L224" s="40">
        <v>12.5</v>
      </c>
      <c r="M224" s="31" t="s">
        <v>109</v>
      </c>
      <c r="N224" s="53"/>
    </row>
    <row r="225" spans="2:14" ht="15">
      <c r="B225" s="25"/>
      <c r="C225" s="25"/>
      <c r="F225" s="26"/>
      <c r="G225" s="241" t="s">
        <v>110</v>
      </c>
      <c r="H225" s="254"/>
      <c r="I225" s="254"/>
      <c r="J225" s="254"/>
      <c r="K225" s="254"/>
      <c r="L225" s="40">
        <f>7.5*23</f>
        <v>172.5</v>
      </c>
      <c r="M225" s="31" t="s">
        <v>111</v>
      </c>
      <c r="N225" s="53"/>
    </row>
    <row r="226" spans="2:14" ht="15">
      <c r="B226" s="25"/>
      <c r="C226" s="25"/>
      <c r="F226" s="26"/>
      <c r="G226" s="241" t="s">
        <v>112</v>
      </c>
      <c r="H226" s="254"/>
      <c r="I226" s="254"/>
      <c r="J226" s="254"/>
      <c r="K226" s="254"/>
      <c r="L226" s="40">
        <v>1</v>
      </c>
      <c r="M226" s="31" t="s">
        <v>113</v>
      </c>
      <c r="N226" s="53"/>
    </row>
    <row r="227" spans="2:14" ht="15.75" thickBot="1">
      <c r="B227" s="25"/>
      <c r="C227" s="27"/>
      <c r="D227" s="28"/>
      <c r="E227" s="28"/>
      <c r="F227" s="29"/>
      <c r="G227" s="243"/>
      <c r="H227" s="255"/>
      <c r="I227" s="255"/>
      <c r="J227" s="255"/>
      <c r="K227" s="255"/>
      <c r="L227" s="34"/>
      <c r="M227" s="35"/>
      <c r="N227" s="53"/>
    </row>
    <row r="228" spans="2:14">
      <c r="B228" s="25"/>
      <c r="N228" s="53"/>
    </row>
    <row r="229" spans="2:14" ht="15">
      <c r="B229" s="25"/>
      <c r="K229" s="15" t="s">
        <v>114</v>
      </c>
      <c r="L229" s="41" t="e">
        <f>L223+((2*(L223+U27))/((45700/((L224*1000)/L225)^2*L226)-1))</f>
        <v>#NUM!</v>
      </c>
      <c r="M229" s="36" t="str">
        <f>M218</f>
        <v xml:space="preserve"> °C</v>
      </c>
      <c r="N229" s="53"/>
    </row>
    <row r="230" spans="2:14">
      <c r="B230" s="25"/>
      <c r="K230" s="15"/>
      <c r="L230" s="41"/>
      <c r="M230" s="36"/>
      <c r="N230" s="53"/>
    </row>
    <row r="231" spans="2:14" ht="15.75">
      <c r="B231" s="167" t="s">
        <v>115</v>
      </c>
      <c r="C231" s="168"/>
      <c r="D231" s="168"/>
      <c r="E231" s="168"/>
      <c r="F231" s="168"/>
      <c r="G231" s="168"/>
      <c r="H231" s="168"/>
      <c r="I231" s="168"/>
      <c r="J231" s="168"/>
      <c r="K231" s="168"/>
      <c r="L231" s="168"/>
      <c r="M231" s="168"/>
      <c r="N231" s="169"/>
    </row>
    <row r="232" spans="2:14">
      <c r="B232" s="25"/>
      <c r="N232" s="53"/>
    </row>
    <row r="233" spans="2:14">
      <c r="B233" s="25"/>
      <c r="N233" s="53"/>
    </row>
    <row r="234" spans="2:14">
      <c r="B234" s="25"/>
      <c r="N234" s="53"/>
    </row>
    <row r="235" spans="2:14">
      <c r="B235" s="25"/>
      <c r="N235" s="53"/>
    </row>
    <row r="236" spans="2:14" ht="15" thickBot="1">
      <c r="B236" s="25"/>
      <c r="N236" s="53"/>
    </row>
    <row r="237" spans="2:14" ht="15">
      <c r="B237" s="25"/>
      <c r="E237" s="262" t="s">
        <v>116</v>
      </c>
      <c r="F237" s="263"/>
      <c r="G237" s="263"/>
      <c r="H237" s="264"/>
      <c r="I237" s="264"/>
      <c r="J237" s="265"/>
      <c r="N237" s="53"/>
    </row>
    <row r="238" spans="2:14" ht="15">
      <c r="B238" s="25"/>
      <c r="E238" s="266" t="s">
        <v>117</v>
      </c>
      <c r="F238" s="267"/>
      <c r="G238" s="267"/>
      <c r="H238" s="267"/>
      <c r="I238" s="268" t="s">
        <v>118</v>
      </c>
      <c r="J238" s="166"/>
      <c r="N238" s="53"/>
    </row>
    <row r="239" spans="2:14" ht="15.75" thickBot="1">
      <c r="B239" s="25"/>
      <c r="E239" s="269" t="s">
        <v>119</v>
      </c>
      <c r="F239" s="270"/>
      <c r="G239" s="270"/>
      <c r="H239" s="270"/>
      <c r="I239" s="43" t="e">
        <f>L209</f>
        <v>#NUM!</v>
      </c>
      <c r="J239" s="44" t="str">
        <f>M209</f>
        <v xml:space="preserve"> °C</v>
      </c>
      <c r="N239" s="53"/>
    </row>
    <row r="240" spans="2:14">
      <c r="B240" s="25"/>
      <c r="N240" s="53"/>
    </row>
    <row r="241" spans="2:14" ht="15">
      <c r="B241" s="271" t="s">
        <v>120</v>
      </c>
      <c r="C241" s="242"/>
      <c r="D241" s="272">
        <v>43734</v>
      </c>
      <c r="E241" s="254"/>
      <c r="N241" s="53"/>
    </row>
    <row r="242" spans="2:14" ht="15">
      <c r="B242" s="66"/>
      <c r="C242" s="65"/>
      <c r="D242" s="67"/>
      <c r="E242" s="68"/>
      <c r="N242" s="53"/>
    </row>
    <row r="243" spans="2:14" ht="15">
      <c r="B243" s="58" t="s">
        <v>121</v>
      </c>
      <c r="C243" s="45"/>
      <c r="D243" s="45"/>
      <c r="E243" s="45"/>
      <c r="I243" s="57" t="s">
        <v>122</v>
      </c>
      <c r="L243" s="45"/>
      <c r="M243" s="45"/>
      <c r="N243" s="59"/>
    </row>
    <row r="244" spans="2:14">
      <c r="B244" s="60"/>
      <c r="C244" s="45"/>
      <c r="D244" s="45"/>
      <c r="E244" s="45"/>
      <c r="K244" s="45"/>
      <c r="L244" s="45"/>
      <c r="M244" s="45"/>
      <c r="N244" s="59"/>
    </row>
    <row r="245" spans="2:14">
      <c r="B245" s="60"/>
      <c r="C245" s="45"/>
      <c r="D245" s="45"/>
      <c r="E245" s="45"/>
      <c r="K245" s="45"/>
      <c r="L245" s="45"/>
      <c r="M245" s="45"/>
      <c r="N245" s="59"/>
    </row>
    <row r="246" spans="2:14" ht="15">
      <c r="B246" s="58"/>
      <c r="C246" s="45"/>
      <c r="D246" s="45"/>
      <c r="E246" s="45"/>
      <c r="K246" s="57"/>
      <c r="L246" s="45"/>
      <c r="M246" s="45"/>
      <c r="N246" s="59"/>
    </row>
    <row r="247" spans="2:14" ht="15">
      <c r="B247" s="58"/>
      <c r="C247" s="45"/>
      <c r="D247" s="45"/>
      <c r="E247" s="45"/>
      <c r="K247" s="57"/>
      <c r="L247" s="45"/>
      <c r="M247" s="45"/>
      <c r="N247" s="59"/>
    </row>
    <row r="248" spans="2:14" ht="15">
      <c r="B248" s="256" t="s">
        <v>123</v>
      </c>
      <c r="C248" s="257"/>
      <c r="D248" s="257"/>
      <c r="E248" s="258"/>
      <c r="F248" s="258"/>
      <c r="I248" s="257" t="s">
        <v>124</v>
      </c>
      <c r="J248" s="198"/>
      <c r="K248" s="198"/>
      <c r="L248" s="198"/>
      <c r="M248" s="198"/>
      <c r="N248" s="59"/>
    </row>
    <row r="249" spans="2:14">
      <c r="B249" s="60"/>
      <c r="C249" s="45"/>
      <c r="D249" s="45"/>
      <c r="E249" s="45"/>
      <c r="K249" s="45"/>
      <c r="L249" s="45"/>
      <c r="M249" s="45"/>
      <c r="N249" s="59"/>
    </row>
    <row r="250" spans="2:14">
      <c r="B250" s="259" t="s">
        <v>125</v>
      </c>
      <c r="C250" s="242"/>
      <c r="D250" s="242"/>
      <c r="E250" s="242"/>
      <c r="F250" s="242"/>
      <c r="G250" s="242"/>
      <c r="H250" s="242"/>
      <c r="I250" s="242"/>
      <c r="J250" s="242"/>
      <c r="K250" s="242"/>
      <c r="L250" s="242"/>
      <c r="M250" s="242"/>
      <c r="N250" s="260"/>
    </row>
    <row r="251" spans="2:14">
      <c r="B251" s="261"/>
      <c r="C251" s="242"/>
      <c r="D251" s="242"/>
      <c r="E251" s="242"/>
      <c r="F251" s="242"/>
      <c r="G251" s="242"/>
      <c r="H251" s="242"/>
      <c r="I251" s="242"/>
      <c r="J251" s="242"/>
      <c r="K251" s="242"/>
      <c r="L251" s="242"/>
      <c r="M251" s="242"/>
      <c r="N251" s="260"/>
    </row>
    <row r="252" spans="2:14" ht="15" thickBot="1">
      <c r="B252" s="61"/>
      <c r="C252" s="62"/>
      <c r="D252" s="62"/>
      <c r="E252" s="62"/>
      <c r="F252" s="62"/>
      <c r="G252" s="62"/>
      <c r="H252" s="62"/>
      <c r="I252" s="62"/>
      <c r="J252" s="28"/>
      <c r="K252" s="28"/>
      <c r="L252" s="28"/>
      <c r="M252" s="28"/>
      <c r="N252" s="63"/>
    </row>
  </sheetData>
  <mergeCells count="105">
    <mergeCell ref="B248:F248"/>
    <mergeCell ref="I248:M248"/>
    <mergeCell ref="B250:N251"/>
    <mergeCell ref="E237:J237"/>
    <mergeCell ref="E238:H238"/>
    <mergeCell ref="I238:J238"/>
    <mergeCell ref="E239:H239"/>
    <mergeCell ref="B241:C241"/>
    <mergeCell ref="D241:E241"/>
    <mergeCell ref="G223:K223"/>
    <mergeCell ref="G224:K224"/>
    <mergeCell ref="G225:K225"/>
    <mergeCell ref="G226:K226"/>
    <mergeCell ref="G227:K227"/>
    <mergeCell ref="B231:N231"/>
    <mergeCell ref="G214:K214"/>
    <mergeCell ref="G215:K215"/>
    <mergeCell ref="G216:K216"/>
    <mergeCell ref="C220:M220"/>
    <mergeCell ref="C221:F221"/>
    <mergeCell ref="G221:M221"/>
    <mergeCell ref="G204:K204"/>
    <mergeCell ref="G205:K205"/>
    <mergeCell ref="G206:K206"/>
    <mergeCell ref="G207:K207"/>
    <mergeCell ref="C211:M211"/>
    <mergeCell ref="C212:F212"/>
    <mergeCell ref="G212:M212"/>
    <mergeCell ref="G195:K195"/>
    <mergeCell ref="G196:K196"/>
    <mergeCell ref="G197:K197"/>
    <mergeCell ref="C201:M201"/>
    <mergeCell ref="C202:F202"/>
    <mergeCell ref="G202:M202"/>
    <mergeCell ref="G185:K185"/>
    <mergeCell ref="G186:K186"/>
    <mergeCell ref="G187:K187"/>
    <mergeCell ref="G188:K188"/>
    <mergeCell ref="C192:M192"/>
    <mergeCell ref="C193:F193"/>
    <mergeCell ref="G193:M193"/>
    <mergeCell ref="H166:I166"/>
    <mergeCell ref="E168:K168"/>
    <mergeCell ref="B180:N180"/>
    <mergeCell ref="C182:M182"/>
    <mergeCell ref="C183:F183"/>
    <mergeCell ref="G183:M183"/>
    <mergeCell ref="H160:I160"/>
    <mergeCell ref="H161:I161"/>
    <mergeCell ref="H162:I162"/>
    <mergeCell ref="H163:I163"/>
    <mergeCell ref="H164:I164"/>
    <mergeCell ref="H165:I165"/>
    <mergeCell ref="H154:I154"/>
    <mergeCell ref="H155:I155"/>
    <mergeCell ref="H156:I156"/>
    <mergeCell ref="H157:I157"/>
    <mergeCell ref="H158:I158"/>
    <mergeCell ref="H159:I159"/>
    <mergeCell ref="B148:N148"/>
    <mergeCell ref="G150:J150"/>
    <mergeCell ref="H151:I151"/>
    <mergeCell ref="H152:I152"/>
    <mergeCell ref="V152:AC152"/>
    <mergeCell ref="H153:I153"/>
    <mergeCell ref="D86:I86"/>
    <mergeCell ref="J86:L86"/>
    <mergeCell ref="E126:K126"/>
    <mergeCell ref="D55:E56"/>
    <mergeCell ref="F55:L56"/>
    <mergeCell ref="D57:E58"/>
    <mergeCell ref="F57:L58"/>
    <mergeCell ref="E61:K61"/>
    <mergeCell ref="B84:N84"/>
    <mergeCell ref="D49:E50"/>
    <mergeCell ref="F49:L50"/>
    <mergeCell ref="D51:E52"/>
    <mergeCell ref="F51:L52"/>
    <mergeCell ref="D53:E54"/>
    <mergeCell ref="F53:L54"/>
    <mergeCell ref="D43:E44"/>
    <mergeCell ref="F43:L44"/>
    <mergeCell ref="D45:E46"/>
    <mergeCell ref="F45:L46"/>
    <mergeCell ref="D47:E48"/>
    <mergeCell ref="F47:L48"/>
    <mergeCell ref="E36:I37"/>
    <mergeCell ref="J36:J37"/>
    <mergeCell ref="K36:K37"/>
    <mergeCell ref="B39:N39"/>
    <mergeCell ref="D41:E42"/>
    <mergeCell ref="F41:L42"/>
    <mergeCell ref="M17:N17"/>
    <mergeCell ref="B18:N18"/>
    <mergeCell ref="C20:M28"/>
    <mergeCell ref="B32:N32"/>
    <mergeCell ref="E34:I35"/>
    <mergeCell ref="J34:J35"/>
    <mergeCell ref="K34:K35"/>
    <mergeCell ref="D2:N4"/>
    <mergeCell ref="B5:C5"/>
    <mergeCell ref="B6:C6"/>
    <mergeCell ref="B7:C7"/>
    <mergeCell ref="B9:N9"/>
    <mergeCell ref="M16:N16"/>
  </mergeCells>
  <conditionalFormatting sqref="R135:Y135">
    <cfRule type="expression" dxfId="20" priority="3">
      <formula>$E$92&lt;1</formula>
    </cfRule>
  </conditionalFormatting>
  <conditionalFormatting sqref="R136:V136 AI100:AK106 W136:Y137">
    <cfRule type="expression" dxfId="19" priority="2">
      <formula>$E$96&lt;1</formula>
    </cfRule>
  </conditionalFormatting>
  <conditionalFormatting sqref="AD100:AH106 R137:V137">
    <cfRule type="expression" dxfId="18" priority="1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headerFooter>
    <oddFooter>Página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79F8A-9C5A-4E9F-AFBA-82549E610256}">
  <sheetPr codeName="Planilha8">
    <pageSetUpPr fitToPage="1"/>
  </sheetPr>
  <dimension ref="B1:AK271"/>
  <sheetViews>
    <sheetView topLeftCell="A85" zoomScale="70" zoomScaleNormal="70" workbookViewId="0">
      <selection activeCell="M129" sqref="M129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8" width="9.7109375" style="14" customWidth="1"/>
    <col min="9" max="9" width="11.140625" style="14" customWidth="1"/>
    <col min="10" max="11" width="9.7109375" style="14" customWidth="1"/>
    <col min="12" max="12" width="12.140625" style="14" customWidth="1"/>
    <col min="13" max="13" width="11" style="14" customWidth="1"/>
    <col min="14" max="14" width="10.140625" style="14" customWidth="1"/>
    <col min="15" max="15" width="9.7109375" style="14" customWidth="1"/>
    <col min="16" max="25" width="8.28515625" style="14" customWidth="1"/>
    <col min="26" max="26" width="13.85546875" style="14" customWidth="1"/>
    <col min="27" max="27" width="8.28515625" style="14" customWidth="1"/>
    <col min="28" max="28" width="9.85546875" style="14" bestFit="1" customWidth="1"/>
    <col min="29" max="29" width="8.28515625" style="14" customWidth="1"/>
    <col min="30" max="16384" width="9.140625" style="14"/>
  </cols>
  <sheetData>
    <row r="1" spans="2:17" ht="14.1" customHeight="1" thickBot="1"/>
    <row r="2" spans="2:17" ht="14.1" customHeight="1">
      <c r="B2" s="46" t="s">
        <v>0</v>
      </c>
      <c r="C2" s="47"/>
      <c r="D2" s="182" t="s">
        <v>1</v>
      </c>
      <c r="E2" s="183"/>
      <c r="F2" s="183"/>
      <c r="G2" s="183"/>
      <c r="H2" s="183"/>
      <c r="I2" s="183"/>
      <c r="J2" s="183"/>
      <c r="K2" s="183"/>
      <c r="L2" s="183"/>
      <c r="M2" s="183"/>
      <c r="N2" s="184"/>
    </row>
    <row r="3" spans="2:17" ht="14.1" customHeight="1">
      <c r="B3" s="48"/>
      <c r="C3" s="20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</row>
    <row r="4" spans="2:17" ht="14.1" customHeight="1" thickBot="1">
      <c r="B4" s="48"/>
      <c r="C4" s="20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8"/>
      <c r="Q4" s="14">
        <v>33.5</v>
      </c>
    </row>
    <row r="5" spans="2:17" ht="14.1" customHeight="1" thickTop="1">
      <c r="B5" s="189" t="s">
        <v>2</v>
      </c>
      <c r="C5" s="190"/>
      <c r="D5" s="4" t="s">
        <v>126</v>
      </c>
      <c r="E5" s="21"/>
      <c r="F5" s="4"/>
      <c r="G5" s="22"/>
      <c r="H5" s="5" t="s">
        <v>4</v>
      </c>
      <c r="I5" s="91">
        <v>49540</v>
      </c>
      <c r="J5" s="22"/>
      <c r="K5" s="22"/>
      <c r="L5" s="5"/>
      <c r="M5" s="5" t="s">
        <v>5</v>
      </c>
      <c r="N5" s="93" t="s">
        <v>6</v>
      </c>
      <c r="Q5" s="14">
        <f>Q4*1.1</f>
        <v>36.85</v>
      </c>
    </row>
    <row r="6" spans="2:17" ht="14.1" customHeight="1">
      <c r="B6" s="191" t="s">
        <v>7</v>
      </c>
      <c r="C6" s="192"/>
      <c r="D6" s="6" t="s">
        <v>8</v>
      </c>
      <c r="E6" s="11"/>
      <c r="F6" s="6"/>
      <c r="G6" s="12"/>
      <c r="H6" s="7" t="s">
        <v>9</v>
      </c>
      <c r="I6" s="92" t="s">
        <v>10</v>
      </c>
      <c r="J6" s="12"/>
      <c r="K6" s="12"/>
      <c r="L6" s="8"/>
      <c r="M6" s="7" t="s">
        <v>11</v>
      </c>
      <c r="N6" s="93">
        <v>1</v>
      </c>
    </row>
    <row r="7" spans="2:17" ht="14.1" customHeight="1">
      <c r="B7" s="191" t="s">
        <v>12</v>
      </c>
      <c r="C7" s="192"/>
      <c r="D7" s="6" t="s">
        <v>127</v>
      </c>
      <c r="E7" s="11"/>
      <c r="F7" s="8"/>
      <c r="G7" s="12"/>
      <c r="H7" s="9" t="s">
        <v>14</v>
      </c>
      <c r="I7" s="6" t="s">
        <v>15</v>
      </c>
      <c r="J7" s="12"/>
      <c r="K7" s="12"/>
      <c r="L7" s="8"/>
      <c r="M7" s="7" t="s">
        <v>16</v>
      </c>
      <c r="N7" s="94">
        <v>19035</v>
      </c>
    </row>
    <row r="8" spans="2:17" ht="14.1" customHeight="1">
      <c r="B8" s="51"/>
      <c r="C8" s="13"/>
      <c r="D8" s="10"/>
      <c r="E8" s="10"/>
      <c r="F8" s="10"/>
      <c r="G8" s="10"/>
      <c r="H8" s="10"/>
      <c r="I8" s="10"/>
      <c r="J8" s="10"/>
      <c r="K8" s="13"/>
      <c r="L8" s="13"/>
      <c r="M8" s="13"/>
      <c r="N8" s="33"/>
    </row>
    <row r="9" spans="2:17" ht="14.1" customHeight="1">
      <c r="B9" s="167" t="s">
        <v>17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9"/>
    </row>
    <row r="10" spans="2:17" ht="14.1" customHeight="1">
      <c r="B10" s="52"/>
      <c r="E10" s="1"/>
      <c r="F10" s="1"/>
      <c r="G10" s="1"/>
      <c r="H10" s="1"/>
      <c r="I10" s="1"/>
      <c r="J10" s="1"/>
      <c r="K10" s="1"/>
      <c r="N10" s="53"/>
    </row>
    <row r="11" spans="2:17" ht="14.1" customHeight="1">
      <c r="B11" s="52"/>
      <c r="E11" s="2" t="s">
        <v>18</v>
      </c>
      <c r="F11" s="95">
        <v>7.4999999999999997E-2</v>
      </c>
      <c r="G11" s="1" t="s">
        <v>19</v>
      </c>
      <c r="H11" s="1"/>
      <c r="L11" s="2" t="s">
        <v>20</v>
      </c>
      <c r="M11" s="95">
        <v>2.8000000000000001E-2</v>
      </c>
      <c r="N11" s="54" t="s">
        <v>21</v>
      </c>
    </row>
    <row r="12" spans="2:17" ht="14.1" customHeight="1">
      <c r="B12" s="52"/>
      <c r="E12" s="2" t="s">
        <v>22</v>
      </c>
      <c r="F12" s="3">
        <v>360</v>
      </c>
      <c r="G12" s="1" t="s">
        <v>23</v>
      </c>
      <c r="H12" s="1"/>
      <c r="L12" s="2" t="s">
        <v>24</v>
      </c>
      <c r="M12" s="3">
        <v>0.7</v>
      </c>
      <c r="N12" s="55" t="s">
        <v>26</v>
      </c>
    </row>
    <row r="13" spans="2:17" ht="14.1" customHeight="1">
      <c r="B13" s="52"/>
      <c r="E13" s="2" t="s">
        <v>27</v>
      </c>
      <c r="F13" s="3">
        <v>15</v>
      </c>
      <c r="G13" s="1" t="s">
        <v>28</v>
      </c>
      <c r="H13" s="1"/>
      <c r="L13" s="2" t="s">
        <v>29</v>
      </c>
      <c r="M13" s="3">
        <v>110</v>
      </c>
      <c r="N13" s="55" t="s">
        <v>30</v>
      </c>
    </row>
    <row r="14" spans="2:17" ht="14.1" customHeight="1">
      <c r="B14" s="52"/>
      <c r="E14" s="2" t="s">
        <v>31</v>
      </c>
      <c r="F14" s="3">
        <v>60</v>
      </c>
      <c r="G14" s="1" t="s">
        <v>32</v>
      </c>
      <c r="H14" s="1"/>
      <c r="L14" s="2" t="s">
        <v>33</v>
      </c>
      <c r="M14" s="3">
        <v>25.5</v>
      </c>
      <c r="N14" s="55" t="s">
        <v>34</v>
      </c>
    </row>
    <row r="15" spans="2:17" ht="14.1" customHeight="1">
      <c r="B15" s="52"/>
      <c r="E15" s="2" t="s">
        <v>35</v>
      </c>
      <c r="F15" s="3">
        <v>10</v>
      </c>
      <c r="G15" s="1" t="s">
        <v>36</v>
      </c>
      <c r="H15" s="1"/>
      <c r="N15" s="53"/>
    </row>
    <row r="16" spans="2:17" ht="14.1" customHeight="1">
      <c r="B16" s="52"/>
      <c r="E16" s="2" t="s">
        <v>37</v>
      </c>
      <c r="F16" s="1">
        <v>2022</v>
      </c>
      <c r="H16" s="1"/>
      <c r="L16" s="2" t="s">
        <v>38</v>
      </c>
      <c r="M16" s="273" t="s">
        <v>39</v>
      </c>
      <c r="N16" s="274"/>
    </row>
    <row r="17" spans="2:21" ht="14.1" customHeight="1">
      <c r="B17" s="52"/>
      <c r="G17" s="1"/>
      <c r="H17" s="1"/>
      <c r="M17" s="165"/>
      <c r="N17" s="166"/>
    </row>
    <row r="18" spans="2:21" ht="14.1" customHeight="1">
      <c r="B18" s="167" t="s">
        <v>40</v>
      </c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9"/>
    </row>
    <row r="19" spans="2:21" ht="14.1" customHeight="1">
      <c r="B19" s="25"/>
      <c r="N19" s="53"/>
    </row>
    <row r="20" spans="2:21" ht="14.1" customHeight="1">
      <c r="B20" s="25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53"/>
    </row>
    <row r="21" spans="2:21" ht="14.1" customHeight="1">
      <c r="B21" s="25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53"/>
    </row>
    <row r="22" spans="2:21" ht="14.1" customHeight="1">
      <c r="B22" s="25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53"/>
    </row>
    <row r="23" spans="2:21" ht="14.1" customHeight="1">
      <c r="B23" s="25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53"/>
    </row>
    <row r="24" spans="2:21" ht="14.1" customHeight="1">
      <c r="B24" s="25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53"/>
    </row>
    <row r="25" spans="2:21" ht="14.1" customHeight="1">
      <c r="B25" s="25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53"/>
    </row>
    <row r="26" spans="2:21" ht="14.1" customHeight="1">
      <c r="B26" s="25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53"/>
    </row>
    <row r="27" spans="2:21" ht="14.1" customHeight="1">
      <c r="B27" s="25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53"/>
      <c r="T27" s="15" t="s">
        <v>41</v>
      </c>
      <c r="U27" s="14">
        <v>225</v>
      </c>
    </row>
    <row r="28" spans="2:21" ht="14.1" customHeight="1">
      <c r="B28" s="25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53"/>
    </row>
    <row r="29" spans="2:21" ht="14.1" customHeight="1">
      <c r="B29" s="25"/>
      <c r="N29" s="53"/>
    </row>
    <row r="30" spans="2:21" ht="14.1" customHeight="1">
      <c r="B30" s="25"/>
      <c r="N30" s="53"/>
    </row>
    <row r="31" spans="2:21" ht="14.1" customHeight="1">
      <c r="B31" s="25"/>
      <c r="N31" s="53"/>
    </row>
    <row r="32" spans="2:21" ht="14.1" customHeight="1">
      <c r="B32" s="167" t="s">
        <v>42</v>
      </c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9"/>
    </row>
    <row r="33" spans="2:14" ht="14.1" customHeight="1" thickBot="1">
      <c r="B33" s="25"/>
      <c r="N33" s="53"/>
    </row>
    <row r="34" spans="2:14" ht="11.1" customHeight="1">
      <c r="B34" s="25"/>
      <c r="E34" s="172" t="s">
        <v>43</v>
      </c>
      <c r="F34" s="173"/>
      <c r="G34" s="173"/>
      <c r="H34" s="173"/>
      <c r="I34" s="174"/>
      <c r="J34" s="277">
        <v>2.6339999999999999</v>
      </c>
      <c r="K34" s="180" t="str">
        <f>M204</f>
        <v>mΩ</v>
      </c>
      <c r="N34" s="53"/>
    </row>
    <row r="35" spans="2:14" ht="11.1" customHeight="1">
      <c r="B35" s="25"/>
      <c r="E35" s="175"/>
      <c r="F35" s="176"/>
      <c r="G35" s="176"/>
      <c r="H35" s="176"/>
      <c r="I35" s="177"/>
      <c r="J35" s="278"/>
      <c r="K35" s="181"/>
      <c r="N35" s="53"/>
    </row>
    <row r="36" spans="2:14" ht="11.1" customHeight="1">
      <c r="B36" s="25"/>
      <c r="E36" s="175" t="s">
        <v>44</v>
      </c>
      <c r="F36" s="177"/>
      <c r="G36" s="177"/>
      <c r="H36" s="177"/>
      <c r="I36" s="177"/>
      <c r="J36" s="275">
        <v>18.5</v>
      </c>
      <c r="K36" s="207" t="str">
        <f>M205</f>
        <v xml:space="preserve"> °C</v>
      </c>
      <c r="N36" s="53"/>
    </row>
    <row r="37" spans="2:14" ht="11.1" customHeight="1" thickBot="1">
      <c r="B37" s="25"/>
      <c r="E37" s="203"/>
      <c r="F37" s="204"/>
      <c r="G37" s="204"/>
      <c r="H37" s="204"/>
      <c r="I37" s="204"/>
      <c r="J37" s="276"/>
      <c r="K37" s="208"/>
      <c r="N37" s="53"/>
    </row>
    <row r="38" spans="2:14" ht="14.1" customHeight="1">
      <c r="B38" s="25"/>
      <c r="N38" s="53"/>
    </row>
    <row r="39" spans="2:14" ht="14.1" customHeight="1">
      <c r="B39" s="167" t="s">
        <v>45</v>
      </c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9"/>
    </row>
    <row r="40" spans="2:14" ht="14.1" customHeight="1">
      <c r="B40" s="25"/>
      <c r="N40" s="53"/>
    </row>
    <row r="41" spans="2:14" ht="11.1" customHeight="1">
      <c r="B41" s="25"/>
      <c r="D41" s="209" t="s">
        <v>46</v>
      </c>
      <c r="E41" s="210"/>
      <c r="F41" s="211" t="s">
        <v>47</v>
      </c>
      <c r="G41" s="212"/>
      <c r="H41" s="212"/>
      <c r="I41" s="212"/>
      <c r="J41" s="212"/>
      <c r="K41" s="212"/>
      <c r="L41" s="213"/>
      <c r="N41" s="53"/>
    </row>
    <row r="42" spans="2:14" ht="11.1" customHeight="1">
      <c r="B42" s="25"/>
      <c r="D42" s="210"/>
      <c r="E42" s="210"/>
      <c r="F42" s="214"/>
      <c r="G42" s="215"/>
      <c r="H42" s="215"/>
      <c r="I42" s="215"/>
      <c r="J42" s="215"/>
      <c r="K42" s="215"/>
      <c r="L42" s="216"/>
      <c r="N42" s="53"/>
    </row>
    <row r="43" spans="2:14" ht="11.1" customHeight="1">
      <c r="B43" s="25"/>
      <c r="D43" s="195" t="s">
        <v>48</v>
      </c>
      <c r="E43" s="196"/>
      <c r="F43" s="197" t="s">
        <v>49</v>
      </c>
      <c r="G43" s="198"/>
      <c r="H43" s="198"/>
      <c r="I43" s="198"/>
      <c r="J43" s="198"/>
      <c r="K43" s="198"/>
      <c r="L43" s="199"/>
      <c r="N43" s="53"/>
    </row>
    <row r="44" spans="2:14" ht="11.1" customHeight="1">
      <c r="B44" s="25"/>
      <c r="D44" s="196"/>
      <c r="E44" s="196"/>
      <c r="F44" s="200"/>
      <c r="G44" s="201"/>
      <c r="H44" s="201"/>
      <c r="I44" s="201"/>
      <c r="J44" s="201"/>
      <c r="K44" s="201"/>
      <c r="L44" s="202"/>
      <c r="N44" s="53"/>
    </row>
    <row r="45" spans="2:14" ht="11.1" customHeight="1">
      <c r="B45" s="25"/>
      <c r="D45" s="195" t="s">
        <v>50</v>
      </c>
      <c r="E45" s="196"/>
      <c r="F45" s="197" t="s">
        <v>51</v>
      </c>
      <c r="G45" s="198"/>
      <c r="H45" s="198"/>
      <c r="I45" s="198"/>
      <c r="J45" s="198"/>
      <c r="K45" s="198"/>
      <c r="L45" s="199"/>
      <c r="N45" s="53"/>
    </row>
    <row r="46" spans="2:14" ht="11.1" customHeight="1">
      <c r="B46" s="25"/>
      <c r="D46" s="196"/>
      <c r="E46" s="196"/>
      <c r="F46" s="200"/>
      <c r="G46" s="201"/>
      <c r="H46" s="201"/>
      <c r="I46" s="201"/>
      <c r="J46" s="201"/>
      <c r="K46" s="201"/>
      <c r="L46" s="202"/>
      <c r="N46" s="53"/>
    </row>
    <row r="47" spans="2:14" ht="11.1" customHeight="1">
      <c r="B47" s="25"/>
      <c r="D47" s="195" t="s">
        <v>52</v>
      </c>
      <c r="E47" s="196"/>
      <c r="F47" s="197" t="s">
        <v>53</v>
      </c>
      <c r="G47" s="198"/>
      <c r="H47" s="198"/>
      <c r="I47" s="198"/>
      <c r="J47" s="198"/>
      <c r="K47" s="198"/>
      <c r="L47" s="199"/>
      <c r="N47" s="53"/>
    </row>
    <row r="48" spans="2:14" ht="11.1" customHeight="1">
      <c r="B48" s="25"/>
      <c r="D48" s="196"/>
      <c r="E48" s="196"/>
      <c r="F48" s="200"/>
      <c r="G48" s="201"/>
      <c r="H48" s="201"/>
      <c r="I48" s="201"/>
      <c r="J48" s="201"/>
      <c r="K48" s="201"/>
      <c r="L48" s="202"/>
      <c r="N48" s="53"/>
    </row>
    <row r="49" spans="2:14" ht="11.1" customHeight="1">
      <c r="B49" s="25"/>
      <c r="D49" s="195" t="s">
        <v>54</v>
      </c>
      <c r="E49" s="196"/>
      <c r="F49" s="197" t="s">
        <v>55</v>
      </c>
      <c r="G49" s="198"/>
      <c r="H49" s="198"/>
      <c r="I49" s="198"/>
      <c r="J49" s="198"/>
      <c r="K49" s="198"/>
      <c r="L49" s="199"/>
      <c r="N49" s="53"/>
    </row>
    <row r="50" spans="2:14" ht="11.1" customHeight="1">
      <c r="B50" s="25"/>
      <c r="D50" s="196"/>
      <c r="E50" s="196"/>
      <c r="F50" s="200"/>
      <c r="G50" s="201"/>
      <c r="H50" s="201"/>
      <c r="I50" s="201"/>
      <c r="J50" s="201"/>
      <c r="K50" s="201"/>
      <c r="L50" s="202"/>
      <c r="N50" s="53"/>
    </row>
    <row r="51" spans="2:14" ht="11.1" customHeight="1">
      <c r="B51" s="25"/>
      <c r="D51" s="195" t="s">
        <v>56</v>
      </c>
      <c r="E51" s="196"/>
      <c r="F51" s="197" t="s">
        <v>57</v>
      </c>
      <c r="G51" s="198"/>
      <c r="H51" s="198"/>
      <c r="I51" s="198"/>
      <c r="J51" s="198"/>
      <c r="K51" s="198"/>
      <c r="L51" s="199"/>
      <c r="N51" s="53"/>
    </row>
    <row r="52" spans="2:14" ht="11.1" customHeight="1">
      <c r="B52" s="25"/>
      <c r="D52" s="196"/>
      <c r="E52" s="196"/>
      <c r="F52" s="200"/>
      <c r="G52" s="201"/>
      <c r="H52" s="201"/>
      <c r="I52" s="201"/>
      <c r="J52" s="201"/>
      <c r="K52" s="201"/>
      <c r="L52" s="202"/>
      <c r="N52" s="53"/>
    </row>
    <row r="53" spans="2:14" ht="11.1" customHeight="1">
      <c r="B53" s="25"/>
      <c r="D53" s="195" t="s">
        <v>58</v>
      </c>
      <c r="E53" s="196"/>
      <c r="F53" s="197" t="s">
        <v>59</v>
      </c>
      <c r="G53" s="217"/>
      <c r="H53" s="217"/>
      <c r="I53" s="217"/>
      <c r="J53" s="217"/>
      <c r="K53" s="217"/>
      <c r="L53" s="218"/>
      <c r="N53" s="53"/>
    </row>
    <row r="54" spans="2:14" ht="11.1" customHeight="1">
      <c r="B54" s="25"/>
      <c r="D54" s="196"/>
      <c r="E54" s="196"/>
      <c r="F54" s="219"/>
      <c r="G54" s="220"/>
      <c r="H54" s="220"/>
      <c r="I54" s="220"/>
      <c r="J54" s="220"/>
      <c r="K54" s="220"/>
      <c r="L54" s="221"/>
      <c r="N54" s="53"/>
    </row>
    <row r="55" spans="2:14" ht="11.1" customHeight="1">
      <c r="B55" s="25"/>
      <c r="D55" s="195" t="s">
        <v>60</v>
      </c>
      <c r="E55" s="196"/>
      <c r="F55" s="197" t="str">
        <f>F53</f>
        <v>Temperatura Ambiente</v>
      </c>
      <c r="G55" s="217"/>
      <c r="H55" s="217"/>
      <c r="I55" s="217"/>
      <c r="J55" s="217"/>
      <c r="K55" s="217"/>
      <c r="L55" s="218"/>
      <c r="N55" s="53"/>
    </row>
    <row r="56" spans="2:14" ht="11.1" customHeight="1">
      <c r="B56" s="25"/>
      <c r="D56" s="196"/>
      <c r="E56" s="196"/>
      <c r="F56" s="219"/>
      <c r="G56" s="220"/>
      <c r="H56" s="220"/>
      <c r="I56" s="220"/>
      <c r="J56" s="220"/>
      <c r="K56" s="220"/>
      <c r="L56" s="221"/>
      <c r="N56" s="53"/>
    </row>
    <row r="57" spans="2:14" ht="11.1" customHeight="1">
      <c r="B57" s="25"/>
      <c r="D57" s="195" t="s">
        <v>61</v>
      </c>
      <c r="E57" s="196"/>
      <c r="F57" s="197" t="str">
        <f>F55</f>
        <v>Temperatura Ambiente</v>
      </c>
      <c r="G57" s="217"/>
      <c r="H57" s="217"/>
      <c r="I57" s="217"/>
      <c r="J57" s="217"/>
      <c r="K57" s="217"/>
      <c r="L57" s="218"/>
      <c r="N57" s="53"/>
    </row>
    <row r="58" spans="2:14" ht="11.1" customHeight="1">
      <c r="B58" s="25"/>
      <c r="D58" s="196"/>
      <c r="E58" s="196"/>
      <c r="F58" s="219"/>
      <c r="G58" s="220"/>
      <c r="H58" s="220"/>
      <c r="I58" s="220"/>
      <c r="J58" s="220"/>
      <c r="K58" s="220"/>
      <c r="L58" s="221"/>
      <c r="N58" s="53"/>
    </row>
    <row r="59" spans="2:14" ht="14.1" customHeight="1">
      <c r="B59" s="25"/>
      <c r="N59" s="53"/>
    </row>
    <row r="60" spans="2:14" ht="14.1" customHeight="1" thickBot="1">
      <c r="B60" s="25"/>
      <c r="N60" s="53"/>
    </row>
    <row r="61" spans="2:14" ht="14.1" customHeight="1">
      <c r="B61" s="25"/>
      <c r="E61" s="222" t="s">
        <v>62</v>
      </c>
      <c r="F61" s="223"/>
      <c r="G61" s="223"/>
      <c r="H61" s="223"/>
      <c r="I61" s="223"/>
      <c r="J61" s="223"/>
      <c r="K61" s="224"/>
      <c r="N61" s="53"/>
    </row>
    <row r="62" spans="2:14" ht="14.1" customHeight="1">
      <c r="B62" s="25"/>
      <c r="N62" s="53"/>
    </row>
    <row r="63" spans="2:14" ht="14.1" customHeight="1">
      <c r="B63" s="25"/>
      <c r="N63" s="53"/>
    </row>
    <row r="64" spans="2:14" ht="14.1" customHeight="1">
      <c r="B64" s="25"/>
      <c r="N64" s="53"/>
    </row>
    <row r="65" spans="2:14" ht="14.1" customHeight="1">
      <c r="B65" s="25"/>
      <c r="N65" s="53"/>
    </row>
    <row r="66" spans="2:14" ht="14.1" customHeight="1">
      <c r="B66" s="25"/>
      <c r="N66" s="53"/>
    </row>
    <row r="67" spans="2:14" ht="14.1" customHeight="1">
      <c r="B67" s="25"/>
      <c r="N67" s="53"/>
    </row>
    <row r="68" spans="2:14" ht="14.1" customHeight="1">
      <c r="B68" s="25"/>
      <c r="N68" s="53"/>
    </row>
    <row r="69" spans="2:14" ht="14.1" customHeight="1">
      <c r="B69" s="25"/>
      <c r="N69" s="53"/>
    </row>
    <row r="70" spans="2:14" ht="14.1" customHeight="1">
      <c r="B70" s="25"/>
      <c r="N70" s="53"/>
    </row>
    <row r="71" spans="2:14" ht="14.1" customHeight="1">
      <c r="B71" s="25"/>
      <c r="N71" s="53"/>
    </row>
    <row r="72" spans="2:14" ht="14.1" customHeight="1">
      <c r="B72" s="25"/>
      <c r="N72" s="53"/>
    </row>
    <row r="73" spans="2:14" ht="14.1" customHeight="1">
      <c r="B73" s="25"/>
      <c r="N73" s="53"/>
    </row>
    <row r="74" spans="2:14" ht="14.1" customHeight="1">
      <c r="B74" s="25"/>
      <c r="N74" s="53"/>
    </row>
    <row r="75" spans="2:14" ht="14.1" customHeight="1">
      <c r="B75" s="25"/>
      <c r="N75" s="53"/>
    </row>
    <row r="76" spans="2:14" ht="14.1" customHeight="1">
      <c r="B76" s="25"/>
      <c r="N76" s="53"/>
    </row>
    <row r="77" spans="2:14" ht="14.1" customHeight="1">
      <c r="B77" s="25"/>
      <c r="N77" s="53"/>
    </row>
    <row r="78" spans="2:14" ht="14.1" customHeight="1">
      <c r="B78" s="25"/>
      <c r="N78" s="53"/>
    </row>
    <row r="79" spans="2:14" ht="14.1" customHeight="1">
      <c r="B79" s="25"/>
      <c r="N79" s="53"/>
    </row>
    <row r="80" spans="2:14" ht="14.1" customHeight="1">
      <c r="B80" s="25"/>
      <c r="E80" s="16"/>
      <c r="H80" s="16"/>
      <c r="N80" s="53"/>
    </row>
    <row r="81" spans="2:15" ht="14.1" customHeight="1">
      <c r="B81" s="25"/>
      <c r="E81" s="16"/>
      <c r="G81" s="16"/>
      <c r="H81" s="16"/>
      <c r="N81" s="53"/>
    </row>
    <row r="82" spans="2:15" ht="14.1" customHeight="1">
      <c r="B82" s="25"/>
      <c r="H82" s="16"/>
      <c r="N82" s="53"/>
    </row>
    <row r="83" spans="2:15" ht="14.1" customHeight="1">
      <c r="B83" s="25"/>
      <c r="N83" s="53"/>
    </row>
    <row r="84" spans="2:15" ht="14.1" customHeight="1">
      <c r="B84" s="167" t="s">
        <v>63</v>
      </c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9"/>
    </row>
    <row r="85" spans="2:15" ht="14.1" customHeight="1">
      <c r="B85" s="25"/>
      <c r="N85" s="53"/>
    </row>
    <row r="86" spans="2:15" ht="14.1" customHeight="1">
      <c r="B86" s="25"/>
      <c r="C86" s="64"/>
      <c r="D86" s="85" t="s">
        <v>64</v>
      </c>
      <c r="E86" s="86"/>
      <c r="F86" s="86"/>
      <c r="G86" s="86"/>
      <c r="H86" s="86"/>
      <c r="I86" s="86"/>
      <c r="J86" s="87" t="s">
        <v>65</v>
      </c>
      <c r="K86" s="88"/>
      <c r="L86" s="89"/>
      <c r="N86" s="53"/>
    </row>
    <row r="87" spans="2:15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58</v>
      </c>
      <c r="K87" s="19" t="s">
        <v>60</v>
      </c>
      <c r="L87" s="19" t="s">
        <v>61</v>
      </c>
      <c r="N87" s="53"/>
    </row>
    <row r="88" spans="2:15" ht="14.1" customHeight="1">
      <c r="B88" s="25"/>
      <c r="C88" s="84">
        <v>0.3354166666666667</v>
      </c>
      <c r="D88" s="17">
        <v>0</v>
      </c>
      <c r="E88" s="74">
        <v>23.91</v>
      </c>
      <c r="F88" s="74">
        <v>24.61</v>
      </c>
      <c r="G88" s="74">
        <v>23.88</v>
      </c>
      <c r="H88" s="74">
        <v>24</v>
      </c>
      <c r="I88" s="74">
        <v>24.29</v>
      </c>
      <c r="J88" s="74">
        <v>22.84</v>
      </c>
      <c r="K88" s="74">
        <v>22.87</v>
      </c>
      <c r="L88" s="74">
        <v>21.85</v>
      </c>
      <c r="N88" s="53"/>
      <c r="O88" s="16">
        <v>36.200000000000003</v>
      </c>
    </row>
    <row r="89" spans="2:15" ht="14.1" customHeight="1">
      <c r="B89" s="25"/>
      <c r="C89" s="84">
        <f t="shared" ref="C89:C112" si="0">C88+0.0035</f>
        <v>0.3389166666666667</v>
      </c>
      <c r="D89" s="17">
        <v>5</v>
      </c>
      <c r="E89" s="74">
        <v>24.9</v>
      </c>
      <c r="F89" s="74">
        <v>27.12</v>
      </c>
      <c r="G89" s="74">
        <v>25.94</v>
      </c>
      <c r="H89" s="74">
        <v>27.25</v>
      </c>
      <c r="I89" s="74">
        <v>25.96</v>
      </c>
      <c r="J89" s="74">
        <v>22.87</v>
      </c>
      <c r="K89" s="74">
        <v>22.94</v>
      </c>
      <c r="L89" s="74">
        <v>21.95</v>
      </c>
      <c r="N89" s="53"/>
    </row>
    <row r="90" spans="2:15" ht="14.1" customHeight="1">
      <c r="B90" s="25"/>
      <c r="C90" s="84">
        <f t="shared" si="0"/>
        <v>0.3424166666666667</v>
      </c>
      <c r="D90" s="17">
        <v>10</v>
      </c>
      <c r="E90" s="74">
        <v>28.74</v>
      </c>
      <c r="F90" s="74">
        <v>32.590000000000003</v>
      </c>
      <c r="G90" s="74">
        <v>30.77</v>
      </c>
      <c r="H90" s="74">
        <v>32.86</v>
      </c>
      <c r="I90" s="74">
        <v>30.02</v>
      </c>
      <c r="J90" s="74">
        <v>22.92</v>
      </c>
      <c r="K90" s="74">
        <v>22.7</v>
      </c>
      <c r="L90" s="74">
        <v>21.92</v>
      </c>
      <c r="N90" s="53"/>
    </row>
    <row r="91" spans="2:15" ht="14.1" customHeight="1">
      <c r="B91" s="25"/>
      <c r="C91" s="84">
        <f t="shared" si="0"/>
        <v>0.34591666666666671</v>
      </c>
      <c r="D91" s="17">
        <v>15</v>
      </c>
      <c r="E91" s="74">
        <v>33.19</v>
      </c>
      <c r="F91" s="74">
        <v>38.020000000000003</v>
      </c>
      <c r="G91" s="74">
        <v>35.64</v>
      </c>
      <c r="H91" s="74">
        <v>38.15</v>
      </c>
      <c r="I91" s="74">
        <v>34.47</v>
      </c>
      <c r="J91" s="74">
        <v>22.59</v>
      </c>
      <c r="K91" s="74">
        <v>22.6</v>
      </c>
      <c r="L91" s="74">
        <v>21.65</v>
      </c>
      <c r="N91" s="53"/>
    </row>
    <row r="92" spans="2:15" ht="14.1" customHeight="1">
      <c r="B92" s="25"/>
      <c r="C92" s="84">
        <f t="shared" si="0"/>
        <v>0.34941666666666671</v>
      </c>
      <c r="D92" s="17">
        <v>20</v>
      </c>
      <c r="E92" s="74">
        <v>37.24</v>
      </c>
      <c r="F92" s="74">
        <v>42.74</v>
      </c>
      <c r="G92" s="74">
        <v>39.86</v>
      </c>
      <c r="H92" s="74">
        <v>42.68</v>
      </c>
      <c r="I92" s="74">
        <v>38.5</v>
      </c>
      <c r="J92" s="74">
        <v>22.53</v>
      </c>
      <c r="K92" s="74">
        <v>22.56</v>
      </c>
      <c r="L92" s="74">
        <v>21.7</v>
      </c>
      <c r="N92" s="53"/>
    </row>
    <row r="93" spans="2:15" ht="14.1" customHeight="1">
      <c r="B93" s="25"/>
      <c r="C93" s="84">
        <f t="shared" si="0"/>
        <v>0.35291666666666671</v>
      </c>
      <c r="D93" s="17">
        <v>25</v>
      </c>
      <c r="E93" s="74">
        <v>41.07</v>
      </c>
      <c r="F93" s="74">
        <v>47.08</v>
      </c>
      <c r="G93" s="74">
        <v>43.83</v>
      </c>
      <c r="H93" s="74">
        <v>46.79</v>
      </c>
      <c r="I93" s="74">
        <v>42.34</v>
      </c>
      <c r="J93" s="74">
        <v>23</v>
      </c>
      <c r="K93" s="74">
        <v>23.19</v>
      </c>
      <c r="L93" s="74">
        <v>22.14</v>
      </c>
      <c r="N93" s="53"/>
      <c r="O93" s="14">
        <v>4.6795999999999998</v>
      </c>
    </row>
    <row r="94" spans="2:15" ht="14.1" customHeight="1">
      <c r="B94" s="25"/>
      <c r="C94" s="84">
        <f t="shared" si="0"/>
        <v>0.35641666666666671</v>
      </c>
      <c r="D94" s="70">
        <v>30</v>
      </c>
      <c r="E94" s="75">
        <v>44.24</v>
      </c>
      <c r="F94" s="75">
        <v>50.59</v>
      </c>
      <c r="G94" s="75">
        <v>47.02</v>
      </c>
      <c r="H94" s="75">
        <v>50.01</v>
      </c>
      <c r="I94" s="75">
        <v>45.51</v>
      </c>
      <c r="J94" s="75">
        <v>23.12</v>
      </c>
      <c r="K94" s="75">
        <v>23.46</v>
      </c>
      <c r="L94" s="75">
        <v>22.22</v>
      </c>
      <c r="N94" s="53"/>
    </row>
    <row r="95" spans="2:15" ht="14.1" customHeight="1">
      <c r="B95" s="25"/>
      <c r="C95" s="84">
        <f t="shared" si="0"/>
        <v>0.35991666666666672</v>
      </c>
      <c r="D95" s="17">
        <v>35</v>
      </c>
      <c r="E95" s="74">
        <v>46.99</v>
      </c>
      <c r="F95" s="74">
        <v>53.81</v>
      </c>
      <c r="G95" s="74">
        <v>49.91</v>
      </c>
      <c r="H95" s="74">
        <v>53.13</v>
      </c>
      <c r="I95" s="74">
        <v>48.4</v>
      </c>
      <c r="J95" s="74">
        <v>23.46</v>
      </c>
      <c r="K95" s="74">
        <v>23.63</v>
      </c>
      <c r="L95" s="74">
        <v>22.42</v>
      </c>
      <c r="N95" s="53"/>
    </row>
    <row r="96" spans="2:15" ht="14.1" customHeight="1">
      <c r="B96" s="25"/>
      <c r="C96" s="84">
        <f t="shared" si="0"/>
        <v>0.36341666666666672</v>
      </c>
      <c r="D96" s="17">
        <v>40</v>
      </c>
      <c r="E96" s="74">
        <v>49.58</v>
      </c>
      <c r="F96" s="74">
        <v>56.74</v>
      </c>
      <c r="G96" s="74">
        <v>52.56</v>
      </c>
      <c r="H96" s="74">
        <v>56.03</v>
      </c>
      <c r="I96" s="74">
        <v>51.03</v>
      </c>
      <c r="J96" s="74">
        <v>23.5</v>
      </c>
      <c r="K96" s="74">
        <v>23.76</v>
      </c>
      <c r="L96" s="74">
        <v>22.52</v>
      </c>
      <c r="N96" s="53"/>
    </row>
    <row r="97" spans="2:25" ht="14.1" customHeight="1">
      <c r="B97" s="25"/>
      <c r="C97" s="84">
        <f t="shared" si="0"/>
        <v>0.36691666666666672</v>
      </c>
      <c r="D97" s="17">
        <v>45</v>
      </c>
      <c r="E97" s="74">
        <v>51.79</v>
      </c>
      <c r="F97" s="74">
        <v>59.3</v>
      </c>
      <c r="G97" s="74">
        <v>54.78</v>
      </c>
      <c r="H97" s="74">
        <v>58.24</v>
      </c>
      <c r="I97" s="74">
        <v>53.36</v>
      </c>
      <c r="J97" s="74">
        <v>23.6</v>
      </c>
      <c r="K97" s="74">
        <v>23.9</v>
      </c>
      <c r="L97" s="74">
        <v>22.65</v>
      </c>
      <c r="N97" s="53"/>
    </row>
    <row r="98" spans="2:25" ht="14.1" customHeight="1">
      <c r="B98" s="25"/>
      <c r="C98" s="84">
        <f t="shared" si="0"/>
        <v>0.37041666666666673</v>
      </c>
      <c r="D98" s="17">
        <v>50</v>
      </c>
      <c r="E98" s="74">
        <v>53.65</v>
      </c>
      <c r="F98" s="74">
        <v>61.39</v>
      </c>
      <c r="G98" s="74">
        <v>56.47</v>
      </c>
      <c r="H98" s="74">
        <v>60.25</v>
      </c>
      <c r="I98" s="74">
        <v>55.25</v>
      </c>
      <c r="J98" s="74">
        <v>23.7</v>
      </c>
      <c r="K98" s="74">
        <v>24.07</v>
      </c>
      <c r="L98" s="74">
        <v>22.77</v>
      </c>
      <c r="N98" s="53"/>
    </row>
    <row r="99" spans="2:25" ht="14.1" customHeight="1">
      <c r="B99" s="25"/>
      <c r="C99" s="84">
        <f t="shared" si="0"/>
        <v>0.37391666666666673</v>
      </c>
      <c r="D99" s="17">
        <v>55</v>
      </c>
      <c r="E99" s="74">
        <v>55.05</v>
      </c>
      <c r="F99" s="74">
        <v>62.92</v>
      </c>
      <c r="G99" s="74">
        <v>57.83</v>
      </c>
      <c r="H99" s="74">
        <v>61.48</v>
      </c>
      <c r="I99" s="74">
        <v>56.58</v>
      </c>
      <c r="J99" s="74">
        <v>23.55</v>
      </c>
      <c r="K99" s="74">
        <v>23.86</v>
      </c>
      <c r="L99" s="74">
        <v>22.58</v>
      </c>
      <c r="N99" s="53"/>
    </row>
    <row r="100" spans="2:25" ht="13.5" customHeight="1">
      <c r="B100" s="25"/>
      <c r="C100" s="84">
        <f t="shared" si="0"/>
        <v>0.37741666666666673</v>
      </c>
      <c r="D100" s="70">
        <v>60</v>
      </c>
      <c r="E100" s="75">
        <v>56.73</v>
      </c>
      <c r="F100" s="75">
        <v>64.81</v>
      </c>
      <c r="G100" s="75">
        <v>59.18</v>
      </c>
      <c r="H100" s="75">
        <v>63.32</v>
      </c>
      <c r="I100" s="75">
        <v>58.12</v>
      </c>
      <c r="J100" s="75">
        <v>23.95</v>
      </c>
      <c r="K100" s="75">
        <v>24.31</v>
      </c>
      <c r="L100" s="75">
        <v>23.03</v>
      </c>
      <c r="N100" s="53"/>
      <c r="Q100" s="234" t="s">
        <v>67</v>
      </c>
      <c r="R100" s="235"/>
      <c r="S100" s="235"/>
      <c r="T100" s="235"/>
      <c r="U100" s="235"/>
      <c r="V100" s="235"/>
      <c r="W100" s="279"/>
      <c r="X100" s="279"/>
      <c r="Y100" s="280"/>
    </row>
    <row r="101" spans="2:25" ht="14.1" customHeight="1">
      <c r="B101" s="25"/>
      <c r="C101" s="84">
        <f t="shared" si="0"/>
        <v>0.38091666666666674</v>
      </c>
      <c r="D101" s="17">
        <v>65</v>
      </c>
      <c r="E101" s="74">
        <v>57.85</v>
      </c>
      <c r="F101" s="74">
        <v>66.290000000000006</v>
      </c>
      <c r="G101" s="74">
        <v>60.4</v>
      </c>
      <c r="H101" s="74">
        <v>64.61</v>
      </c>
      <c r="I101" s="74">
        <v>59.32</v>
      </c>
      <c r="J101" s="74">
        <v>23.66</v>
      </c>
      <c r="K101" s="74">
        <v>23.86</v>
      </c>
      <c r="L101" s="74">
        <v>22.79</v>
      </c>
      <c r="N101" s="53"/>
      <c r="Q101" s="234" t="s">
        <v>68</v>
      </c>
      <c r="R101" s="235"/>
      <c r="S101" s="235"/>
      <c r="T101" s="235"/>
      <c r="U101" s="235"/>
      <c r="V101" s="235"/>
      <c r="W101" s="236" t="s">
        <v>65</v>
      </c>
      <c r="X101" s="237"/>
      <c r="Y101" s="238"/>
    </row>
    <row r="102" spans="2:25" ht="14.1" customHeight="1">
      <c r="B102" s="25"/>
      <c r="C102" s="84">
        <f t="shared" si="0"/>
        <v>0.38441666666666674</v>
      </c>
      <c r="D102" s="17">
        <v>70</v>
      </c>
      <c r="E102" s="74">
        <v>58.9</v>
      </c>
      <c r="F102" s="74">
        <v>67.58</v>
      </c>
      <c r="G102" s="74">
        <v>61.59</v>
      </c>
      <c r="H102" s="74">
        <v>65.47</v>
      </c>
      <c r="I102" s="74">
        <v>60.32</v>
      </c>
      <c r="J102" s="74">
        <v>23.42</v>
      </c>
      <c r="K102" s="74">
        <v>23.78</v>
      </c>
      <c r="L102" s="74">
        <v>22.62</v>
      </c>
      <c r="N102" s="53"/>
      <c r="Q102" s="38" t="s">
        <v>66</v>
      </c>
      <c r="R102" s="19" t="s">
        <v>48</v>
      </c>
      <c r="S102" s="19" t="s">
        <v>50</v>
      </c>
      <c r="T102" s="19" t="s">
        <v>52</v>
      </c>
      <c r="U102" s="19" t="s">
        <v>54</v>
      </c>
      <c r="V102" s="19" t="s">
        <v>56</v>
      </c>
      <c r="W102" s="19" t="s">
        <v>58</v>
      </c>
      <c r="X102" s="19" t="s">
        <v>60</v>
      </c>
      <c r="Y102" s="19" t="s">
        <v>61</v>
      </c>
    </row>
    <row r="103" spans="2:25" ht="14.1" customHeight="1">
      <c r="B103" s="25"/>
      <c r="C103" s="84">
        <f t="shared" si="0"/>
        <v>0.38791666666666674</v>
      </c>
      <c r="D103" s="17">
        <v>75</v>
      </c>
      <c r="E103" s="74">
        <v>60</v>
      </c>
      <c r="F103" s="74">
        <v>69.06</v>
      </c>
      <c r="G103" s="74">
        <v>62.57</v>
      </c>
      <c r="H103" s="74">
        <v>66.55</v>
      </c>
      <c r="I103" s="74">
        <v>61.34</v>
      </c>
      <c r="J103" s="74">
        <v>23.44</v>
      </c>
      <c r="K103" s="74">
        <v>23.68</v>
      </c>
      <c r="L103" s="74">
        <v>22.72</v>
      </c>
      <c r="N103" s="53"/>
      <c r="Q103" s="17" t="s">
        <v>69</v>
      </c>
      <c r="R103" s="18">
        <f>MEDIAN(E88:E94)-E88-(MEDIAN($J$88:$L$94)-MEDIAN($J$88:$L$88))</f>
        <v>9.519999999999996</v>
      </c>
      <c r="S103" s="18">
        <f>MEDIAN(F88:F94)-F88-(MEDIAN($J$88:$L$94)-MEDIAN($J$88:$L$88))</f>
        <v>13.650000000000002</v>
      </c>
      <c r="T103" s="18">
        <f>MEDIAN(G88:G94)-G88-(MEDIAN($J$88:$L$94)-MEDIAN($J$88:$L$88))</f>
        <v>12</v>
      </c>
      <c r="U103" s="18">
        <f>MEDIAN(H88:H94)-H88-(MEDIAN($J$88:$L$94)-MEDIAN($J$88:$L$88))</f>
        <v>14.389999999999997</v>
      </c>
      <c r="V103" s="18">
        <f>MEDIAN(I88:I94)-I88-(MEDIAN($J$88:$L$94)-MEDIAN($J$88:$L$88))</f>
        <v>10.419999999999998</v>
      </c>
      <c r="W103" s="18">
        <f>MEDIAN(J88:J94)-J88</f>
        <v>3.0000000000001137E-2</v>
      </c>
      <c r="X103" s="18">
        <f>MEDIAN(K88:K94)-K88</f>
        <v>0</v>
      </c>
      <c r="Y103" s="18">
        <f>MEDIAN(L88:L94)-L88</f>
        <v>7.0000000000000284E-2</v>
      </c>
    </row>
    <row r="104" spans="2:25" ht="14.1" customHeight="1">
      <c r="B104" s="25"/>
      <c r="C104" s="84">
        <f t="shared" si="0"/>
        <v>0.39141666666666675</v>
      </c>
      <c r="D104" s="17">
        <v>80</v>
      </c>
      <c r="E104" s="74">
        <v>61.04</v>
      </c>
      <c r="F104" s="74">
        <v>70.13</v>
      </c>
      <c r="G104" s="74">
        <v>63.52</v>
      </c>
      <c r="H104" s="74">
        <v>67.69</v>
      </c>
      <c r="I104" s="74">
        <v>62.24</v>
      </c>
      <c r="J104" s="74">
        <v>23.37</v>
      </c>
      <c r="K104" s="74">
        <v>23.54</v>
      </c>
      <c r="L104" s="74">
        <v>22.5</v>
      </c>
      <c r="N104" s="53"/>
      <c r="Q104" s="17" t="s">
        <v>70</v>
      </c>
      <c r="R104" s="18">
        <f>MEDIAN(E94:E100)-E94-(MEDIAN($J$94:$L$100)-MEDIAN($J$94:$L$94))</f>
        <v>7.1699999999999982</v>
      </c>
      <c r="S104" s="18">
        <f>MEDIAN(F94:F100)-F94-(MEDIAN($J$94:$L$100)-MEDIAN($J$94:$L$94))</f>
        <v>8.3299999999999947</v>
      </c>
      <c r="T104" s="18">
        <f>MEDIAN(G94:G100)-G94-(MEDIAN($J$94:$L$100)-MEDIAN($J$94:$L$94))</f>
        <v>7.379999999999999</v>
      </c>
      <c r="U104" s="18">
        <f>MEDIAN(H94:H100)-H94-(MEDIAN($J$94:$L$100)-MEDIAN($J$94:$L$94))</f>
        <v>7.850000000000005</v>
      </c>
      <c r="V104" s="18">
        <f>MEDIAN(I94:I100)-I94-(MEDIAN($J$94:$L$100)-MEDIAN($J$94:$L$94))</f>
        <v>7.4700000000000024</v>
      </c>
      <c r="W104" s="18">
        <f>MEDIAN(J94:J100)-J94</f>
        <v>0.42999999999999972</v>
      </c>
      <c r="X104" s="18">
        <f>MEDIAN(K94:K100)-K94</f>
        <v>0.39999999999999858</v>
      </c>
      <c r="Y104" s="18">
        <f>MEDIAN(L94:L100)-L94</f>
        <v>0.35999999999999943</v>
      </c>
    </row>
    <row r="105" spans="2:25" ht="14.1" customHeight="1">
      <c r="B105" s="25"/>
      <c r="C105" s="84">
        <f t="shared" si="0"/>
        <v>0.39491666666666675</v>
      </c>
      <c r="D105" s="17">
        <v>85</v>
      </c>
      <c r="E105" s="74">
        <v>61.84</v>
      </c>
      <c r="F105" s="74">
        <v>71.069999999999993</v>
      </c>
      <c r="G105" s="74">
        <v>64.260000000000005</v>
      </c>
      <c r="H105" s="74">
        <v>68.7</v>
      </c>
      <c r="I105" s="74">
        <v>62.93</v>
      </c>
      <c r="J105" s="74">
        <v>23.03</v>
      </c>
      <c r="K105" s="74">
        <v>23.14</v>
      </c>
      <c r="L105" s="74">
        <v>22.22</v>
      </c>
      <c r="N105" s="53"/>
      <c r="Q105" s="17" t="s">
        <v>71</v>
      </c>
      <c r="R105" s="18">
        <f>MEDIAN(E100:E106)-E100-(MEDIAN($J$100:$L$106)-MEDIAN($J$100:$L$100))</f>
        <v>4.0200000000000031</v>
      </c>
      <c r="S105" s="18">
        <f>MEDIAN(F100:F106)-F100-(MEDIAN($J$100:$L$106)-MEDIAN($J$100:$L$100))</f>
        <v>5</v>
      </c>
      <c r="T105" s="18">
        <f>MEDIAN(G100:G106)-G100-(MEDIAN($J$100:$L$106)-MEDIAN($J$100:$L$100))</f>
        <v>4.1400000000000006</v>
      </c>
      <c r="U105" s="18">
        <f>MEDIAN(H100:H106)-H100-(MEDIAN($J$100:$L$106)-MEDIAN($J$100:$L$100))</f>
        <v>3.9799999999999969</v>
      </c>
      <c r="V105" s="18">
        <f>MEDIAN(I100:I106)-I100-(MEDIAN($J$100:$L$106)-MEDIAN($J$100:$L$100))</f>
        <v>3.970000000000006</v>
      </c>
      <c r="W105" s="18">
        <f>MEDIAN(J100:J106)-J100</f>
        <v>-0.52999999999999758</v>
      </c>
      <c r="X105" s="18">
        <f>MEDIAN(K100:K106)-K100</f>
        <v>-0.62999999999999901</v>
      </c>
      <c r="Y105" s="18">
        <f>MEDIAN(L100:L106)-L100</f>
        <v>-0.41000000000000014</v>
      </c>
    </row>
    <row r="106" spans="2:25" ht="14.1" customHeight="1">
      <c r="B106" s="25"/>
      <c r="C106" s="84">
        <f t="shared" si="0"/>
        <v>0.39841666666666675</v>
      </c>
      <c r="D106" s="70">
        <v>90</v>
      </c>
      <c r="E106" s="75">
        <v>62.49</v>
      </c>
      <c r="F106" s="75">
        <v>72.08</v>
      </c>
      <c r="G106" s="75">
        <v>65.099999999999994</v>
      </c>
      <c r="H106" s="75">
        <v>69.290000000000006</v>
      </c>
      <c r="I106" s="75">
        <v>63.73</v>
      </c>
      <c r="J106" s="75">
        <v>22.9</v>
      </c>
      <c r="K106" s="75">
        <v>23.2</v>
      </c>
      <c r="L106" s="75">
        <v>22.09</v>
      </c>
      <c r="N106" s="53"/>
      <c r="Q106" s="17" t="s">
        <v>72</v>
      </c>
      <c r="R106" s="18">
        <f>MEDIAN(E106:E112)-E106-(MEDIAN($J$106:$L$112)-MEDIAN($J$106:$L$106))</f>
        <v>2.3399999999999963</v>
      </c>
      <c r="S106" s="18">
        <f>MEDIAN(F106:F112)-F106-(MEDIAN($J$106:$L$112)-MEDIAN($J$106:$L$106))</f>
        <v>2.4000000000000057</v>
      </c>
      <c r="T106" s="18">
        <f>MEDIAN(G106:G112)-G106-(MEDIAN($J$106:$L$112)-MEDIAN($J$106:$L$106))</f>
        <v>2.5900000000000034</v>
      </c>
      <c r="U106" s="18">
        <f>MEDIAN(H106:H112)-H106-(MEDIAN($J$106:$L$112)-MEDIAN($J$106:$L$106))</f>
        <v>2.0599999999999881</v>
      </c>
      <c r="V106" s="18">
        <f>MEDIAN(I106:I112)-I106-(MEDIAN($J$106:$L$112)-MEDIAN($J$106:$L$106))</f>
        <v>1.720000000000006</v>
      </c>
      <c r="W106" s="18">
        <f>MEDIAN(J106:J112)-J106</f>
        <v>-7.0000000000000284E-2</v>
      </c>
      <c r="X106" s="18">
        <f>MEDIAN(K106:K112)-K106</f>
        <v>-0.16999999999999815</v>
      </c>
      <c r="Y106" s="18">
        <f>MEDIAN(L106:L112)-L106</f>
        <v>-8.9999999999999858E-2</v>
      </c>
    </row>
    <row r="107" spans="2:25" ht="14.1" customHeight="1">
      <c r="B107" s="25"/>
      <c r="C107" s="84">
        <f t="shared" si="0"/>
        <v>0.40191666666666676</v>
      </c>
      <c r="D107" s="17">
        <v>95</v>
      </c>
      <c r="E107" s="74">
        <v>63.54</v>
      </c>
      <c r="F107" s="74">
        <v>72.97</v>
      </c>
      <c r="G107" s="74">
        <v>65.930000000000007</v>
      </c>
      <c r="H107" s="74">
        <v>69.959999999999994</v>
      </c>
      <c r="I107" s="74">
        <v>64.349999999999994</v>
      </c>
      <c r="J107" s="74">
        <v>22.93</v>
      </c>
      <c r="K107" s="74">
        <v>23.16</v>
      </c>
      <c r="L107" s="74">
        <v>22.17</v>
      </c>
      <c r="N107" s="53"/>
      <c r="Q107" s="17" t="s">
        <v>73</v>
      </c>
      <c r="R107" s="18">
        <f>MEDIAN(E112:E118)-E112-(MEDIAN($J$112:$L$118)-MEDIAN($J$112:$L$112))</f>
        <v>1.519999999999996</v>
      </c>
      <c r="S107" s="18">
        <f>MEDIAN(F112:F118)-F112-(MEDIAN($J$112:$L$118)-MEDIAN($J$112:$L$112))</f>
        <v>1.0400000000000063</v>
      </c>
      <c r="T107" s="18">
        <f>MEDIAN(G112:G118)-G112-(MEDIAN($J$112:$L$118)-MEDIAN($J$112:$L$112))</f>
        <v>1.2399999999999949</v>
      </c>
      <c r="U107" s="18">
        <f>MEDIAN(H112:H118)-H112-(MEDIAN($J$112:$L$118)-MEDIAN($J$112:$L$112))</f>
        <v>1.3399999999999892</v>
      </c>
      <c r="V107" s="18">
        <f>MEDIAN(I112:I118)-I112-(MEDIAN($J$112:$L$118)-MEDIAN($J$112:$L$112))</f>
        <v>1.0600000000000023</v>
      </c>
      <c r="W107" s="18">
        <f>MEDIAN(J112:J118)-J112</f>
        <v>-7.9999999999998295E-2</v>
      </c>
      <c r="X107" s="18">
        <f>MEDIAN(K112:K118)-K112</f>
        <v>-5.0000000000000711E-2</v>
      </c>
      <c r="Y107" s="18">
        <f>MEDIAN(L112:L118)-L112</f>
        <v>-0.11999999999999744</v>
      </c>
    </row>
    <row r="108" spans="2:25" ht="14.1" customHeight="1">
      <c r="B108" s="25"/>
      <c r="C108" s="84">
        <f t="shared" si="0"/>
        <v>0.40541666666666676</v>
      </c>
      <c r="D108" s="17">
        <v>100</v>
      </c>
      <c r="E108" s="74">
        <v>64.040000000000006</v>
      </c>
      <c r="F108" s="74">
        <v>73.790000000000006</v>
      </c>
      <c r="G108" s="74">
        <v>66.42</v>
      </c>
      <c r="H108" s="74">
        <v>70.58</v>
      </c>
      <c r="I108" s="74">
        <v>64.88</v>
      </c>
      <c r="J108" s="74">
        <v>22.89</v>
      </c>
      <c r="K108" s="74">
        <v>23.09</v>
      </c>
      <c r="L108" s="74">
        <v>22.01</v>
      </c>
      <c r="N108" s="53"/>
      <c r="Q108" s="17" t="s">
        <v>74</v>
      </c>
      <c r="R108" s="18">
        <f>MEDIAN(E118:E124)-E118-(MEDIAN($J$118:$L$124)-MEDIAN($J$118:$L$118))</f>
        <v>1.1699999999999982</v>
      </c>
      <c r="S108" s="18">
        <f>MEDIAN(F118:F124)-F118-(MEDIAN($J$118:$L$124)-MEDIAN($J$118:$L$118))</f>
        <v>0.93000000000000327</v>
      </c>
      <c r="T108" s="18">
        <f>MEDIAN(G118:G124)-G118-(MEDIAN($J$118:$L$124)-MEDIAN($J$118:$L$118))</f>
        <v>1.2600000000000016</v>
      </c>
      <c r="U108" s="18">
        <f>MEDIAN(H118:H124)-H118-(MEDIAN($J$118:$L$124)-MEDIAN($J$118:$L$118))</f>
        <v>1.0500000000000078</v>
      </c>
      <c r="V108" s="18">
        <f>MEDIAN(I118:I124)-I118-(MEDIAN($J$118:$L$124)-MEDIAN($J$118:$L$118))</f>
        <v>0.94999999999999929</v>
      </c>
      <c r="W108" s="18">
        <f>MEDIAN(J118:J124)-J118</f>
        <v>-0.26000000000000156</v>
      </c>
      <c r="X108" s="18">
        <f>MEDIAN(K118:K124)-K118</f>
        <v>-0.25999999999999801</v>
      </c>
      <c r="Y108" s="18">
        <f>MEDIAN(L118:L124)-L118</f>
        <v>-0.16999999999999815</v>
      </c>
    </row>
    <row r="109" spans="2:25" ht="14.1" customHeight="1">
      <c r="B109" s="25"/>
      <c r="C109" s="84">
        <f t="shared" si="0"/>
        <v>0.40891666666666676</v>
      </c>
      <c r="D109" s="17">
        <v>105</v>
      </c>
      <c r="E109" s="74">
        <v>64.75</v>
      </c>
      <c r="F109" s="74">
        <v>74.400000000000006</v>
      </c>
      <c r="G109" s="74">
        <v>67.61</v>
      </c>
      <c r="H109" s="74">
        <v>71.27</v>
      </c>
      <c r="I109" s="74">
        <v>65.37</v>
      </c>
      <c r="J109" s="74">
        <v>22.7</v>
      </c>
      <c r="K109" s="74">
        <v>22.91</v>
      </c>
      <c r="L109" s="74">
        <v>22</v>
      </c>
      <c r="N109" s="53"/>
      <c r="Q109" s="17" t="s">
        <v>128</v>
      </c>
      <c r="R109" s="18">
        <f>MEDIAN(E124:E130)-E124-(MEDIAN($J$124:$L$130)-MEDIAN($J$124:$L$124))</f>
        <v>4.0000000000006253E-2</v>
      </c>
      <c r="S109" s="18">
        <f>MEDIAN(F124:F130)-F124-(MEDIAN($J$124:$L$130)-MEDIAN($J$124:$L$124))</f>
        <v>0.77000000000001023</v>
      </c>
      <c r="T109" s="18">
        <f>MEDIAN(G124:G130)-G124-(MEDIAN($J$124:$L$130)-MEDIAN($J$124:$L$124))</f>
        <v>0.24000000000000909</v>
      </c>
      <c r="U109" s="18">
        <f>MEDIAN(H124:H130)-H124-(MEDIAN($J$124:$L$130)-MEDIAN($J$124:$L$124))</f>
        <v>0</v>
      </c>
      <c r="V109" s="18">
        <f>MEDIAN(I124:I130)-I124-(MEDIAN($J$124:$L$130)-MEDIAN($J$124:$L$124))</f>
        <v>0.65000000000000568</v>
      </c>
      <c r="W109" s="18">
        <f>MEDIAN(J124:J130)-J124</f>
        <v>-0.21000000000000085</v>
      </c>
      <c r="X109" s="18">
        <f>MEDIAN(K124:K130)-K124</f>
        <v>-7.0000000000000284E-2</v>
      </c>
      <c r="Y109" s="18">
        <f>MEDIAN(L124:L130)-L124</f>
        <v>-0.26999999999999957</v>
      </c>
    </row>
    <row r="110" spans="2:25" ht="14.1" customHeight="1">
      <c r="B110" s="25"/>
      <c r="C110" s="84">
        <f t="shared" si="0"/>
        <v>0.41241666666666676</v>
      </c>
      <c r="D110" s="17">
        <v>110</v>
      </c>
      <c r="E110" s="74">
        <v>65.430000000000007</v>
      </c>
      <c r="F110" s="74">
        <v>75.209999999999994</v>
      </c>
      <c r="G110" s="74">
        <v>68.53</v>
      </c>
      <c r="H110" s="74">
        <v>72</v>
      </c>
      <c r="I110" s="74">
        <v>65.89</v>
      </c>
      <c r="J110" s="74">
        <v>22.82</v>
      </c>
      <c r="K110" s="74">
        <v>23</v>
      </c>
      <c r="L110" s="74">
        <v>21.96</v>
      </c>
      <c r="N110" s="53"/>
      <c r="Q110" s="17" t="s">
        <v>129</v>
      </c>
      <c r="R110" s="18">
        <f>MEDIAN(E130:E136)-E130-(MEDIAN($J$130:$L$136)-MEDIAN($J$130:$L$130))</f>
        <v>0.36999999999999744</v>
      </c>
      <c r="S110" s="18">
        <f>MEDIAN(F130:F136)-F130-(MEDIAN($J$130:$L$136)-MEDIAN($J$130:$L$130))</f>
        <v>0.75000000000000711</v>
      </c>
      <c r="T110" s="18">
        <f>MEDIAN(G130:G136)-G130-(MEDIAN($J$130:$L$136)-MEDIAN($J$130:$L$130))</f>
        <v>0.51999999999998892</v>
      </c>
      <c r="U110" s="18">
        <f>MEDIAN(H130:H136)-H130-(MEDIAN($J$130:$L$136)-MEDIAN($J$130:$L$130))</f>
        <v>0.42999999999999972</v>
      </c>
      <c r="V110" s="18">
        <f>MEDIAN(I130:I136)-I130-(MEDIAN($J$130:$L$136)-MEDIAN($J$130:$L$130))</f>
        <v>0.80000000000000426</v>
      </c>
      <c r="W110" s="18">
        <f>MEDIAN(J130:J136)-J130</f>
        <v>-0.37999999999999901</v>
      </c>
      <c r="X110" s="18">
        <f>MEDIAN(K130:K136)-K130</f>
        <v>-0.33000000000000185</v>
      </c>
      <c r="Y110" s="18">
        <f>MEDIAN(L130:L136)-L130</f>
        <v>-0.30000000000000071</v>
      </c>
    </row>
    <row r="111" spans="2:25" ht="14.1" customHeight="1">
      <c r="B111" s="25"/>
      <c r="C111" s="84">
        <f t="shared" si="0"/>
        <v>0.41591666666666677</v>
      </c>
      <c r="D111" s="17">
        <v>115</v>
      </c>
      <c r="E111" s="74">
        <v>66</v>
      </c>
      <c r="F111" s="74">
        <v>75.88</v>
      </c>
      <c r="G111" s="74">
        <v>69.05</v>
      </c>
      <c r="H111" s="74">
        <v>72.64</v>
      </c>
      <c r="I111" s="74">
        <v>66.34</v>
      </c>
      <c r="J111" s="74">
        <v>22.83</v>
      </c>
      <c r="K111" s="74">
        <v>23.03</v>
      </c>
      <c r="L111" s="74">
        <v>21.96</v>
      </c>
      <c r="N111" s="53"/>
      <c r="Q111" s="71"/>
      <c r="R111" s="72"/>
      <c r="S111" s="72"/>
      <c r="T111" s="72"/>
      <c r="U111" s="72"/>
      <c r="V111" s="72"/>
      <c r="W111" s="72"/>
      <c r="X111" s="72"/>
      <c r="Y111" s="72"/>
    </row>
    <row r="112" spans="2:25" ht="14.1" customHeight="1">
      <c r="B112" s="25"/>
      <c r="C112" s="84">
        <f t="shared" si="0"/>
        <v>0.41941666666666677</v>
      </c>
      <c r="D112" s="70">
        <v>120</v>
      </c>
      <c r="E112" s="75">
        <v>66.400000000000006</v>
      </c>
      <c r="F112" s="75">
        <v>76.209999999999994</v>
      </c>
      <c r="G112" s="75">
        <v>68.97</v>
      </c>
      <c r="H112" s="75">
        <v>73.040000000000006</v>
      </c>
      <c r="I112" s="75">
        <v>66.599999999999994</v>
      </c>
      <c r="J112" s="75">
        <v>22.63</v>
      </c>
      <c r="K112" s="75">
        <v>22.7</v>
      </c>
      <c r="L112" s="75">
        <v>21.88</v>
      </c>
      <c r="N112" s="53"/>
      <c r="Q112" s="71"/>
      <c r="R112" s="72"/>
      <c r="S112" s="72"/>
      <c r="T112" s="72"/>
      <c r="U112" s="72"/>
      <c r="V112" s="72"/>
      <c r="W112" s="72"/>
      <c r="X112" s="72"/>
      <c r="Y112" s="72"/>
    </row>
    <row r="113" spans="2:37" ht="14.1" customHeight="1">
      <c r="B113" s="25"/>
      <c r="C113" s="84">
        <f>C112+0.0034</f>
        <v>0.42281666666666679</v>
      </c>
      <c r="D113" s="17">
        <v>125</v>
      </c>
      <c r="E113" s="74">
        <v>66.930000000000007</v>
      </c>
      <c r="F113" s="74">
        <v>76.459999999999994</v>
      </c>
      <c r="G113" s="74">
        <v>69.3</v>
      </c>
      <c r="H113" s="74">
        <v>73.45</v>
      </c>
      <c r="I113" s="74">
        <v>66.94</v>
      </c>
      <c r="J113" s="74">
        <v>22.51</v>
      </c>
      <c r="K113" s="74">
        <v>22.65</v>
      </c>
      <c r="L113" s="74">
        <v>21.76</v>
      </c>
      <c r="N113" s="53"/>
      <c r="Q113" s="71"/>
      <c r="R113" s="72"/>
      <c r="S113" s="72"/>
      <c r="T113" s="72"/>
      <c r="U113" s="72"/>
      <c r="V113" s="72"/>
      <c r="W113" s="72"/>
      <c r="X113" s="72"/>
      <c r="Y113" s="72"/>
    </row>
    <row r="114" spans="2:37" ht="14.1" customHeight="1">
      <c r="B114" s="25"/>
      <c r="C114" s="84">
        <f>C113+0.0035</f>
        <v>0.42631666666666679</v>
      </c>
      <c r="D114" s="17">
        <v>130</v>
      </c>
      <c r="E114" s="74">
        <v>67.540000000000006</v>
      </c>
      <c r="F114" s="74">
        <v>76.92</v>
      </c>
      <c r="G114" s="74">
        <v>69.849999999999994</v>
      </c>
      <c r="H114" s="74">
        <v>73.790000000000006</v>
      </c>
      <c r="I114" s="74">
        <v>67.38</v>
      </c>
      <c r="J114" s="74">
        <v>22.78</v>
      </c>
      <c r="K114" s="74">
        <v>22.87</v>
      </c>
      <c r="L114" s="74">
        <v>21.92</v>
      </c>
      <c r="N114" s="53"/>
      <c r="Q114" s="71"/>
      <c r="R114" s="72"/>
      <c r="S114" s="72"/>
      <c r="T114" s="72"/>
      <c r="U114" s="72"/>
      <c r="V114" s="72"/>
      <c r="W114" s="72"/>
      <c r="X114" s="72"/>
      <c r="Y114" s="72"/>
    </row>
    <row r="115" spans="2:37" ht="14.1" customHeight="1">
      <c r="B115" s="25"/>
      <c r="C115" s="84">
        <f>C114+0.0035</f>
        <v>0.42981666666666679</v>
      </c>
      <c r="D115" s="17">
        <v>135</v>
      </c>
      <c r="E115" s="74">
        <v>67.81</v>
      </c>
      <c r="F115" s="74">
        <v>77.14</v>
      </c>
      <c r="G115" s="74">
        <v>70.099999999999994</v>
      </c>
      <c r="H115" s="74">
        <v>74.27</v>
      </c>
      <c r="I115" s="74">
        <v>67.55</v>
      </c>
      <c r="J115" s="74">
        <v>22.53</v>
      </c>
      <c r="K115" s="74">
        <v>22.47</v>
      </c>
      <c r="L115" s="74">
        <v>21.74</v>
      </c>
      <c r="N115" s="53"/>
      <c r="Q115" s="71"/>
      <c r="R115" s="72"/>
      <c r="S115" s="72"/>
      <c r="T115" s="72"/>
      <c r="U115" s="72"/>
      <c r="V115" s="72"/>
      <c r="W115" s="72"/>
      <c r="X115" s="72"/>
      <c r="Y115" s="72"/>
    </row>
    <row r="116" spans="2:37" ht="14.1" customHeight="1">
      <c r="B116" s="25"/>
      <c r="C116" s="84">
        <f>C115+0.0035</f>
        <v>0.43331666666666679</v>
      </c>
      <c r="D116" s="17">
        <v>140</v>
      </c>
      <c r="E116" s="74">
        <v>68.31</v>
      </c>
      <c r="F116" s="74">
        <v>77.77</v>
      </c>
      <c r="G116" s="74">
        <v>70.52</v>
      </c>
      <c r="H116" s="74">
        <v>75.19</v>
      </c>
      <c r="I116" s="74">
        <v>67.88</v>
      </c>
      <c r="J116" s="74">
        <v>22.55</v>
      </c>
      <c r="K116" s="74">
        <v>22.57</v>
      </c>
      <c r="L116" s="74">
        <v>21.7</v>
      </c>
      <c r="N116" s="53"/>
      <c r="Q116" s="71"/>
      <c r="R116" s="72"/>
      <c r="S116" s="72"/>
      <c r="T116" s="72"/>
      <c r="U116" s="72"/>
      <c r="V116" s="72"/>
      <c r="W116" s="72"/>
      <c r="X116" s="72"/>
      <c r="Y116" s="72"/>
    </row>
    <row r="117" spans="2:37" ht="14.1" customHeight="1">
      <c r="B117" s="25"/>
      <c r="C117" s="84">
        <f t="shared" ref="C117:C136" si="1">C116+0.0034</f>
        <v>0.43671666666666681</v>
      </c>
      <c r="D117" s="17">
        <v>145</v>
      </c>
      <c r="E117" s="74">
        <v>68.510000000000005</v>
      </c>
      <c r="F117" s="74">
        <v>78.05</v>
      </c>
      <c r="G117" s="74">
        <v>70.66</v>
      </c>
      <c r="H117" s="74">
        <v>75.430000000000007</v>
      </c>
      <c r="I117" s="74">
        <v>67.959999999999994</v>
      </c>
      <c r="J117" s="74">
        <v>22.62</v>
      </c>
      <c r="K117" s="74">
        <v>22.72</v>
      </c>
      <c r="L117" s="74">
        <v>21.81</v>
      </c>
      <c r="N117" s="53"/>
      <c r="Q117" s="71"/>
      <c r="R117" s="72"/>
      <c r="S117" s="72"/>
      <c r="T117" s="72"/>
      <c r="U117" s="72"/>
      <c r="V117" s="72"/>
      <c r="W117" s="72"/>
      <c r="X117" s="72"/>
      <c r="Y117" s="72"/>
      <c r="AB117" s="83"/>
      <c r="AC117" s="83"/>
      <c r="AD117" s="83"/>
      <c r="AE117" s="83"/>
      <c r="AF117" s="83"/>
      <c r="AG117" s="83"/>
      <c r="AH117" s="83"/>
      <c r="AI117" s="83"/>
      <c r="AJ117" s="83"/>
      <c r="AK117" s="83"/>
    </row>
    <row r="118" spans="2:37" ht="14.1" customHeight="1">
      <c r="B118" s="25"/>
      <c r="C118" s="84">
        <f t="shared" si="1"/>
        <v>0.44011666666666682</v>
      </c>
      <c r="D118" s="70">
        <v>150</v>
      </c>
      <c r="E118" s="75">
        <v>68.61</v>
      </c>
      <c r="F118" s="75">
        <v>78.349999999999994</v>
      </c>
      <c r="G118" s="75">
        <v>70.849999999999994</v>
      </c>
      <c r="H118" s="75">
        <v>75.489999999999995</v>
      </c>
      <c r="I118" s="75">
        <v>68.12</v>
      </c>
      <c r="J118" s="75">
        <v>22.46</v>
      </c>
      <c r="K118" s="75">
        <v>22.52</v>
      </c>
      <c r="L118" s="75">
        <v>21.65</v>
      </c>
      <c r="N118" s="53"/>
      <c r="Q118" s="71"/>
      <c r="R118" s="72"/>
      <c r="S118" s="72"/>
      <c r="T118" s="72"/>
      <c r="U118" s="72"/>
      <c r="V118" s="72"/>
      <c r="W118" s="72"/>
      <c r="X118" s="72"/>
      <c r="Y118" s="72"/>
      <c r="AB118" s="83"/>
      <c r="AC118" s="83"/>
      <c r="AD118" s="83"/>
      <c r="AE118" s="83"/>
      <c r="AF118" s="83"/>
      <c r="AG118" s="83"/>
      <c r="AH118" s="83"/>
      <c r="AI118" s="83"/>
      <c r="AJ118" s="83"/>
      <c r="AK118" s="83"/>
    </row>
    <row r="119" spans="2:37" ht="14.1" customHeight="1">
      <c r="B119" s="25"/>
      <c r="C119" s="84">
        <f t="shared" si="1"/>
        <v>0.44351666666666684</v>
      </c>
      <c r="D119" s="17">
        <v>155</v>
      </c>
      <c r="E119" s="74">
        <v>69.25</v>
      </c>
      <c r="F119" s="74">
        <v>78.760000000000005</v>
      </c>
      <c r="G119" s="74">
        <v>71.38</v>
      </c>
      <c r="H119" s="74">
        <v>76.239999999999995</v>
      </c>
      <c r="I119" s="74">
        <v>68.45</v>
      </c>
      <c r="J119" s="74">
        <v>22.5</v>
      </c>
      <c r="K119" s="74">
        <v>22.38</v>
      </c>
      <c r="L119" s="74">
        <v>21.63</v>
      </c>
      <c r="N119" s="53"/>
      <c r="Q119" s="71"/>
      <c r="R119" s="72"/>
      <c r="S119" s="72"/>
      <c r="T119" s="72"/>
      <c r="U119" s="72"/>
      <c r="V119" s="72"/>
      <c r="W119" s="72"/>
      <c r="X119" s="72"/>
      <c r="Y119" s="72"/>
      <c r="AB119" s="83"/>
      <c r="AC119" s="83"/>
      <c r="AD119" s="83"/>
      <c r="AE119" s="83"/>
      <c r="AF119" s="83"/>
      <c r="AG119" s="83"/>
      <c r="AH119" s="83"/>
      <c r="AI119" s="83"/>
      <c r="AJ119" s="83"/>
      <c r="AK119" s="83"/>
    </row>
    <row r="120" spans="2:37" ht="14.1" customHeight="1">
      <c r="B120" s="25"/>
      <c r="C120" s="84">
        <f t="shared" si="1"/>
        <v>0.44691666666666685</v>
      </c>
      <c r="D120" s="17">
        <v>160</v>
      </c>
      <c r="E120" s="74">
        <v>69.12</v>
      </c>
      <c r="F120" s="74">
        <v>78.62</v>
      </c>
      <c r="G120" s="74">
        <v>71.45</v>
      </c>
      <c r="H120" s="74">
        <v>76.010000000000005</v>
      </c>
      <c r="I120" s="74">
        <v>68.47</v>
      </c>
      <c r="J120" s="74">
        <v>22.34</v>
      </c>
      <c r="K120" s="74">
        <v>22.43</v>
      </c>
      <c r="L120" s="74">
        <v>21.48</v>
      </c>
      <c r="N120" s="53"/>
      <c r="Q120" s="71"/>
      <c r="R120" s="72"/>
      <c r="S120" s="72"/>
      <c r="T120" s="72"/>
      <c r="U120" s="72"/>
      <c r="V120" s="72"/>
      <c r="W120" s="72"/>
      <c r="X120" s="72"/>
      <c r="Y120" s="72"/>
      <c r="AB120" s="83"/>
      <c r="AC120" s="83"/>
      <c r="AD120" s="83"/>
      <c r="AE120" s="83"/>
      <c r="AF120" s="83"/>
      <c r="AG120" s="83"/>
      <c r="AH120" s="83"/>
      <c r="AI120" s="83"/>
      <c r="AJ120" s="83"/>
      <c r="AK120" s="83"/>
    </row>
    <row r="121" spans="2:37" ht="14.1" customHeight="1">
      <c r="B121" s="25"/>
      <c r="C121" s="84">
        <f t="shared" si="1"/>
        <v>0.45031666666666686</v>
      </c>
      <c r="D121" s="17">
        <v>165</v>
      </c>
      <c r="E121" s="74">
        <v>69.47</v>
      </c>
      <c r="F121" s="74">
        <v>78.83</v>
      </c>
      <c r="G121" s="74">
        <v>71.66</v>
      </c>
      <c r="H121" s="74">
        <v>76.09</v>
      </c>
      <c r="I121" s="74">
        <v>68.62</v>
      </c>
      <c r="J121" s="74">
        <v>22.2</v>
      </c>
      <c r="K121" s="74">
        <v>22.26</v>
      </c>
      <c r="L121" s="74">
        <v>21.5</v>
      </c>
      <c r="N121" s="53"/>
      <c r="Q121" s="71"/>
      <c r="R121" s="72"/>
      <c r="S121" s="72"/>
      <c r="T121" s="72"/>
      <c r="U121" s="72"/>
      <c r="V121" s="72"/>
      <c r="W121" s="72"/>
      <c r="X121" s="72"/>
      <c r="Y121" s="72"/>
      <c r="AB121" s="83"/>
      <c r="AC121" s="83"/>
      <c r="AD121" s="83"/>
      <c r="AE121" s="83"/>
      <c r="AF121" s="83"/>
      <c r="AG121" s="83"/>
      <c r="AH121" s="83"/>
      <c r="AI121" s="83"/>
      <c r="AJ121" s="83"/>
      <c r="AK121" s="83"/>
    </row>
    <row r="122" spans="2:37" ht="14.1" customHeight="1">
      <c r="B122" s="25"/>
      <c r="C122" s="84">
        <f t="shared" si="1"/>
        <v>0.45371666666666688</v>
      </c>
      <c r="D122" s="17">
        <v>170</v>
      </c>
      <c r="E122" s="74">
        <v>69.37</v>
      </c>
      <c r="F122" s="74">
        <v>79.040000000000006</v>
      </c>
      <c r="G122" s="74">
        <v>71.7</v>
      </c>
      <c r="H122" s="74">
        <v>76.25</v>
      </c>
      <c r="I122" s="74">
        <v>68.739999999999995</v>
      </c>
      <c r="J122" s="74">
        <v>21.97</v>
      </c>
      <c r="K122" s="74">
        <v>21.99</v>
      </c>
      <c r="L122" s="74">
        <v>21.33</v>
      </c>
      <c r="N122" s="53"/>
      <c r="Q122" s="71"/>
      <c r="W122" s="72"/>
      <c r="X122" s="72"/>
      <c r="Y122" s="72"/>
      <c r="AB122" s="83"/>
      <c r="AC122" s="83"/>
      <c r="AD122" s="83"/>
      <c r="AE122" s="83"/>
      <c r="AF122" s="83"/>
      <c r="AG122" s="83"/>
      <c r="AH122" s="83"/>
      <c r="AI122" s="83"/>
      <c r="AJ122" s="83"/>
      <c r="AK122" s="83"/>
    </row>
    <row r="123" spans="2:37" ht="14.1" customHeight="1">
      <c r="B123" s="25"/>
      <c r="C123" s="84">
        <f t="shared" si="1"/>
        <v>0.45711666666666689</v>
      </c>
      <c r="D123" s="17">
        <v>175</v>
      </c>
      <c r="E123" s="74">
        <v>69.33</v>
      </c>
      <c r="F123" s="74">
        <v>79.19</v>
      </c>
      <c r="G123" s="74">
        <v>71.819999999999993</v>
      </c>
      <c r="H123" s="74">
        <v>75.709999999999994</v>
      </c>
      <c r="I123" s="74">
        <v>68.94</v>
      </c>
      <c r="J123" s="74">
        <v>22</v>
      </c>
      <c r="K123" s="74">
        <v>22.05</v>
      </c>
      <c r="L123" s="74">
        <v>21.46</v>
      </c>
      <c r="N123" s="53"/>
      <c r="Q123" s="71"/>
      <c r="W123" s="72"/>
      <c r="X123" s="72"/>
      <c r="Y123" s="72"/>
      <c r="AB123" s="83"/>
      <c r="AC123" s="83"/>
      <c r="AD123" s="83"/>
      <c r="AE123" s="83"/>
      <c r="AF123" s="83"/>
      <c r="AG123" s="83"/>
      <c r="AH123" s="83"/>
      <c r="AI123" s="83"/>
      <c r="AJ123" s="83"/>
      <c r="AK123" s="83"/>
    </row>
    <row r="124" spans="2:37" ht="14.1" customHeight="1">
      <c r="B124" s="25"/>
      <c r="C124" s="84">
        <f t="shared" si="1"/>
        <v>0.46051666666666691</v>
      </c>
      <c r="D124" s="70">
        <v>180</v>
      </c>
      <c r="E124" s="75">
        <v>69.64</v>
      </c>
      <c r="F124" s="75">
        <v>79.27</v>
      </c>
      <c r="G124" s="75">
        <v>71.97</v>
      </c>
      <c r="H124" s="75">
        <v>76.11</v>
      </c>
      <c r="I124" s="75">
        <v>68.81</v>
      </c>
      <c r="J124" s="75">
        <v>22.01</v>
      </c>
      <c r="K124" s="75">
        <v>22.06</v>
      </c>
      <c r="L124" s="75">
        <v>21.25</v>
      </c>
      <c r="N124" s="53"/>
      <c r="P124" s="16"/>
      <c r="Q124" s="71"/>
      <c r="W124" s="72"/>
      <c r="X124" s="72"/>
      <c r="Y124" s="72"/>
      <c r="AB124" s="83"/>
      <c r="AC124" s="83"/>
      <c r="AD124" s="83"/>
      <c r="AE124" s="83"/>
      <c r="AF124" s="83"/>
      <c r="AG124" s="83"/>
      <c r="AH124" s="83"/>
      <c r="AI124" s="83"/>
      <c r="AJ124" s="83"/>
      <c r="AK124" s="83"/>
    </row>
    <row r="125" spans="2:37" ht="14.1" customHeight="1">
      <c r="B125" s="25"/>
      <c r="C125" s="84">
        <f t="shared" si="1"/>
        <v>0.46391666666666692</v>
      </c>
      <c r="D125" s="17">
        <v>185</v>
      </c>
      <c r="E125" s="74">
        <v>69.510000000000005</v>
      </c>
      <c r="F125" s="74">
        <v>79.540000000000006</v>
      </c>
      <c r="G125" s="74">
        <v>71.89</v>
      </c>
      <c r="H125" s="74">
        <v>75.760000000000005</v>
      </c>
      <c r="I125" s="74">
        <v>68.959999999999994</v>
      </c>
      <c r="J125" s="74">
        <v>22</v>
      </c>
      <c r="K125" s="74">
        <v>22.25</v>
      </c>
      <c r="L125" s="74">
        <v>21.22</v>
      </c>
      <c r="N125" s="53"/>
      <c r="Q125" s="71"/>
      <c r="W125" s="72"/>
      <c r="X125" s="72"/>
      <c r="Y125" s="72"/>
      <c r="AB125" s="83"/>
      <c r="AC125" s="83"/>
      <c r="AD125" s="83"/>
      <c r="AE125" s="83"/>
      <c r="AF125" s="83"/>
      <c r="AG125" s="83"/>
      <c r="AH125" s="83"/>
      <c r="AI125" s="83"/>
      <c r="AJ125" s="83"/>
      <c r="AK125" s="83"/>
    </row>
    <row r="126" spans="2:37" ht="14.1" customHeight="1">
      <c r="B126" s="25"/>
      <c r="C126" s="84">
        <f t="shared" si="1"/>
        <v>0.46731666666666694</v>
      </c>
      <c r="D126" s="17">
        <v>190</v>
      </c>
      <c r="E126" s="74">
        <v>69.55</v>
      </c>
      <c r="F126" s="74">
        <v>79.67</v>
      </c>
      <c r="G126" s="74">
        <v>72.14</v>
      </c>
      <c r="H126" s="74">
        <v>75.989999999999995</v>
      </c>
      <c r="I126" s="74">
        <v>69.069999999999993</v>
      </c>
      <c r="J126" s="74">
        <v>22.03</v>
      </c>
      <c r="K126" s="74">
        <v>21.99</v>
      </c>
      <c r="L126" s="74">
        <v>21.1</v>
      </c>
      <c r="N126" s="53"/>
      <c r="Q126" s="71"/>
      <c r="W126" s="72"/>
      <c r="X126" s="72"/>
      <c r="Y126" s="72"/>
      <c r="AB126" s="83"/>
      <c r="AC126" s="83"/>
      <c r="AD126" s="83"/>
      <c r="AE126" s="83"/>
      <c r="AF126" s="83"/>
      <c r="AG126" s="83"/>
      <c r="AH126" s="83"/>
      <c r="AI126" s="83"/>
      <c r="AJ126" s="83"/>
      <c r="AK126" s="83"/>
    </row>
    <row r="127" spans="2:37" ht="14.1" customHeight="1">
      <c r="B127" s="25"/>
      <c r="C127" s="84">
        <f t="shared" si="1"/>
        <v>0.47071666666666695</v>
      </c>
      <c r="D127" s="17">
        <v>195</v>
      </c>
      <c r="E127" s="74">
        <v>69.37</v>
      </c>
      <c r="F127" s="74">
        <v>79.75</v>
      </c>
      <c r="G127" s="74">
        <v>71.92</v>
      </c>
      <c r="H127" s="74">
        <v>75.790000000000006</v>
      </c>
      <c r="I127" s="74">
        <v>69.150000000000006</v>
      </c>
      <c r="J127" s="74">
        <v>21.8</v>
      </c>
      <c r="K127" s="74">
        <v>21.92</v>
      </c>
      <c r="L127" s="74">
        <v>20.96</v>
      </c>
      <c r="N127" s="53"/>
      <c r="Q127" s="71"/>
      <c r="W127" s="72"/>
      <c r="X127" s="72"/>
      <c r="Y127" s="72"/>
      <c r="AB127" s="83"/>
      <c r="AC127" s="83"/>
      <c r="AD127" s="83"/>
      <c r="AE127" s="83"/>
      <c r="AF127" s="83"/>
      <c r="AG127" s="83"/>
      <c r="AH127" s="83"/>
      <c r="AI127" s="83"/>
      <c r="AJ127" s="83"/>
      <c r="AK127" s="83"/>
    </row>
    <row r="128" spans="2:37" ht="14.1" customHeight="1">
      <c r="B128" s="25"/>
      <c r="C128" s="84">
        <f t="shared" si="1"/>
        <v>0.47411666666666696</v>
      </c>
      <c r="D128" s="17">
        <v>200</v>
      </c>
      <c r="E128" s="74">
        <v>69.2</v>
      </c>
      <c r="F128" s="74">
        <v>79.73</v>
      </c>
      <c r="G128" s="74">
        <v>71.900000000000006</v>
      </c>
      <c r="H128" s="74">
        <v>75.790000000000006</v>
      </c>
      <c r="I128" s="74">
        <v>69.180000000000007</v>
      </c>
      <c r="J128" s="74">
        <v>21.7</v>
      </c>
      <c r="K128" s="74">
        <v>22</v>
      </c>
      <c r="L128" s="74">
        <v>20.98</v>
      </c>
      <c r="N128" s="53"/>
      <c r="Q128" s="71"/>
      <c r="W128" s="72"/>
      <c r="X128" s="72"/>
      <c r="Y128" s="72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</row>
    <row r="129" spans="2:37" ht="14.1" customHeight="1">
      <c r="B129" s="25"/>
      <c r="C129" s="84">
        <f t="shared" si="1"/>
        <v>0.47751666666666698</v>
      </c>
      <c r="D129" s="17">
        <v>205</v>
      </c>
      <c r="E129" s="74">
        <v>69.06</v>
      </c>
      <c r="F129" s="74">
        <v>79.87</v>
      </c>
      <c r="G129" s="74">
        <v>71.72</v>
      </c>
      <c r="H129" s="74">
        <v>75.8</v>
      </c>
      <c r="I129" s="74">
        <v>69.36</v>
      </c>
      <c r="J129" s="74">
        <v>21.58</v>
      </c>
      <c r="K129" s="74">
        <v>21.79</v>
      </c>
      <c r="L129" s="74">
        <v>20.89</v>
      </c>
      <c r="N129" s="53"/>
      <c r="Q129" s="71"/>
      <c r="W129" s="72"/>
      <c r="X129" s="72"/>
      <c r="Y129" s="72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</row>
    <row r="130" spans="2:37" ht="14.1" customHeight="1">
      <c r="B130" s="25"/>
      <c r="C130" s="84">
        <f t="shared" si="1"/>
        <v>0.48091666666666699</v>
      </c>
      <c r="D130" s="70">
        <v>210</v>
      </c>
      <c r="E130" s="75">
        <v>69.27</v>
      </c>
      <c r="F130" s="75">
        <v>79.83</v>
      </c>
      <c r="G130" s="75">
        <v>71.900000000000006</v>
      </c>
      <c r="H130" s="75">
        <v>76.099999999999994</v>
      </c>
      <c r="I130" s="75">
        <v>69.41</v>
      </c>
      <c r="J130" s="75">
        <v>21.45</v>
      </c>
      <c r="K130" s="75">
        <v>21.67</v>
      </c>
      <c r="L130" s="75">
        <v>20.57</v>
      </c>
      <c r="N130" s="53"/>
      <c r="Q130" s="71"/>
      <c r="W130" s="72"/>
      <c r="X130" s="72"/>
      <c r="Y130" s="72"/>
      <c r="AB130" s="83"/>
      <c r="AC130" s="83"/>
      <c r="AD130" s="83"/>
      <c r="AE130" s="83"/>
      <c r="AF130" s="83"/>
      <c r="AG130" s="83"/>
      <c r="AH130" s="83"/>
      <c r="AI130" s="83"/>
      <c r="AJ130" s="83"/>
      <c r="AK130" s="83"/>
    </row>
    <row r="131" spans="2:37" ht="14.1" customHeight="1">
      <c r="B131" s="25"/>
      <c r="C131" s="84">
        <f t="shared" si="1"/>
        <v>0.48431666666666701</v>
      </c>
      <c r="D131" s="17">
        <v>215</v>
      </c>
      <c r="E131" s="74">
        <v>68.92</v>
      </c>
      <c r="F131" s="74">
        <v>79.760000000000005</v>
      </c>
      <c r="G131" s="74">
        <v>71.599999999999994</v>
      </c>
      <c r="H131" s="74">
        <v>75.790000000000006</v>
      </c>
      <c r="I131" s="74">
        <v>69.39</v>
      </c>
      <c r="J131" s="74">
        <v>21.28</v>
      </c>
      <c r="K131" s="74">
        <v>21.49</v>
      </c>
      <c r="L131" s="74">
        <v>20.43</v>
      </c>
      <c r="N131" s="53"/>
      <c r="Q131" s="71"/>
      <c r="W131" s="72"/>
      <c r="X131" s="72"/>
      <c r="Y131" s="72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</row>
    <row r="132" spans="2:37" ht="14.1" customHeight="1">
      <c r="B132" s="25"/>
      <c r="C132" s="84">
        <f t="shared" si="1"/>
        <v>0.48771666666666702</v>
      </c>
      <c r="D132" s="17">
        <v>220</v>
      </c>
      <c r="E132" s="74">
        <v>68.930000000000007</v>
      </c>
      <c r="F132" s="74">
        <v>79.94</v>
      </c>
      <c r="G132" s="74">
        <v>71.650000000000006</v>
      </c>
      <c r="H132" s="74">
        <v>75.81</v>
      </c>
      <c r="I132" s="74">
        <v>69.45</v>
      </c>
      <c r="J132" s="74">
        <v>21.23</v>
      </c>
      <c r="K132" s="74">
        <v>21.34</v>
      </c>
      <c r="L132" s="74">
        <v>20.32</v>
      </c>
      <c r="N132" s="53"/>
      <c r="Q132" s="71"/>
      <c r="W132" s="72"/>
      <c r="X132" s="72"/>
      <c r="Y132" s="72"/>
      <c r="AB132" s="83"/>
      <c r="AC132" s="83"/>
      <c r="AD132" s="83"/>
      <c r="AE132" s="83"/>
      <c r="AF132" s="83"/>
      <c r="AG132" s="83"/>
      <c r="AH132" s="83"/>
      <c r="AI132" s="83"/>
      <c r="AJ132" s="83"/>
      <c r="AK132" s="83"/>
    </row>
    <row r="133" spans="2:37" ht="14.1" customHeight="1">
      <c r="B133" s="25"/>
      <c r="C133" s="84">
        <f t="shared" si="1"/>
        <v>0.49111666666666703</v>
      </c>
      <c r="D133" s="17">
        <v>225</v>
      </c>
      <c r="E133" s="74">
        <v>68.819999999999993</v>
      </c>
      <c r="F133" s="74">
        <v>79.819999999999993</v>
      </c>
      <c r="G133" s="74">
        <v>71.53</v>
      </c>
      <c r="H133" s="74">
        <v>75.709999999999994</v>
      </c>
      <c r="I133" s="74">
        <v>69.39</v>
      </c>
      <c r="J133" s="74">
        <v>21.07</v>
      </c>
      <c r="K133" s="74">
        <v>21.34</v>
      </c>
      <c r="L133" s="74">
        <v>20.27</v>
      </c>
      <c r="N133" s="53"/>
      <c r="Q133" s="71"/>
      <c r="W133" s="72"/>
      <c r="X133" s="72"/>
      <c r="Y133" s="72"/>
      <c r="AB133" s="83"/>
      <c r="AC133" s="83"/>
      <c r="AD133" s="83"/>
      <c r="AE133" s="83"/>
      <c r="AF133" s="83"/>
      <c r="AG133" s="83"/>
      <c r="AH133" s="83"/>
      <c r="AI133" s="83"/>
      <c r="AJ133" s="83"/>
      <c r="AK133" s="83"/>
    </row>
    <row r="134" spans="2:37" ht="14.1" customHeight="1">
      <c r="B134" s="25"/>
      <c r="C134" s="84">
        <f t="shared" si="1"/>
        <v>0.49451666666666705</v>
      </c>
      <c r="D134" s="17">
        <v>230</v>
      </c>
      <c r="E134" s="74">
        <v>68.510000000000005</v>
      </c>
      <c r="F134" s="74">
        <v>79.58</v>
      </c>
      <c r="G134" s="74">
        <v>71.64</v>
      </c>
      <c r="H134" s="74">
        <v>75.7</v>
      </c>
      <c r="I134" s="74">
        <v>69.09</v>
      </c>
      <c r="J134" s="74">
        <v>20.78</v>
      </c>
      <c r="K134" s="74">
        <v>20.63</v>
      </c>
      <c r="L134" s="74">
        <v>19.68</v>
      </c>
      <c r="N134" s="53"/>
      <c r="Q134" s="71"/>
      <c r="W134" s="72"/>
      <c r="X134" s="72"/>
      <c r="Y134" s="72"/>
      <c r="AB134" s="83"/>
      <c r="AC134" s="83"/>
      <c r="AD134" s="83"/>
      <c r="AE134" s="83"/>
      <c r="AF134" s="83"/>
      <c r="AG134" s="83"/>
      <c r="AH134" s="83"/>
      <c r="AI134" s="83"/>
      <c r="AJ134" s="83"/>
      <c r="AK134" s="83"/>
    </row>
    <row r="135" spans="2:37" ht="14.1" customHeight="1">
      <c r="B135" s="25"/>
      <c r="C135" s="84">
        <f t="shared" si="1"/>
        <v>0.49791666666666706</v>
      </c>
      <c r="D135" s="17">
        <v>235</v>
      </c>
      <c r="E135" s="74">
        <v>68.8</v>
      </c>
      <c r="F135" s="74">
        <v>79.489999999999995</v>
      </c>
      <c r="G135" s="74">
        <v>71.34</v>
      </c>
      <c r="H135" s="74">
        <v>75.540000000000006</v>
      </c>
      <c r="I135" s="74">
        <v>69.12</v>
      </c>
      <c r="J135" s="74">
        <v>20.7</v>
      </c>
      <c r="K135" s="74">
        <v>20.58</v>
      </c>
      <c r="L135" s="74">
        <v>19.93</v>
      </c>
      <c r="N135" s="53"/>
      <c r="Q135" s="71"/>
      <c r="W135" s="72"/>
      <c r="X135" s="72"/>
      <c r="Y135" s="72"/>
      <c r="AB135" s="83"/>
      <c r="AC135" s="83"/>
      <c r="AD135" s="83"/>
      <c r="AE135" s="83"/>
      <c r="AF135" s="83"/>
      <c r="AG135" s="83"/>
      <c r="AH135" s="83"/>
      <c r="AI135" s="83"/>
      <c r="AJ135" s="83"/>
      <c r="AK135" s="83"/>
    </row>
    <row r="136" spans="2:37" ht="14.1" customHeight="1">
      <c r="B136" s="25"/>
      <c r="C136" s="84">
        <f t="shared" si="1"/>
        <v>0.50131666666666708</v>
      </c>
      <c r="D136" s="70">
        <v>240</v>
      </c>
      <c r="E136" s="75">
        <v>68.48</v>
      </c>
      <c r="F136" s="75">
        <v>79.23</v>
      </c>
      <c r="G136" s="75">
        <v>71.209999999999994</v>
      </c>
      <c r="H136" s="75">
        <v>75.459999999999994</v>
      </c>
      <c r="I136" s="75">
        <v>68.959999999999994</v>
      </c>
      <c r="J136" s="75">
        <v>20.53</v>
      </c>
      <c r="K136" s="75">
        <v>20.440000000000001</v>
      </c>
      <c r="L136" s="75">
        <v>19.54</v>
      </c>
      <c r="N136" s="53"/>
      <c r="Q136" s="71"/>
      <c r="W136" s="72"/>
      <c r="X136" s="72"/>
      <c r="Y136" s="72"/>
      <c r="AB136" s="83"/>
      <c r="AC136" s="83"/>
      <c r="AD136" s="83"/>
      <c r="AE136" s="83"/>
      <c r="AF136" s="83"/>
      <c r="AG136" s="83"/>
      <c r="AH136" s="83"/>
      <c r="AI136" s="83"/>
      <c r="AJ136" s="83"/>
      <c r="AK136" s="83"/>
    </row>
    <row r="137" spans="2:37" ht="14.1" customHeight="1" thickBot="1">
      <c r="B137" s="25"/>
      <c r="C137" s="84" t="e">
        <f>#REF!+0.0034</f>
        <v>#REF!</v>
      </c>
      <c r="D137" s="71"/>
      <c r="E137" s="72"/>
      <c r="F137" s="72"/>
      <c r="G137" s="72"/>
      <c r="H137" s="72"/>
      <c r="I137" s="72"/>
      <c r="J137" s="72"/>
      <c r="K137" s="72"/>
      <c r="L137" s="72"/>
      <c r="N137" s="53"/>
      <c r="Q137" s="71"/>
      <c r="W137" s="72"/>
      <c r="X137" s="72"/>
      <c r="Y137" s="72"/>
      <c r="AB137" s="83"/>
      <c r="AC137" s="83"/>
      <c r="AD137" s="83"/>
      <c r="AE137" s="83"/>
      <c r="AF137" s="83"/>
      <c r="AG137" s="83"/>
      <c r="AH137" s="83"/>
      <c r="AI137" s="83"/>
      <c r="AJ137" s="83"/>
      <c r="AK137" s="83"/>
    </row>
    <row r="138" spans="2:37" ht="14.1" customHeight="1">
      <c r="B138" s="25"/>
      <c r="D138" s="71"/>
      <c r="E138" s="239" t="s">
        <v>75</v>
      </c>
      <c r="F138" s="239"/>
      <c r="G138" s="239"/>
      <c r="H138" s="239"/>
      <c r="I138" s="239"/>
      <c r="J138" s="239"/>
      <c r="K138" s="240"/>
      <c r="N138" s="53"/>
      <c r="AB138" s="83"/>
      <c r="AC138" s="83"/>
      <c r="AD138" s="83"/>
      <c r="AE138" s="83"/>
      <c r="AF138" s="83"/>
      <c r="AG138" s="83"/>
      <c r="AH138" s="83"/>
      <c r="AI138" s="83"/>
      <c r="AJ138" s="83"/>
      <c r="AK138" s="83"/>
    </row>
    <row r="139" spans="2:37" ht="14.1" customHeight="1">
      <c r="B139" s="25"/>
      <c r="N139" s="53"/>
      <c r="AB139" s="83"/>
      <c r="AC139" s="83"/>
      <c r="AD139" s="83"/>
      <c r="AE139" s="83"/>
      <c r="AF139" s="83"/>
      <c r="AG139" s="83"/>
      <c r="AH139" s="83"/>
      <c r="AI139" s="83"/>
      <c r="AJ139" s="83"/>
      <c r="AK139" s="83"/>
    </row>
    <row r="140" spans="2:37" ht="14.1" customHeight="1">
      <c r="B140" s="25"/>
      <c r="N140" s="53"/>
      <c r="Q140" s="234" t="s">
        <v>76</v>
      </c>
      <c r="R140" s="234"/>
      <c r="S140" s="234"/>
      <c r="T140" s="234"/>
      <c r="U140" s="234"/>
      <c r="V140" s="234"/>
      <c r="W140" s="234"/>
      <c r="X140" s="234"/>
      <c r="Y140" s="281"/>
      <c r="AD140" s="83"/>
      <c r="AE140" s="83"/>
      <c r="AF140" s="83"/>
      <c r="AG140" s="83"/>
      <c r="AH140" s="83"/>
      <c r="AI140" s="83"/>
      <c r="AJ140" s="83"/>
      <c r="AK140" s="83"/>
    </row>
    <row r="141" spans="2:37" ht="14.1" customHeight="1">
      <c r="B141" s="25"/>
      <c r="N141" s="53"/>
      <c r="Q141" s="282" t="s">
        <v>68</v>
      </c>
      <c r="R141" s="282"/>
      <c r="S141" s="282"/>
      <c r="T141" s="282"/>
      <c r="U141" s="282"/>
      <c r="V141" s="236" t="s">
        <v>65</v>
      </c>
      <c r="W141" s="236"/>
      <c r="X141" s="236"/>
      <c r="Y141" s="283"/>
      <c r="AD141" s="83"/>
      <c r="AE141" s="83"/>
      <c r="AF141" s="83"/>
      <c r="AG141" s="83"/>
      <c r="AH141" s="83"/>
      <c r="AI141" s="83"/>
      <c r="AJ141" s="83"/>
      <c r="AK141" s="83"/>
    </row>
    <row r="142" spans="2:37" ht="14.1" customHeight="1">
      <c r="B142" s="25"/>
      <c r="N142" s="53"/>
      <c r="Q142" s="38" t="s">
        <v>66</v>
      </c>
      <c r="R142" s="19" t="s">
        <v>48</v>
      </c>
      <c r="S142" s="19" t="s">
        <v>50</v>
      </c>
      <c r="T142" s="19" t="s">
        <v>52</v>
      </c>
      <c r="U142" s="19" t="s">
        <v>54</v>
      </c>
      <c r="V142" s="19" t="s">
        <v>56</v>
      </c>
      <c r="W142" s="19" t="s">
        <v>58</v>
      </c>
      <c r="X142" s="19" t="s">
        <v>60</v>
      </c>
      <c r="Y142" s="19" t="s">
        <v>61</v>
      </c>
      <c r="AD142" s="83"/>
      <c r="AE142" s="83"/>
      <c r="AF142" s="83"/>
      <c r="AG142" s="83"/>
      <c r="AH142" s="83"/>
      <c r="AI142" s="83"/>
      <c r="AJ142" s="83"/>
      <c r="AK142" s="83"/>
    </row>
    <row r="143" spans="2:37" ht="14.1" customHeight="1">
      <c r="B143" s="25"/>
      <c r="N143" s="53"/>
      <c r="Q143" s="17" t="s">
        <v>77</v>
      </c>
      <c r="R143" s="18">
        <f>(MEDIAN(E88:E100)-E88)-(MEDIAN($J$88:$L$100)-MEDIAN($J$88:$L$88))</f>
        <v>20.3</v>
      </c>
      <c r="S143" s="18">
        <f>(MEDIAN(F88:F100)-F88)-(MEDIAN($J$88:$L$100)-MEDIAN($J$88:$L$88))</f>
        <v>25.950000000000003</v>
      </c>
      <c r="T143" s="18">
        <f>(MEDIAN(G88:G100)-G88)-(MEDIAN($J$88:$L$100)-MEDIAN($J$88:$L$88))</f>
        <v>23.110000000000003</v>
      </c>
      <c r="U143" s="18">
        <f>(MEDIAN(H88:H100)-H88)-(MEDIAN($J$88:$L$100)-MEDIAN($J$88:$L$88))</f>
        <v>25.979999999999997</v>
      </c>
      <c r="V143" s="18">
        <f>(MEDIAN(I88:I100)-I88)-(MEDIAN($J$88:$L$100)-MEDIAN($J$88:$L$88))</f>
        <v>21.189999999999998</v>
      </c>
      <c r="W143" s="18">
        <f>MEDIAN(J88:J100)-J88</f>
        <v>0.28000000000000114</v>
      </c>
      <c r="X143" s="18">
        <f>MEDIAN(K88:K100)-K88</f>
        <v>0.58999999999999986</v>
      </c>
      <c r="Y143" s="18">
        <f>MEDIAN(L88:L100)-L88</f>
        <v>0.36999999999999744</v>
      </c>
      <c r="AD143" s="83"/>
      <c r="AE143" s="83"/>
      <c r="AF143" s="83"/>
      <c r="AG143" s="83"/>
      <c r="AH143" s="83"/>
      <c r="AI143" s="83"/>
      <c r="AJ143" s="83"/>
      <c r="AK143" s="83"/>
    </row>
    <row r="144" spans="2:37" ht="14.1" customHeight="1">
      <c r="B144" s="25"/>
      <c r="N144" s="53"/>
      <c r="Q144" s="17" t="s">
        <v>78</v>
      </c>
      <c r="R144" s="18">
        <f>MEDIAN(E100:E112)-E100-(MEDIAN($J$100:$L$112)-MEDIAN($J$100:$L$100))</f>
        <v>6.8000000000000043</v>
      </c>
      <c r="S144" s="18">
        <f>MEDIAN(F100:F112)-F100-(MEDIAN($J$100:$L$112)-MEDIAN($J$100:$L$100))</f>
        <v>8.3099999999999952</v>
      </c>
      <c r="T144" s="18">
        <f>MEDIAN(G100:G112)-G100-(MEDIAN($J$100:$L$112)-MEDIAN($J$100:$L$100))</f>
        <v>6.9599999999999937</v>
      </c>
      <c r="U144" s="18">
        <f>MEDIAN(H100:H112)-H100-(MEDIAN($J$100:$L$112)-MEDIAN($J$100:$L$100))</f>
        <v>7.0100000000000051</v>
      </c>
      <c r="V144" s="18">
        <f>MEDIAN(I100:I112)-I100-(MEDIAN($J$100:$L$112)-MEDIAN($J$100:$L$100))</f>
        <v>6.6499999999999986</v>
      </c>
      <c r="W144" s="18">
        <f>MEDIAN(J100:J112)-J100</f>
        <v>-1.0199999999999996</v>
      </c>
      <c r="X144" s="18">
        <f>MEDIAN(K100:K112)-K100</f>
        <v>-1.1499999999999986</v>
      </c>
      <c r="Y144" s="18">
        <f>MEDIAN(L100:L112)-L100</f>
        <v>-0.85999999999999943</v>
      </c>
      <c r="AD144" s="83"/>
      <c r="AE144" s="83"/>
      <c r="AF144" s="83"/>
      <c r="AG144" s="83"/>
      <c r="AH144" s="83"/>
      <c r="AI144" s="83"/>
      <c r="AJ144" s="83"/>
      <c r="AK144" s="83"/>
    </row>
    <row r="145" spans="2:37" ht="14.1" customHeight="1">
      <c r="B145" s="25"/>
      <c r="N145" s="53"/>
      <c r="Q145" s="17" t="s">
        <v>79</v>
      </c>
      <c r="R145" s="74">
        <f>MEDIAN(E112:E124)-E112-(MEDIAN($J$112:$L$124)-MEDIAN($J$112:$L$112))</f>
        <v>2.6399999999999935</v>
      </c>
      <c r="S145" s="74">
        <f>MEDIAN(F112:F124)-F112-(MEDIAN($J$112:$L$124)-MEDIAN($J$112:$L$112))</f>
        <v>2.5700000000000003</v>
      </c>
      <c r="T145" s="74">
        <f>MEDIAN(G112:G124)-G112-(MEDIAN($J$112:$L$124)-MEDIAN($J$112:$L$112))</f>
        <v>2.3099999999999952</v>
      </c>
      <c r="U145" s="74">
        <f>MEDIAN(H112:H124)-H112-(MEDIAN($J$112:$L$124)-MEDIAN($J$112:$L$112))</f>
        <v>2.8799999999999883</v>
      </c>
      <c r="V145" s="74">
        <f>MEDIAN(I112:I124)-I112-(MEDIAN($J$112:$L$124)-MEDIAN($J$112:$L$112))</f>
        <v>1.9500000000000099</v>
      </c>
      <c r="W145" s="74">
        <f>MEDIAN(J112:J124)-J112</f>
        <v>-0.12999999999999901</v>
      </c>
      <c r="X145" s="74">
        <f>MEDIAN(K112:K124)-K112</f>
        <v>-0.23000000000000043</v>
      </c>
      <c r="Y145" s="74">
        <f>MEDIAN(L112:L124)-L112</f>
        <v>-0.23000000000000043</v>
      </c>
      <c r="AD145" s="83"/>
      <c r="AE145" s="83"/>
      <c r="AF145" s="83"/>
      <c r="AG145" s="83"/>
      <c r="AH145" s="83"/>
      <c r="AI145" s="83"/>
      <c r="AJ145" s="83"/>
      <c r="AK145" s="83"/>
    </row>
    <row r="146" spans="2:37" ht="14.1" customHeight="1">
      <c r="B146" s="25"/>
      <c r="N146" s="53"/>
      <c r="Q146" s="17" t="s">
        <v>130</v>
      </c>
      <c r="R146" s="74">
        <f>MEDIAN(E124:E136)-E124-(MEDIAN($J$124:$L$136)-MEDIAN($J$124:$L$124))</f>
        <v>0.20000000000000284</v>
      </c>
      <c r="S146" s="74">
        <f>MEDIAN(F124:F136)-F124-(MEDIAN($J$124:$L$136)-MEDIAN($J$124:$L$124))</f>
        <v>1.2400000000000091</v>
      </c>
      <c r="T146" s="74">
        <f>MEDIAN(G124:G136)-G124-(MEDIAN($J$124:$L$136)-MEDIAN($J$124:$L$124))</f>
        <v>0.53000000000000114</v>
      </c>
      <c r="U146" s="74">
        <f>MEDIAN(H124:H136)-H124-(MEDIAN($J$124:$L$136)-MEDIAN($J$124:$L$124))</f>
        <v>0.46000000000000796</v>
      </c>
      <c r="V146" s="74">
        <f>MEDIAN(I124:I136)-I124-(MEDIAN($J$124:$L$136)-MEDIAN($J$124:$L$124))</f>
        <v>1.1200000000000045</v>
      </c>
      <c r="W146" s="74">
        <f>MEDIAN(J124:J136)-J124</f>
        <v>-0.56000000000000227</v>
      </c>
      <c r="X146" s="74">
        <f>MEDIAN(K124:K136)-K124</f>
        <v>-0.38999999999999702</v>
      </c>
      <c r="Y146" s="74">
        <f>MEDIAN(L124:L136)-L124</f>
        <v>-0.67999999999999972</v>
      </c>
      <c r="AD146" s="83"/>
      <c r="AE146" s="83"/>
      <c r="AF146" s="83"/>
      <c r="AG146" s="83"/>
      <c r="AH146" s="83"/>
      <c r="AI146" s="83"/>
      <c r="AJ146" s="83"/>
      <c r="AK146" s="83"/>
    </row>
    <row r="147" spans="2:37" ht="14.1" customHeight="1">
      <c r="B147" s="25"/>
      <c r="N147" s="53"/>
      <c r="AD147" s="83"/>
      <c r="AE147" s="83"/>
      <c r="AF147" s="83"/>
      <c r="AG147" s="83"/>
      <c r="AH147" s="83"/>
      <c r="AI147" s="83"/>
      <c r="AJ147" s="83"/>
      <c r="AK147" s="83"/>
    </row>
    <row r="148" spans="2:37" ht="14.1" customHeight="1">
      <c r="B148" s="25"/>
      <c r="N148" s="53"/>
      <c r="AD148" s="83"/>
      <c r="AE148" s="83"/>
      <c r="AF148" s="83"/>
      <c r="AG148" s="83"/>
      <c r="AH148" s="83"/>
      <c r="AI148" s="83"/>
      <c r="AJ148" s="83"/>
      <c r="AK148" s="83"/>
    </row>
    <row r="149" spans="2:37" ht="14.1" customHeight="1">
      <c r="B149" s="25"/>
      <c r="N149" s="53"/>
      <c r="AD149" s="83"/>
      <c r="AE149" s="83"/>
      <c r="AF149" s="83"/>
      <c r="AG149" s="83"/>
      <c r="AH149" s="83"/>
      <c r="AI149" s="83"/>
      <c r="AJ149" s="83"/>
      <c r="AK149" s="83"/>
    </row>
    <row r="150" spans="2:37" ht="14.1" customHeight="1">
      <c r="B150" s="25"/>
      <c r="N150" s="53"/>
    </row>
    <row r="151" spans="2:37" ht="14.1" customHeight="1">
      <c r="B151" s="25"/>
      <c r="N151" s="53"/>
    </row>
    <row r="152" spans="2:37" ht="14.1" customHeight="1">
      <c r="B152" s="25"/>
      <c r="N152" s="53"/>
    </row>
    <row r="153" spans="2:37" ht="14.1" customHeight="1">
      <c r="B153" s="25"/>
      <c r="N153" s="53"/>
    </row>
    <row r="154" spans="2:37" ht="14.1" customHeight="1">
      <c r="B154" s="25"/>
      <c r="N154" s="53"/>
    </row>
    <row r="155" spans="2:37" ht="14.1" customHeight="1">
      <c r="B155" s="25"/>
      <c r="N155" s="53"/>
    </row>
    <row r="156" spans="2:37" ht="14.1" customHeight="1">
      <c r="B156" s="25"/>
      <c r="N156" s="53"/>
    </row>
    <row r="157" spans="2:37" ht="14.1" customHeight="1">
      <c r="B157" s="25"/>
      <c r="N157" s="53"/>
    </row>
    <row r="158" spans="2:37" ht="14.1" customHeight="1">
      <c r="B158" s="25"/>
      <c r="N158" s="53"/>
    </row>
    <row r="159" spans="2:37" ht="14.1" customHeight="1">
      <c r="B159" s="25"/>
      <c r="N159" s="53"/>
    </row>
    <row r="160" spans="2:37" ht="14.1" customHeight="1">
      <c r="B160" s="167" t="s">
        <v>80</v>
      </c>
      <c r="C160" s="168"/>
      <c r="D160" s="168"/>
      <c r="E160" s="168"/>
      <c r="F160" s="168"/>
      <c r="G160" s="168"/>
      <c r="H160" s="168"/>
      <c r="I160" s="168"/>
      <c r="J160" s="168"/>
      <c r="K160" s="168"/>
      <c r="L160" s="168"/>
      <c r="M160" s="168"/>
      <c r="N160" s="169"/>
    </row>
    <row r="161" spans="2:29" ht="14.1" customHeight="1" thickBot="1">
      <c r="B161" s="25"/>
      <c r="N161" s="53"/>
    </row>
    <row r="162" spans="2:29" ht="14.1" customHeight="1">
      <c r="B162" s="25"/>
      <c r="G162" s="225" t="s">
        <v>81</v>
      </c>
      <c r="H162" s="226"/>
      <c r="I162" s="226"/>
      <c r="J162" s="227"/>
      <c r="N162" s="53"/>
    </row>
    <row r="163" spans="2:29" ht="14.1" customHeight="1">
      <c r="B163" s="25"/>
      <c r="G163" s="39" t="s">
        <v>82</v>
      </c>
      <c r="H163" s="228" t="s">
        <v>66</v>
      </c>
      <c r="I163" s="228"/>
      <c r="J163" s="56" t="s">
        <v>83</v>
      </c>
      <c r="N163" s="53"/>
    </row>
    <row r="164" spans="2:29" ht="14.1" customHeight="1">
      <c r="B164" s="25"/>
      <c r="G164" s="42">
        <v>1.2</v>
      </c>
      <c r="H164" s="229">
        <f>INT(G164)*60+(G164-INT(G164))*100</f>
        <v>80</v>
      </c>
      <c r="I164" s="230"/>
      <c r="J164" s="73">
        <v>257.10000000000002</v>
      </c>
      <c r="N164" s="53"/>
    </row>
    <row r="165" spans="2:29" ht="14.1" customHeight="1">
      <c r="B165" s="25"/>
      <c r="G165" s="42">
        <v>1.24</v>
      </c>
      <c r="H165" s="229">
        <f t="shared" ref="H165:H178" si="2">INT(G165)*60+(G165-INT(G165))*100</f>
        <v>84</v>
      </c>
      <c r="I165" s="230"/>
      <c r="J165" s="73">
        <v>257</v>
      </c>
      <c r="N165" s="53"/>
    </row>
    <row r="166" spans="2:29" ht="14.1" customHeight="1">
      <c r="B166" s="25"/>
      <c r="G166" s="42">
        <v>1.29</v>
      </c>
      <c r="H166" s="229">
        <f t="shared" si="2"/>
        <v>89</v>
      </c>
      <c r="I166" s="230"/>
      <c r="J166" s="73">
        <v>256.89999999999998</v>
      </c>
      <c r="N166" s="53"/>
    </row>
    <row r="167" spans="2:29" ht="14.1" customHeight="1">
      <c r="B167" s="25"/>
      <c r="G167" s="42">
        <v>1.34</v>
      </c>
      <c r="H167" s="229">
        <f t="shared" si="2"/>
        <v>94</v>
      </c>
      <c r="I167" s="230"/>
      <c r="J167" s="73">
        <v>256.8</v>
      </c>
      <c r="N167" s="53"/>
    </row>
    <row r="168" spans="2:29" ht="14.1" customHeight="1">
      <c r="B168" s="25"/>
      <c r="G168" s="42">
        <v>1.41</v>
      </c>
      <c r="H168" s="229">
        <f t="shared" si="2"/>
        <v>101</v>
      </c>
      <c r="I168" s="230"/>
      <c r="J168" s="73">
        <v>256.7</v>
      </c>
      <c r="N168" s="53"/>
    </row>
    <row r="169" spans="2:29" ht="14.1" customHeight="1">
      <c r="B169" s="25"/>
      <c r="G169" s="42">
        <v>1.45</v>
      </c>
      <c r="H169" s="229">
        <f t="shared" si="2"/>
        <v>105</v>
      </c>
      <c r="I169" s="230"/>
      <c r="J169" s="73">
        <v>256.60000000000002</v>
      </c>
      <c r="N169" s="53"/>
    </row>
    <row r="170" spans="2:29" ht="14.1" customHeight="1">
      <c r="B170" s="25"/>
      <c r="G170" s="42">
        <v>1.51</v>
      </c>
      <c r="H170" s="229">
        <f t="shared" si="2"/>
        <v>111</v>
      </c>
      <c r="I170" s="230"/>
      <c r="J170" s="73">
        <v>256.5</v>
      </c>
      <c r="N170" s="53"/>
    </row>
    <row r="171" spans="2:29" ht="14.1" customHeight="1">
      <c r="B171" s="25"/>
      <c r="G171" s="42">
        <v>1.57</v>
      </c>
      <c r="H171" s="229">
        <f t="shared" si="2"/>
        <v>117</v>
      </c>
      <c r="I171" s="230"/>
      <c r="J171" s="73">
        <v>256.39999999999998</v>
      </c>
      <c r="N171" s="53"/>
    </row>
    <row r="172" spans="2:29" ht="13.5" customHeight="1">
      <c r="B172" s="25"/>
      <c r="G172" s="42">
        <v>2.0299999999999998</v>
      </c>
      <c r="H172" s="229">
        <f t="shared" si="2"/>
        <v>122.99999999999999</v>
      </c>
      <c r="I172" s="230"/>
      <c r="J172" s="73">
        <v>256.3</v>
      </c>
      <c r="N172" s="53"/>
    </row>
    <row r="173" spans="2:29" ht="14.1" customHeight="1">
      <c r="B173" s="25"/>
      <c r="G173" s="42">
        <v>2.08</v>
      </c>
      <c r="H173" s="229">
        <f t="shared" si="2"/>
        <v>128</v>
      </c>
      <c r="I173" s="230"/>
      <c r="J173" s="73">
        <v>256.2</v>
      </c>
      <c r="N173" s="53"/>
      <c r="V173" s="162" t="s">
        <v>84</v>
      </c>
      <c r="W173" s="163"/>
      <c r="X173" s="163"/>
      <c r="Y173" s="163"/>
    </row>
    <row r="174" spans="2:29" ht="14.1" customHeight="1">
      <c r="B174" s="25"/>
      <c r="G174" s="42">
        <v>2.13</v>
      </c>
      <c r="H174" s="229">
        <f t="shared" si="2"/>
        <v>133</v>
      </c>
      <c r="I174" s="230"/>
      <c r="J174" s="73">
        <v>256.10000000000002</v>
      </c>
      <c r="N174" s="53"/>
    </row>
    <row r="175" spans="2:29" ht="14.1" customHeight="1">
      <c r="B175" s="25"/>
      <c r="G175" s="42">
        <v>2.17</v>
      </c>
      <c r="H175" s="229">
        <f t="shared" si="2"/>
        <v>137</v>
      </c>
      <c r="I175" s="230"/>
      <c r="J175" s="73">
        <v>256</v>
      </c>
      <c r="N175" s="53"/>
    </row>
    <row r="176" spans="2:29" ht="14.1" customHeight="1">
      <c r="B176" s="25"/>
      <c r="G176" s="42">
        <v>2.2400000000000002</v>
      </c>
      <c r="H176" s="229">
        <f t="shared" si="2"/>
        <v>144.00000000000003</v>
      </c>
      <c r="I176" s="230"/>
      <c r="J176" s="73">
        <v>255.9</v>
      </c>
      <c r="N176" s="53"/>
      <c r="Z176" s="163"/>
      <c r="AA176" s="163"/>
      <c r="AB176" s="164"/>
      <c r="AC176" s="164"/>
    </row>
    <row r="177" spans="2:14" ht="14.1" customHeight="1">
      <c r="B177" s="25"/>
      <c r="G177" s="42">
        <v>2.29</v>
      </c>
      <c r="H177" s="229">
        <f t="shared" si="2"/>
        <v>149</v>
      </c>
      <c r="I177" s="230"/>
      <c r="J177" s="73">
        <v>255.8</v>
      </c>
      <c r="N177" s="53"/>
    </row>
    <row r="178" spans="2:14" ht="14.1" customHeight="1">
      <c r="B178" s="25"/>
      <c r="G178" s="42">
        <v>2.35</v>
      </c>
      <c r="H178" s="229">
        <f t="shared" si="2"/>
        <v>155</v>
      </c>
      <c r="I178" s="230"/>
      <c r="J178" s="73">
        <v>255.7</v>
      </c>
      <c r="N178" s="53"/>
    </row>
    <row r="179" spans="2:14" ht="14.1" customHeight="1">
      <c r="B179" s="25"/>
      <c r="G179" s="42">
        <v>2.41</v>
      </c>
      <c r="H179" s="229">
        <f t="shared" ref="H179:H185" si="3">INT(G179)*60+(G179-INT(G179))*100</f>
        <v>161</v>
      </c>
      <c r="I179" s="230"/>
      <c r="J179" s="73">
        <v>255.6</v>
      </c>
      <c r="N179" s="53"/>
    </row>
    <row r="180" spans="2:14" ht="14.1" customHeight="1">
      <c r="B180" s="25"/>
      <c r="G180" s="42">
        <v>2.4500000000000002</v>
      </c>
      <c r="H180" s="229">
        <f t="shared" si="3"/>
        <v>165</v>
      </c>
      <c r="I180" s="230"/>
      <c r="J180" s="73">
        <v>255.5</v>
      </c>
      <c r="N180" s="53"/>
    </row>
    <row r="181" spans="2:14" ht="14.1" customHeight="1">
      <c r="B181" s="25"/>
      <c r="G181" s="42">
        <v>2.52</v>
      </c>
      <c r="H181" s="229">
        <f t="shared" si="3"/>
        <v>172</v>
      </c>
      <c r="I181" s="230"/>
      <c r="J181" s="73">
        <v>255.4</v>
      </c>
      <c r="N181" s="53"/>
    </row>
    <row r="182" spans="2:14" ht="14.1" customHeight="1">
      <c r="B182" s="25"/>
      <c r="G182" s="42">
        <v>2.57</v>
      </c>
      <c r="H182" s="229">
        <f t="shared" si="3"/>
        <v>177</v>
      </c>
      <c r="I182" s="230"/>
      <c r="J182" s="73">
        <v>255.3</v>
      </c>
      <c r="N182" s="53"/>
    </row>
    <row r="183" spans="2:14" ht="14.1" customHeight="1">
      <c r="B183" s="25"/>
      <c r="G183" s="42">
        <v>3.04</v>
      </c>
      <c r="H183" s="229">
        <f t="shared" si="3"/>
        <v>184</v>
      </c>
      <c r="I183" s="230"/>
      <c r="J183" s="73">
        <v>255.2</v>
      </c>
      <c r="N183" s="53"/>
    </row>
    <row r="184" spans="2:14" ht="14.1" customHeight="1">
      <c r="B184" s="25"/>
      <c r="G184" s="42">
        <v>3.1</v>
      </c>
      <c r="H184" s="229">
        <f t="shared" si="3"/>
        <v>190</v>
      </c>
      <c r="I184" s="230"/>
      <c r="J184" s="73">
        <v>255.1</v>
      </c>
      <c r="N184" s="53"/>
    </row>
    <row r="185" spans="2:14" ht="14.1" customHeight="1">
      <c r="B185" s="25"/>
      <c r="G185" s="42">
        <v>3.17</v>
      </c>
      <c r="H185" s="229">
        <f t="shared" si="3"/>
        <v>197</v>
      </c>
      <c r="I185" s="230"/>
      <c r="J185" s="73">
        <v>255</v>
      </c>
      <c r="N185" s="53"/>
    </row>
    <row r="186" spans="2:14" ht="14.1" customHeight="1" thickBot="1">
      <c r="B186" s="25"/>
      <c r="N186" s="53"/>
    </row>
    <row r="187" spans="2:14" ht="14.1" customHeight="1">
      <c r="B187" s="25"/>
      <c r="E187" s="301" t="s">
        <v>85</v>
      </c>
      <c r="F187" s="239"/>
      <c r="G187" s="239"/>
      <c r="H187" s="239"/>
      <c r="I187" s="239"/>
      <c r="J187" s="239"/>
      <c r="K187" s="240"/>
      <c r="N187" s="53"/>
    </row>
    <row r="188" spans="2:14" ht="14.1" customHeight="1">
      <c r="B188" s="25"/>
      <c r="N188" s="53"/>
    </row>
    <row r="189" spans="2:14" ht="14.1" customHeight="1">
      <c r="B189" s="25"/>
      <c r="N189" s="53"/>
    </row>
    <row r="190" spans="2:14" ht="14.1" customHeight="1">
      <c r="B190" s="25"/>
      <c r="N190" s="53"/>
    </row>
    <row r="191" spans="2:14" ht="14.1" customHeight="1">
      <c r="B191" s="25"/>
      <c r="N191" s="53"/>
    </row>
    <row r="192" spans="2:14" ht="14.1" customHeight="1">
      <c r="B192" s="25"/>
      <c r="N192" s="53"/>
    </row>
    <row r="193" spans="2:14" ht="14.1" customHeight="1">
      <c r="B193" s="25"/>
      <c r="N193" s="53"/>
    </row>
    <row r="194" spans="2:14" ht="14.1" customHeight="1">
      <c r="B194" s="25"/>
      <c r="N194" s="53"/>
    </row>
    <row r="195" spans="2:14" ht="14.1" customHeight="1">
      <c r="B195" s="25"/>
      <c r="N195" s="53"/>
    </row>
    <row r="196" spans="2:14" ht="14.1" customHeight="1">
      <c r="B196" s="25"/>
      <c r="N196" s="53"/>
    </row>
    <row r="197" spans="2:14" ht="14.1" customHeight="1">
      <c r="B197" s="25"/>
      <c r="N197" s="53"/>
    </row>
    <row r="198" spans="2:14" ht="14.1" customHeight="1">
      <c r="B198" s="25"/>
      <c r="N198" s="53"/>
    </row>
    <row r="199" spans="2:14" ht="14.1" customHeight="1">
      <c r="B199" s="167" t="s">
        <v>86</v>
      </c>
      <c r="C199" s="288"/>
      <c r="D199" s="288"/>
      <c r="E199" s="288"/>
      <c r="F199" s="288"/>
      <c r="G199" s="288"/>
      <c r="H199" s="288"/>
      <c r="I199" s="288"/>
      <c r="J199" s="288"/>
      <c r="K199" s="288"/>
      <c r="L199" s="288"/>
      <c r="M199" s="288"/>
      <c r="N199" s="289"/>
    </row>
    <row r="200" spans="2:14" ht="14.1" customHeight="1" thickBot="1">
      <c r="B200" s="25"/>
      <c r="N200" s="53"/>
    </row>
    <row r="201" spans="2:14" ht="14.1" customHeight="1">
      <c r="B201" s="25"/>
      <c r="C201" s="290" t="s">
        <v>87</v>
      </c>
      <c r="D201" s="239"/>
      <c r="E201" s="239"/>
      <c r="F201" s="239"/>
      <c r="G201" s="239"/>
      <c r="H201" s="239"/>
      <c r="I201" s="239"/>
      <c r="J201" s="239"/>
      <c r="K201" s="239"/>
      <c r="L201" s="239"/>
      <c r="M201" s="240"/>
      <c r="N201" s="53"/>
    </row>
    <row r="202" spans="2:14" ht="14.1" customHeight="1">
      <c r="B202" s="25"/>
      <c r="C202" s="246" t="s">
        <v>88</v>
      </c>
      <c r="D202" s="247"/>
      <c r="E202" s="247"/>
      <c r="F202" s="247"/>
      <c r="G202" s="284" t="s">
        <v>89</v>
      </c>
      <c r="H202" s="285"/>
      <c r="I202" s="285"/>
      <c r="J202" s="285"/>
      <c r="K202" s="285"/>
      <c r="L202" s="285"/>
      <c r="M202" s="286"/>
      <c r="N202" s="53"/>
    </row>
    <row r="203" spans="2:14" ht="14.1" customHeight="1">
      <c r="B203" s="25"/>
      <c r="C203" s="23"/>
      <c r="D203" s="13"/>
      <c r="E203" s="13"/>
      <c r="F203" s="24"/>
      <c r="G203" s="32"/>
      <c r="H203" s="13"/>
      <c r="I203" s="13"/>
      <c r="J203" s="13"/>
      <c r="K203" s="13"/>
      <c r="L203" s="13"/>
      <c r="M203" s="33"/>
      <c r="N203" s="53"/>
    </row>
    <row r="204" spans="2:14" ht="14.1" customHeight="1">
      <c r="B204" s="25"/>
      <c r="C204" s="25"/>
      <c r="F204" s="26"/>
      <c r="G204" s="241" t="s">
        <v>90</v>
      </c>
      <c r="H204" s="287"/>
      <c r="I204" s="287"/>
      <c r="J204" s="287"/>
      <c r="K204" s="287"/>
      <c r="L204" s="30">
        <f>J34</f>
        <v>2.6339999999999999</v>
      </c>
      <c r="M204" s="31" t="s">
        <v>91</v>
      </c>
      <c r="N204" s="53"/>
    </row>
    <row r="205" spans="2:14" ht="14.1" customHeight="1">
      <c r="B205" s="25"/>
      <c r="C205" s="25"/>
      <c r="F205" s="26"/>
      <c r="G205" s="241" t="s">
        <v>92</v>
      </c>
      <c r="H205" s="287"/>
      <c r="I205" s="287"/>
      <c r="J205" s="287"/>
      <c r="K205" s="287"/>
      <c r="L205" s="30">
        <f>J36</f>
        <v>18.5</v>
      </c>
      <c r="M205" s="31" t="s">
        <v>93</v>
      </c>
      <c r="N205" s="53"/>
    </row>
    <row r="206" spans="2:14" ht="14.1" customHeight="1">
      <c r="B206" s="25"/>
      <c r="C206" s="25"/>
      <c r="F206" s="26"/>
      <c r="G206" s="241" t="s">
        <v>94</v>
      </c>
      <c r="H206" s="287"/>
      <c r="I206" s="287"/>
      <c r="J206" s="287"/>
      <c r="K206" s="287"/>
      <c r="L206" s="30">
        <v>258.56</v>
      </c>
      <c r="M206" s="31" t="str">
        <f>M204</f>
        <v>mΩ</v>
      </c>
      <c r="N206" s="53"/>
    </row>
    <row r="207" spans="2:14" ht="14.1" customHeight="1" thickBot="1">
      <c r="B207" s="25"/>
      <c r="C207" s="27"/>
      <c r="D207" s="28"/>
      <c r="E207" s="28"/>
      <c r="F207" s="29"/>
      <c r="G207" s="243"/>
      <c r="H207" s="295"/>
      <c r="I207" s="295"/>
      <c r="J207" s="295"/>
      <c r="K207" s="295"/>
      <c r="L207" s="34"/>
      <c r="M207" s="35"/>
      <c r="N207" s="53"/>
    </row>
    <row r="208" spans="2:14" ht="14.1" customHeight="1">
      <c r="B208" s="25"/>
      <c r="N208" s="53"/>
    </row>
    <row r="209" spans="2:19" ht="14.1" customHeight="1">
      <c r="B209" s="25"/>
      <c r="K209" s="15" t="s">
        <v>95</v>
      </c>
      <c r="L209" s="41">
        <f>((L206/J34)*(J36+U27))-U27</f>
        <v>23677.566438876238</v>
      </c>
      <c r="M209" s="36" t="str">
        <f>M205</f>
        <v xml:space="preserve"> °C</v>
      </c>
      <c r="N209" s="53"/>
    </row>
    <row r="210" spans="2:19" ht="14.1" customHeight="1" thickBot="1">
      <c r="B210" s="25"/>
      <c r="N210" s="53"/>
    </row>
    <row r="211" spans="2:19" ht="14.1" customHeight="1">
      <c r="B211" s="25"/>
      <c r="C211" s="290" t="s">
        <v>96</v>
      </c>
      <c r="D211" s="239"/>
      <c r="E211" s="239"/>
      <c r="F211" s="239"/>
      <c r="G211" s="239"/>
      <c r="H211" s="239"/>
      <c r="I211" s="239"/>
      <c r="J211" s="239"/>
      <c r="K211" s="239"/>
      <c r="L211" s="239"/>
      <c r="M211" s="240"/>
      <c r="N211" s="53"/>
    </row>
    <row r="212" spans="2:19" ht="14.1" customHeight="1">
      <c r="B212" s="25"/>
      <c r="C212" s="246" t="s">
        <v>88</v>
      </c>
      <c r="D212" s="247"/>
      <c r="E212" s="247"/>
      <c r="F212" s="247"/>
      <c r="G212" s="284" t="s">
        <v>89</v>
      </c>
      <c r="H212" s="285"/>
      <c r="I212" s="285"/>
      <c r="J212" s="285"/>
      <c r="K212" s="285"/>
      <c r="L212" s="285"/>
      <c r="M212" s="286"/>
      <c r="N212" s="53"/>
    </row>
    <row r="213" spans="2:19" ht="14.1" customHeight="1">
      <c r="B213" s="25"/>
      <c r="C213" s="23"/>
      <c r="D213" s="13"/>
      <c r="E213" s="13"/>
      <c r="F213" s="24"/>
      <c r="G213" s="32"/>
      <c r="H213" s="13"/>
      <c r="I213" s="13"/>
      <c r="J213" s="13"/>
      <c r="K213" s="13"/>
      <c r="L213" s="13"/>
      <c r="M213" s="33"/>
      <c r="N213" s="53"/>
    </row>
    <row r="214" spans="2:19" ht="14.1" customHeight="1">
      <c r="B214" s="25"/>
      <c r="C214" s="25"/>
      <c r="F214" s="26"/>
      <c r="G214" s="241" t="s">
        <v>97</v>
      </c>
      <c r="H214" s="287"/>
      <c r="I214" s="287"/>
      <c r="J214" s="287"/>
      <c r="K214" s="287"/>
      <c r="L214" s="40">
        <f>L209</f>
        <v>23677.566438876238</v>
      </c>
      <c r="M214" s="31" t="str">
        <f>M209</f>
        <v xml:space="preserve"> °C</v>
      </c>
      <c r="N214" s="53"/>
      <c r="S214" s="15"/>
    </row>
    <row r="215" spans="2:19" ht="14.1" customHeight="1">
      <c r="B215" s="25"/>
      <c r="C215" s="25"/>
      <c r="F215" s="26"/>
      <c r="G215" s="241" t="s">
        <v>98</v>
      </c>
      <c r="H215" s="287"/>
      <c r="I215" s="287"/>
      <c r="J215" s="287"/>
      <c r="K215" s="287"/>
      <c r="L215" s="40">
        <f>MEDIAN(J136:L136)</f>
        <v>20.440000000000001</v>
      </c>
      <c r="M215" s="31" t="s">
        <v>93</v>
      </c>
      <c r="N215" s="53"/>
      <c r="S215" s="15"/>
    </row>
    <row r="216" spans="2:19" ht="14.1" customHeight="1" thickBot="1">
      <c r="B216" s="25"/>
      <c r="C216" s="27"/>
      <c r="D216" s="28"/>
      <c r="E216" s="28"/>
      <c r="F216" s="29"/>
      <c r="G216" s="253"/>
      <c r="H216" s="302"/>
      <c r="I216" s="302"/>
      <c r="J216" s="302"/>
      <c r="K216" s="302"/>
      <c r="L216" s="37"/>
      <c r="M216" s="35"/>
      <c r="N216" s="53"/>
      <c r="S216" s="15"/>
    </row>
    <row r="217" spans="2:19" ht="14.1" customHeight="1">
      <c r="B217" s="25"/>
      <c r="N217" s="53"/>
    </row>
    <row r="218" spans="2:19" ht="14.1" customHeight="1">
      <c r="B218" s="25"/>
      <c r="I218" s="15" t="s">
        <v>99</v>
      </c>
      <c r="J218" s="41">
        <f>L209-L215</f>
        <v>23657.126438876239</v>
      </c>
      <c r="K218" s="36" t="str">
        <f>M215</f>
        <v xml:space="preserve"> °C</v>
      </c>
      <c r="N218" s="53"/>
    </row>
    <row r="219" spans="2:19" ht="14.1" customHeight="1" thickBot="1">
      <c r="B219" s="25"/>
      <c r="N219" s="53"/>
    </row>
    <row r="220" spans="2:19" ht="14.1" customHeight="1">
      <c r="B220" s="25"/>
      <c r="C220" s="296" t="s">
        <v>100</v>
      </c>
      <c r="D220" s="297"/>
      <c r="E220" s="297"/>
      <c r="F220" s="297"/>
      <c r="G220" s="297"/>
      <c r="H220" s="297"/>
      <c r="I220" s="297"/>
      <c r="J220" s="297"/>
      <c r="K220" s="297"/>
      <c r="L220" s="297"/>
      <c r="M220" s="298"/>
      <c r="N220" s="53"/>
    </row>
    <row r="221" spans="2:19" ht="14.1" customHeight="1">
      <c r="B221" s="25"/>
      <c r="C221" s="246" t="str">
        <f>C212</f>
        <v>Formula</v>
      </c>
      <c r="D221" s="247"/>
      <c r="E221" s="247"/>
      <c r="F221" s="247"/>
      <c r="G221" s="284" t="str">
        <f>G212</f>
        <v>Variáveis</v>
      </c>
      <c r="H221" s="285"/>
      <c r="I221" s="285"/>
      <c r="J221" s="285"/>
      <c r="K221" s="285"/>
      <c r="L221" s="285"/>
      <c r="M221" s="286"/>
      <c r="N221" s="53"/>
      <c r="S221" s="15"/>
    </row>
    <row r="222" spans="2:19" ht="14.1" customHeight="1">
      <c r="B222" s="25"/>
      <c r="C222" s="23"/>
      <c r="D222" s="13"/>
      <c r="E222" s="13"/>
      <c r="F222" s="24"/>
      <c r="G222" s="32"/>
      <c r="H222" s="13"/>
      <c r="I222" s="13"/>
      <c r="J222" s="13"/>
      <c r="K222" s="13"/>
      <c r="L222" s="13"/>
      <c r="M222" s="33"/>
      <c r="N222" s="53"/>
    </row>
    <row r="223" spans="2:19" ht="14.1" customHeight="1">
      <c r="B223" s="25"/>
      <c r="C223" s="25"/>
      <c r="F223" s="26"/>
      <c r="G223" s="241" t="s">
        <v>101</v>
      </c>
      <c r="H223" s="287"/>
      <c r="I223" s="287"/>
      <c r="J223" s="287"/>
      <c r="K223" s="287"/>
      <c r="L223" s="40">
        <v>40</v>
      </c>
      <c r="M223" s="31" t="str">
        <f>M215</f>
        <v xml:space="preserve"> °C</v>
      </c>
      <c r="N223" s="53"/>
    </row>
    <row r="224" spans="2:19" ht="14.1" customHeight="1">
      <c r="B224" s="25"/>
      <c r="C224" s="25"/>
      <c r="F224" s="26"/>
      <c r="G224" s="241" t="str">
        <f>G215</f>
        <v>Temp. Amb.  no desligamento - T2</v>
      </c>
      <c r="H224" s="287"/>
      <c r="I224" s="287"/>
      <c r="J224" s="287"/>
      <c r="K224" s="287"/>
      <c r="L224" s="40">
        <f>L215</f>
        <v>20.440000000000001</v>
      </c>
      <c r="M224" s="31" t="str">
        <f>M215</f>
        <v xml:space="preserve"> °C</v>
      </c>
      <c r="N224" s="53"/>
    </row>
    <row r="225" spans="2:14" ht="14.1" customHeight="1">
      <c r="B225" s="25"/>
      <c r="C225" s="25"/>
      <c r="F225" s="26"/>
      <c r="G225" s="241" t="s">
        <v>102</v>
      </c>
      <c r="H225" s="287"/>
      <c r="I225" s="287"/>
      <c r="J225" s="287"/>
      <c r="K225" s="287"/>
      <c r="L225" s="40">
        <f>J218</f>
        <v>23657.126438876239</v>
      </c>
      <c r="M225" s="31" t="str">
        <f>K218</f>
        <v xml:space="preserve"> °C</v>
      </c>
      <c r="N225" s="53"/>
    </row>
    <row r="226" spans="2:14" ht="14.1" customHeight="1" thickBot="1">
      <c r="B226" s="25"/>
      <c r="C226" s="27"/>
      <c r="D226" s="28"/>
      <c r="E226" s="28"/>
      <c r="F226" s="29"/>
      <c r="G226" s="243"/>
      <c r="H226" s="295"/>
      <c r="I226" s="295"/>
      <c r="J226" s="295"/>
      <c r="K226" s="295"/>
      <c r="L226" s="34"/>
      <c r="M226" s="35"/>
      <c r="N226" s="53"/>
    </row>
    <row r="227" spans="2:14" ht="14.1" customHeight="1">
      <c r="B227" s="25"/>
      <c r="N227" s="53"/>
    </row>
    <row r="228" spans="2:14" ht="14.1" customHeight="1">
      <c r="B228" s="25"/>
      <c r="K228" s="15" t="s">
        <v>103</v>
      </c>
      <c r="L228" s="41">
        <f>(L225*(U27+L223)/(U27+L224))+L223</f>
        <v>25582.448281870122</v>
      </c>
      <c r="M228" s="36" t="str">
        <f>K218</f>
        <v xml:space="preserve"> °C</v>
      </c>
      <c r="N228" s="53"/>
    </row>
    <row r="229" spans="2:14" ht="14.1" customHeight="1" thickBot="1">
      <c r="B229" s="25"/>
      <c r="N229" s="53"/>
    </row>
    <row r="230" spans="2:14" ht="14.1" customHeight="1">
      <c r="B230" s="25"/>
      <c r="C230" s="296" t="s">
        <v>104</v>
      </c>
      <c r="D230" s="297"/>
      <c r="E230" s="297"/>
      <c r="F230" s="297"/>
      <c r="G230" s="297"/>
      <c r="H230" s="297"/>
      <c r="I230" s="297"/>
      <c r="J230" s="297"/>
      <c r="K230" s="297"/>
      <c r="L230" s="297"/>
      <c r="M230" s="298"/>
      <c r="N230" s="53"/>
    </row>
    <row r="231" spans="2:14" ht="14.1" customHeight="1">
      <c r="B231" s="25"/>
      <c r="C231" s="246" t="str">
        <f>C221</f>
        <v>Formula</v>
      </c>
      <c r="D231" s="247"/>
      <c r="E231" s="247"/>
      <c r="F231" s="247"/>
      <c r="G231" s="284" t="str">
        <f>G221</f>
        <v>Variáveis</v>
      </c>
      <c r="H231" s="285"/>
      <c r="I231" s="285"/>
      <c r="J231" s="285"/>
      <c r="K231" s="285"/>
      <c r="L231" s="285"/>
      <c r="M231" s="286"/>
      <c r="N231" s="53"/>
    </row>
    <row r="232" spans="2:14" ht="15" customHeight="1">
      <c r="B232" s="25"/>
      <c r="C232" s="23"/>
      <c r="D232" s="13"/>
      <c r="E232" s="13"/>
      <c r="F232" s="24"/>
      <c r="G232" s="32"/>
      <c r="H232" s="13"/>
      <c r="I232" s="13"/>
      <c r="J232" s="13"/>
      <c r="K232" s="13"/>
      <c r="L232" s="13"/>
      <c r="M232" s="33"/>
      <c r="N232" s="53"/>
    </row>
    <row r="233" spans="2:14">
      <c r="B233" s="25"/>
      <c r="C233" s="25"/>
      <c r="F233" s="26"/>
      <c r="G233" s="241" t="s">
        <v>105</v>
      </c>
      <c r="H233" s="287"/>
      <c r="I233" s="287"/>
      <c r="J233" s="287"/>
      <c r="K233" s="287"/>
      <c r="L233" s="40">
        <f>L228</f>
        <v>25582.448281870122</v>
      </c>
      <c r="M233" s="31" t="str">
        <f>M225</f>
        <v xml:space="preserve"> °C</v>
      </c>
      <c r="N233" s="53"/>
    </row>
    <row r="234" spans="2:14">
      <c r="B234" s="25"/>
      <c r="C234" s="25"/>
      <c r="F234" s="26"/>
      <c r="G234" s="241" t="s">
        <v>101</v>
      </c>
      <c r="H234" s="287"/>
      <c r="I234" s="287"/>
      <c r="J234" s="287"/>
      <c r="K234" s="287"/>
      <c r="L234" s="40">
        <f>L223</f>
        <v>40</v>
      </c>
      <c r="M234" s="31" t="str">
        <f>M233</f>
        <v xml:space="preserve"> °C</v>
      </c>
      <c r="N234" s="53"/>
    </row>
    <row r="235" spans="2:14" ht="15" thickBot="1">
      <c r="B235" s="25"/>
      <c r="C235" s="27"/>
      <c r="D235" s="28"/>
      <c r="E235" s="28"/>
      <c r="F235" s="29"/>
      <c r="G235" s="243"/>
      <c r="H235" s="295"/>
      <c r="I235" s="295"/>
      <c r="J235" s="295"/>
      <c r="K235" s="295"/>
      <c r="L235" s="34"/>
      <c r="M235" s="35"/>
      <c r="N235" s="53"/>
    </row>
    <row r="236" spans="2:14">
      <c r="B236" s="25"/>
      <c r="N236" s="53"/>
    </row>
    <row r="237" spans="2:14">
      <c r="B237" s="25"/>
      <c r="K237" s="15" t="s">
        <v>106</v>
      </c>
      <c r="L237" s="41">
        <f>L233-L234</f>
        <v>25542.448281870122</v>
      </c>
      <c r="M237" s="36" t="str">
        <f>M228</f>
        <v xml:space="preserve"> °C</v>
      </c>
      <c r="N237" s="53"/>
    </row>
    <row r="238" spans="2:14" ht="15" thickBot="1">
      <c r="B238" s="25"/>
      <c r="K238" s="15"/>
      <c r="L238" s="41"/>
      <c r="M238" s="36"/>
      <c r="N238" s="53"/>
    </row>
    <row r="239" spans="2:14" ht="15">
      <c r="B239" s="25"/>
      <c r="C239" s="296" t="s">
        <v>107</v>
      </c>
      <c r="D239" s="297"/>
      <c r="E239" s="297"/>
      <c r="F239" s="297"/>
      <c r="G239" s="297"/>
      <c r="H239" s="297"/>
      <c r="I239" s="297"/>
      <c r="J239" s="297"/>
      <c r="K239" s="297"/>
      <c r="L239" s="297"/>
      <c r="M239" s="298"/>
      <c r="N239" s="53"/>
    </row>
    <row r="240" spans="2:14" ht="15">
      <c r="B240" s="25"/>
      <c r="C240" s="246" t="str">
        <f>C231</f>
        <v>Formula</v>
      </c>
      <c r="D240" s="247"/>
      <c r="E240" s="247"/>
      <c r="F240" s="247"/>
      <c r="G240" s="284" t="str">
        <f>G231</f>
        <v>Variáveis</v>
      </c>
      <c r="H240" s="285"/>
      <c r="I240" s="285"/>
      <c r="J240" s="285"/>
      <c r="K240" s="285"/>
      <c r="L240" s="285"/>
      <c r="M240" s="286"/>
      <c r="N240" s="53"/>
    </row>
    <row r="241" spans="2:14">
      <c r="B241" s="25"/>
      <c r="C241" s="23"/>
      <c r="D241" s="13"/>
      <c r="E241" s="13"/>
      <c r="F241" s="24"/>
      <c r="G241" s="32"/>
      <c r="H241" s="13"/>
      <c r="I241" s="13"/>
      <c r="J241" s="13"/>
      <c r="K241" s="13"/>
      <c r="L241" s="13"/>
      <c r="M241" s="33"/>
      <c r="N241" s="53"/>
    </row>
    <row r="242" spans="2:14">
      <c r="B242" s="25"/>
      <c r="C242" s="25"/>
      <c r="F242" s="26"/>
      <c r="G242" s="241" t="s">
        <v>105</v>
      </c>
      <c r="H242" s="287"/>
      <c r="I242" s="287"/>
      <c r="J242" s="287"/>
      <c r="K242" s="287"/>
      <c r="L242" s="40">
        <f>L233</f>
        <v>25582.448281870122</v>
      </c>
      <c r="M242" s="31" t="str">
        <f>M234</f>
        <v xml:space="preserve"> °C</v>
      </c>
      <c r="N242" s="53"/>
    </row>
    <row r="243" spans="2:14">
      <c r="B243" s="25"/>
      <c r="C243" s="25"/>
      <c r="F243" s="26"/>
      <c r="G243" s="241" t="s">
        <v>108</v>
      </c>
      <c r="H243" s="287"/>
      <c r="I243" s="287"/>
      <c r="J243" s="287"/>
      <c r="K243" s="287"/>
      <c r="L243" s="40">
        <v>10</v>
      </c>
      <c r="M243" s="31" t="s">
        <v>109</v>
      </c>
      <c r="N243" s="53"/>
    </row>
    <row r="244" spans="2:14">
      <c r="B244" s="25"/>
      <c r="C244" s="25"/>
      <c r="F244" s="26"/>
      <c r="G244" s="241" t="s">
        <v>110</v>
      </c>
      <c r="H244" s="287"/>
      <c r="I244" s="287"/>
      <c r="J244" s="287"/>
      <c r="K244" s="287"/>
      <c r="L244" s="40">
        <f>9.5*23</f>
        <v>218.5</v>
      </c>
      <c r="M244" s="31" t="s">
        <v>111</v>
      </c>
      <c r="N244" s="53"/>
    </row>
    <row r="245" spans="2:14">
      <c r="B245" s="25"/>
      <c r="C245" s="25"/>
      <c r="F245" s="26"/>
      <c r="G245" s="241" t="s">
        <v>112</v>
      </c>
      <c r="H245" s="287"/>
      <c r="I245" s="287"/>
      <c r="J245" s="287"/>
      <c r="K245" s="287"/>
      <c r="L245" s="40">
        <v>1</v>
      </c>
      <c r="M245" s="31" t="s">
        <v>113</v>
      </c>
      <c r="N245" s="53"/>
    </row>
    <row r="246" spans="2:14" ht="15" thickBot="1">
      <c r="B246" s="25"/>
      <c r="C246" s="27"/>
      <c r="D246" s="28"/>
      <c r="E246" s="28"/>
      <c r="F246" s="29"/>
      <c r="G246" s="243"/>
      <c r="H246" s="295"/>
      <c r="I246" s="295"/>
      <c r="J246" s="295"/>
      <c r="K246" s="295"/>
      <c r="L246" s="34"/>
      <c r="M246" s="35"/>
      <c r="N246" s="53"/>
    </row>
    <row r="247" spans="2:14">
      <c r="B247" s="25"/>
      <c r="N247" s="53"/>
    </row>
    <row r="248" spans="2:14" ht="15">
      <c r="B248" s="25"/>
      <c r="K248" s="15" t="s">
        <v>114</v>
      </c>
      <c r="L248" s="41">
        <f>L242+((2*(L242+U27))/((45700/((L243*1000)/L244)^2*L245)-1))</f>
        <v>28061.763309557013</v>
      </c>
      <c r="M248" s="36" t="str">
        <f>M237</f>
        <v xml:space="preserve"> °C</v>
      </c>
      <c r="N248" s="53"/>
    </row>
    <row r="249" spans="2:14">
      <c r="B249" s="25"/>
      <c r="K249" s="15"/>
      <c r="L249" s="41"/>
      <c r="M249" s="36"/>
      <c r="N249" s="53"/>
    </row>
    <row r="250" spans="2:14" ht="15.75">
      <c r="B250" s="167" t="s">
        <v>115</v>
      </c>
      <c r="C250" s="288"/>
      <c r="D250" s="288"/>
      <c r="E250" s="288"/>
      <c r="F250" s="288"/>
      <c r="G250" s="288"/>
      <c r="H250" s="288"/>
      <c r="I250" s="288"/>
      <c r="J250" s="288"/>
      <c r="K250" s="288"/>
      <c r="L250" s="288"/>
      <c r="M250" s="288"/>
      <c r="N250" s="289"/>
    </row>
    <row r="251" spans="2:14">
      <c r="B251" s="25"/>
      <c r="N251" s="53"/>
    </row>
    <row r="252" spans="2:14">
      <c r="B252" s="25"/>
      <c r="N252" s="53"/>
    </row>
    <row r="253" spans="2:14">
      <c r="B253" s="25"/>
      <c r="N253" s="53"/>
    </row>
    <row r="254" spans="2:14">
      <c r="B254" s="25"/>
      <c r="N254" s="53"/>
    </row>
    <row r="255" spans="2:14" ht="15" thickBot="1">
      <c r="B255" s="25"/>
      <c r="N255" s="53"/>
    </row>
    <row r="256" spans="2:14" ht="15">
      <c r="B256" s="25"/>
      <c r="E256" s="262" t="s">
        <v>116</v>
      </c>
      <c r="F256" s="291"/>
      <c r="G256" s="291"/>
      <c r="H256" s="291"/>
      <c r="I256" s="291"/>
      <c r="J256" s="292"/>
      <c r="N256" s="53"/>
    </row>
    <row r="257" spans="2:14" ht="15">
      <c r="B257" s="25"/>
      <c r="E257" s="266" t="s">
        <v>117</v>
      </c>
      <c r="F257" s="293"/>
      <c r="G257" s="293"/>
      <c r="H257" s="293"/>
      <c r="I257" s="268" t="s">
        <v>118</v>
      </c>
      <c r="J257" s="166"/>
      <c r="N257" s="53"/>
    </row>
    <row r="258" spans="2:14" ht="15.75" thickBot="1">
      <c r="B258" s="25"/>
      <c r="E258" s="269" t="s">
        <v>119</v>
      </c>
      <c r="F258" s="294"/>
      <c r="G258" s="294"/>
      <c r="H258" s="294"/>
      <c r="I258" s="43">
        <f>L228</f>
        <v>25582.448281870122</v>
      </c>
      <c r="J258" s="44" t="str">
        <f>M228</f>
        <v xml:space="preserve"> °C</v>
      </c>
      <c r="N258" s="53"/>
    </row>
    <row r="259" spans="2:14">
      <c r="B259" s="25"/>
      <c r="N259" s="53"/>
    </row>
    <row r="260" spans="2:14" ht="15">
      <c r="B260" s="271" t="s">
        <v>120</v>
      </c>
      <c r="C260" s="242"/>
      <c r="D260" s="272">
        <v>43734</v>
      </c>
      <c r="E260" s="254"/>
      <c r="N260" s="53"/>
    </row>
    <row r="261" spans="2:14" ht="15">
      <c r="B261" s="66"/>
      <c r="C261" s="65"/>
      <c r="D261" s="67"/>
      <c r="E261" s="68"/>
      <c r="N261" s="53"/>
    </row>
    <row r="262" spans="2:14" ht="14.25" customHeight="1">
      <c r="B262" s="58" t="s">
        <v>121</v>
      </c>
      <c r="C262" s="45"/>
      <c r="D262" s="45"/>
      <c r="E262" s="45"/>
      <c r="I262" s="57" t="s">
        <v>122</v>
      </c>
      <c r="L262" s="45"/>
      <c r="M262" s="45"/>
      <c r="N262" s="59"/>
    </row>
    <row r="263" spans="2:14" ht="14.25" customHeight="1">
      <c r="B263" s="60"/>
      <c r="C263" s="45"/>
      <c r="D263" s="45"/>
      <c r="E263" s="45"/>
      <c r="K263" s="45"/>
      <c r="L263" s="45"/>
      <c r="M263" s="45"/>
      <c r="N263" s="59"/>
    </row>
    <row r="264" spans="2:14">
      <c r="B264" s="60"/>
      <c r="C264" s="45"/>
      <c r="D264" s="45"/>
      <c r="E264" s="45"/>
      <c r="K264" s="45"/>
      <c r="L264" s="45"/>
      <c r="M264" s="45"/>
      <c r="N264" s="59"/>
    </row>
    <row r="265" spans="2:14" ht="15">
      <c r="B265" s="58"/>
      <c r="C265" s="45"/>
      <c r="D265" s="45"/>
      <c r="E265" s="45"/>
      <c r="K265" s="57"/>
      <c r="L265" s="45"/>
      <c r="M265" s="45"/>
      <c r="N265" s="59"/>
    </row>
    <row r="266" spans="2:14" ht="15">
      <c r="B266" s="58"/>
      <c r="C266" s="45"/>
      <c r="D266" s="45"/>
      <c r="E266" s="45"/>
      <c r="K266" s="57"/>
      <c r="L266" s="45"/>
      <c r="M266" s="45"/>
      <c r="N266" s="59"/>
    </row>
    <row r="267" spans="2:14" ht="15">
      <c r="B267" s="256" t="s">
        <v>123</v>
      </c>
      <c r="C267" s="257"/>
      <c r="D267" s="257"/>
      <c r="E267" s="258"/>
      <c r="F267" s="258"/>
      <c r="I267" s="257" t="s">
        <v>124</v>
      </c>
      <c r="J267" s="257"/>
      <c r="K267" s="257"/>
      <c r="L267" s="257"/>
      <c r="M267" s="257"/>
      <c r="N267" s="59"/>
    </row>
    <row r="268" spans="2:14">
      <c r="B268" s="60"/>
      <c r="C268" s="45"/>
      <c r="D268" s="45"/>
      <c r="E268" s="45"/>
      <c r="K268" s="45"/>
      <c r="L268" s="45"/>
      <c r="M268" s="45"/>
      <c r="N268" s="59"/>
    </row>
    <row r="269" spans="2:14">
      <c r="B269" s="259" t="s">
        <v>125</v>
      </c>
      <c r="C269" s="299"/>
      <c r="D269" s="299"/>
      <c r="E269" s="299"/>
      <c r="F269" s="299"/>
      <c r="G269" s="299"/>
      <c r="H269" s="299"/>
      <c r="I269" s="299"/>
      <c r="J269" s="299"/>
      <c r="K269" s="299"/>
      <c r="L269" s="299"/>
      <c r="M269" s="299"/>
      <c r="N269" s="300"/>
    </row>
    <row r="270" spans="2:14">
      <c r="B270" s="259"/>
      <c r="C270" s="299"/>
      <c r="D270" s="299"/>
      <c r="E270" s="299"/>
      <c r="F270" s="299"/>
      <c r="G270" s="299"/>
      <c r="H270" s="299"/>
      <c r="I270" s="299"/>
      <c r="J270" s="299"/>
      <c r="K270" s="299"/>
      <c r="L270" s="299"/>
      <c r="M270" s="299"/>
      <c r="N270" s="300"/>
    </row>
    <row r="271" spans="2:14" ht="15" thickBot="1">
      <c r="B271" s="61"/>
      <c r="C271" s="62"/>
      <c r="D271" s="62"/>
      <c r="E271" s="62"/>
      <c r="F271" s="62"/>
      <c r="G271" s="62"/>
      <c r="H271" s="62"/>
      <c r="I271" s="62"/>
      <c r="J271" s="28"/>
      <c r="K271" s="28"/>
      <c r="L271" s="28"/>
      <c r="M271" s="28"/>
      <c r="N271" s="63"/>
    </row>
  </sheetData>
  <mergeCells count="115">
    <mergeCell ref="B269:N270"/>
    <mergeCell ref="E187:K187"/>
    <mergeCell ref="H179:I179"/>
    <mergeCell ref="H180:I180"/>
    <mergeCell ref="H181:I181"/>
    <mergeCell ref="H182:I182"/>
    <mergeCell ref="H183:I183"/>
    <mergeCell ref="H184:I184"/>
    <mergeCell ref="H185:I185"/>
    <mergeCell ref="B267:F267"/>
    <mergeCell ref="I267:M267"/>
    <mergeCell ref="C230:M230"/>
    <mergeCell ref="C231:F231"/>
    <mergeCell ref="G231:M231"/>
    <mergeCell ref="G215:K215"/>
    <mergeCell ref="G216:K216"/>
    <mergeCell ref="C220:M220"/>
    <mergeCell ref="C221:F221"/>
    <mergeCell ref="G221:M221"/>
    <mergeCell ref="G223:K223"/>
    <mergeCell ref="G206:K206"/>
    <mergeCell ref="G207:K207"/>
    <mergeCell ref="C211:M211"/>
    <mergeCell ref="C212:F212"/>
    <mergeCell ref="G233:K233"/>
    <mergeCell ref="G234:K234"/>
    <mergeCell ref="G235:K235"/>
    <mergeCell ref="C239:M239"/>
    <mergeCell ref="C240:F240"/>
    <mergeCell ref="G240:M240"/>
    <mergeCell ref="G224:K224"/>
    <mergeCell ref="G225:K225"/>
    <mergeCell ref="G226:K226"/>
    <mergeCell ref="E256:J256"/>
    <mergeCell ref="E257:H257"/>
    <mergeCell ref="I257:J257"/>
    <mergeCell ref="E258:H258"/>
    <mergeCell ref="B260:C260"/>
    <mergeCell ref="D260:E260"/>
    <mergeCell ref="G242:K242"/>
    <mergeCell ref="G243:K243"/>
    <mergeCell ref="G244:K244"/>
    <mergeCell ref="G245:K245"/>
    <mergeCell ref="G246:K246"/>
    <mergeCell ref="B250:N250"/>
    <mergeCell ref="G212:M212"/>
    <mergeCell ref="G214:K214"/>
    <mergeCell ref="B199:N199"/>
    <mergeCell ref="C201:M201"/>
    <mergeCell ref="C202:F202"/>
    <mergeCell ref="G202:M202"/>
    <mergeCell ref="G204:K204"/>
    <mergeCell ref="G205:K205"/>
    <mergeCell ref="H174:I174"/>
    <mergeCell ref="H175:I175"/>
    <mergeCell ref="H176:I176"/>
    <mergeCell ref="H177:I177"/>
    <mergeCell ref="H178:I178"/>
    <mergeCell ref="H168:I168"/>
    <mergeCell ref="H169:I169"/>
    <mergeCell ref="H170:I170"/>
    <mergeCell ref="H171:I171"/>
    <mergeCell ref="H172:I172"/>
    <mergeCell ref="H173:I173"/>
    <mergeCell ref="H163:I163"/>
    <mergeCell ref="H164:I164"/>
    <mergeCell ref="H165:I165"/>
    <mergeCell ref="H166:I166"/>
    <mergeCell ref="H167:I167"/>
    <mergeCell ref="Q100:Y100"/>
    <mergeCell ref="Q101:V101"/>
    <mergeCell ref="W101:Y101"/>
    <mergeCell ref="E138:K138"/>
    <mergeCell ref="B160:N160"/>
    <mergeCell ref="G162:J162"/>
    <mergeCell ref="D55:E56"/>
    <mergeCell ref="F55:L56"/>
    <mergeCell ref="D57:E58"/>
    <mergeCell ref="F57:L58"/>
    <mergeCell ref="E61:K61"/>
    <mergeCell ref="B84:N84"/>
    <mergeCell ref="Q140:Y140"/>
    <mergeCell ref="Q141:U141"/>
    <mergeCell ref="V141:Y141"/>
    <mergeCell ref="D49:E50"/>
    <mergeCell ref="F49:L50"/>
    <mergeCell ref="D51:E52"/>
    <mergeCell ref="F51:L52"/>
    <mergeCell ref="D53:E54"/>
    <mergeCell ref="F53:L54"/>
    <mergeCell ref="D43:E44"/>
    <mergeCell ref="F43:L44"/>
    <mergeCell ref="D45:E46"/>
    <mergeCell ref="F45:L46"/>
    <mergeCell ref="D47:E48"/>
    <mergeCell ref="F47:L48"/>
    <mergeCell ref="B39:N39"/>
    <mergeCell ref="D41:E42"/>
    <mergeCell ref="F41:L42"/>
    <mergeCell ref="M17:N17"/>
    <mergeCell ref="B18:N18"/>
    <mergeCell ref="C20:M28"/>
    <mergeCell ref="B32:N32"/>
    <mergeCell ref="E34:I35"/>
    <mergeCell ref="J34:J35"/>
    <mergeCell ref="K34:K35"/>
    <mergeCell ref="D2:N4"/>
    <mergeCell ref="B5:C5"/>
    <mergeCell ref="B6:C6"/>
    <mergeCell ref="B7:C7"/>
    <mergeCell ref="B9:N9"/>
    <mergeCell ref="M16:N16"/>
    <mergeCell ref="E36:I37"/>
    <mergeCell ref="J36:J37"/>
    <mergeCell ref="K36:K37"/>
  </mergeCells>
  <conditionalFormatting sqref="R143:Y143">
    <cfRule type="expression" dxfId="17" priority="3">
      <formula>$E$92&lt;1</formula>
    </cfRule>
  </conditionalFormatting>
  <conditionalFormatting sqref="R144:V144 W144:Y146">
    <cfRule type="expression" dxfId="16" priority="2">
      <formula>$E$96&lt;1</formula>
    </cfRule>
  </conditionalFormatting>
  <conditionalFormatting sqref="R145:V146">
    <cfRule type="expression" dxfId="15" priority="1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headerFooter>
    <oddFooter>Página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98792-C006-4BF8-B908-C399A835E733}">
  <sheetPr codeName="Planilha3">
    <pageSetUpPr fitToPage="1"/>
  </sheetPr>
  <dimension ref="B1:AK276"/>
  <sheetViews>
    <sheetView topLeftCell="A247" zoomScale="70" zoomScaleNormal="70" workbookViewId="0">
      <selection activeCell="O163" sqref="O163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14" width="10.140625" style="14" customWidth="1"/>
    <col min="15" max="15" width="9.7109375" style="14" customWidth="1"/>
    <col min="16" max="25" width="8.28515625" style="14" customWidth="1"/>
    <col min="26" max="26" width="13.85546875" style="14" customWidth="1"/>
    <col min="27" max="27" width="8.28515625" style="14" customWidth="1"/>
    <col min="28" max="28" width="9.85546875" style="14" bestFit="1" customWidth="1"/>
    <col min="29" max="29" width="8.28515625" style="14" customWidth="1"/>
    <col min="30" max="16384" width="9.140625" style="14"/>
  </cols>
  <sheetData>
    <row r="1" spans="2:17" ht="14.1" customHeight="1" thickBot="1"/>
    <row r="2" spans="2:17" ht="14.1" customHeight="1">
      <c r="B2" s="46" t="s">
        <v>0</v>
      </c>
      <c r="C2" s="47"/>
      <c r="D2" s="182" t="s">
        <v>1</v>
      </c>
      <c r="E2" s="183"/>
      <c r="F2" s="183"/>
      <c r="G2" s="183"/>
      <c r="H2" s="183"/>
      <c r="I2" s="183"/>
      <c r="J2" s="183"/>
      <c r="K2" s="183"/>
      <c r="L2" s="183"/>
      <c r="M2" s="183"/>
      <c r="N2" s="184"/>
    </row>
    <row r="3" spans="2:17" ht="14.1" customHeight="1">
      <c r="B3" s="48"/>
      <c r="C3" s="20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</row>
    <row r="4" spans="2:17" ht="14.1" customHeight="1" thickBot="1">
      <c r="B4" s="48"/>
      <c r="C4" s="20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8"/>
      <c r="Q4" s="14">
        <v>33.5</v>
      </c>
    </row>
    <row r="5" spans="2:17" ht="14.1" customHeight="1" thickTop="1">
      <c r="B5" s="189" t="s">
        <v>2</v>
      </c>
      <c r="C5" s="190"/>
      <c r="D5" s="4" t="s">
        <v>126</v>
      </c>
      <c r="E5" s="21"/>
      <c r="F5" s="4"/>
      <c r="G5" s="22"/>
      <c r="H5" s="5" t="s">
        <v>4</v>
      </c>
      <c r="I5" s="91">
        <v>49540</v>
      </c>
      <c r="J5" s="22"/>
      <c r="K5" s="22"/>
      <c r="L5" s="5"/>
      <c r="M5" s="5" t="s">
        <v>5</v>
      </c>
      <c r="N5" s="93" t="s">
        <v>6</v>
      </c>
      <c r="Q5" s="14">
        <f>Q4*1.1</f>
        <v>36.85</v>
      </c>
    </row>
    <row r="6" spans="2:17" ht="14.1" customHeight="1">
      <c r="B6" s="191" t="s">
        <v>7</v>
      </c>
      <c r="C6" s="192"/>
      <c r="D6" s="6" t="s">
        <v>8</v>
      </c>
      <c r="E6" s="11"/>
      <c r="F6" s="6"/>
      <c r="G6" s="12"/>
      <c r="H6" s="7" t="s">
        <v>9</v>
      </c>
      <c r="I6" s="92" t="s">
        <v>10</v>
      </c>
      <c r="J6" s="12"/>
      <c r="K6" s="12"/>
      <c r="L6" s="8"/>
      <c r="M6" s="7" t="s">
        <v>11</v>
      </c>
      <c r="N6" s="93">
        <v>1</v>
      </c>
    </row>
    <row r="7" spans="2:17" ht="14.1" customHeight="1">
      <c r="B7" s="191" t="s">
        <v>12</v>
      </c>
      <c r="C7" s="192"/>
      <c r="D7" s="6" t="s">
        <v>127</v>
      </c>
      <c r="E7" s="11"/>
      <c r="F7" s="8"/>
      <c r="G7" s="12"/>
      <c r="H7" s="9" t="s">
        <v>14</v>
      </c>
      <c r="I7" s="6" t="s">
        <v>15</v>
      </c>
      <c r="J7" s="12"/>
      <c r="K7" s="12"/>
      <c r="L7" s="8"/>
      <c r="M7" s="7" t="s">
        <v>16</v>
      </c>
      <c r="N7" s="94">
        <v>19035</v>
      </c>
    </row>
    <row r="8" spans="2:17" ht="14.1" customHeight="1">
      <c r="B8" s="51"/>
      <c r="C8" s="13"/>
      <c r="D8" s="10"/>
      <c r="E8" s="10"/>
      <c r="F8" s="10"/>
      <c r="G8" s="10"/>
      <c r="H8" s="10"/>
      <c r="I8" s="10"/>
      <c r="J8" s="10"/>
      <c r="K8" s="13"/>
      <c r="L8" s="13"/>
      <c r="M8" s="13"/>
      <c r="N8" s="33"/>
    </row>
    <row r="9" spans="2:17" ht="14.1" customHeight="1">
      <c r="B9" s="167" t="s">
        <v>17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9"/>
    </row>
    <row r="10" spans="2:17" ht="14.1" customHeight="1">
      <c r="B10" s="52"/>
      <c r="E10" s="1"/>
      <c r="F10" s="1"/>
      <c r="G10" s="1"/>
      <c r="H10" s="1"/>
      <c r="I10" s="1"/>
      <c r="J10" s="1"/>
      <c r="K10" s="1"/>
      <c r="N10" s="53"/>
    </row>
    <row r="11" spans="2:17" ht="14.1" customHeight="1">
      <c r="B11" s="52"/>
      <c r="E11" s="2" t="s">
        <v>18</v>
      </c>
      <c r="F11" s="95">
        <v>7.4999999999999997E-2</v>
      </c>
      <c r="G11" s="1" t="s">
        <v>19</v>
      </c>
      <c r="H11" s="1"/>
      <c r="L11" s="2" t="s">
        <v>20</v>
      </c>
      <c r="M11" s="95">
        <v>2.8000000000000001E-2</v>
      </c>
      <c r="N11" s="54" t="s">
        <v>21</v>
      </c>
    </row>
    <row r="12" spans="2:17" ht="14.1" customHeight="1">
      <c r="B12" s="52"/>
      <c r="E12" s="2" t="s">
        <v>22</v>
      </c>
      <c r="F12" s="3">
        <v>360</v>
      </c>
      <c r="G12" s="1" t="s">
        <v>23</v>
      </c>
      <c r="H12" s="1"/>
      <c r="L12" s="2" t="s">
        <v>24</v>
      </c>
      <c r="M12" s="3">
        <v>0.7</v>
      </c>
      <c r="N12" s="55" t="s">
        <v>26</v>
      </c>
    </row>
    <row r="13" spans="2:17" ht="14.1" customHeight="1">
      <c r="B13" s="52"/>
      <c r="E13" s="2" t="s">
        <v>27</v>
      </c>
      <c r="F13" s="3">
        <v>15</v>
      </c>
      <c r="G13" s="1" t="s">
        <v>28</v>
      </c>
      <c r="H13" s="1"/>
      <c r="L13" s="2" t="s">
        <v>29</v>
      </c>
      <c r="M13" s="3">
        <v>110</v>
      </c>
      <c r="N13" s="55" t="s">
        <v>30</v>
      </c>
    </row>
    <row r="14" spans="2:17" ht="14.1" customHeight="1">
      <c r="B14" s="52"/>
      <c r="E14" s="2" t="s">
        <v>31</v>
      </c>
      <c r="F14" s="3">
        <v>60</v>
      </c>
      <c r="G14" s="1" t="s">
        <v>32</v>
      </c>
      <c r="H14" s="1"/>
      <c r="L14" s="2" t="s">
        <v>33</v>
      </c>
      <c r="M14" s="3">
        <v>25.5</v>
      </c>
      <c r="N14" s="55" t="s">
        <v>34</v>
      </c>
    </row>
    <row r="15" spans="2:17" ht="14.1" customHeight="1">
      <c r="B15" s="52"/>
      <c r="E15" s="2" t="s">
        <v>35</v>
      </c>
      <c r="F15" s="3">
        <v>10</v>
      </c>
      <c r="G15" s="1" t="s">
        <v>36</v>
      </c>
      <c r="H15" s="1"/>
      <c r="N15" s="53"/>
    </row>
    <row r="16" spans="2:17" ht="14.1" customHeight="1">
      <c r="B16" s="52"/>
      <c r="E16" s="2" t="s">
        <v>37</v>
      </c>
      <c r="F16" s="1">
        <v>2022</v>
      </c>
      <c r="H16" s="1"/>
      <c r="L16" s="2" t="s">
        <v>38</v>
      </c>
      <c r="M16" s="273" t="s">
        <v>39</v>
      </c>
      <c r="N16" s="274"/>
    </row>
    <row r="17" spans="2:21" ht="14.1" customHeight="1">
      <c r="B17" s="52"/>
      <c r="G17" s="1"/>
      <c r="H17" s="1"/>
      <c r="M17" s="165"/>
      <c r="N17" s="166"/>
    </row>
    <row r="18" spans="2:21" ht="14.1" customHeight="1">
      <c r="B18" s="167" t="s">
        <v>40</v>
      </c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9"/>
    </row>
    <row r="19" spans="2:21" ht="14.1" customHeight="1">
      <c r="B19" s="25"/>
      <c r="N19" s="53"/>
    </row>
    <row r="20" spans="2:21" ht="14.1" customHeight="1">
      <c r="B20" s="25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53"/>
    </row>
    <row r="21" spans="2:21" ht="14.1" customHeight="1">
      <c r="B21" s="25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53"/>
    </row>
    <row r="22" spans="2:21" ht="14.1" customHeight="1">
      <c r="B22" s="25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53"/>
    </row>
    <row r="23" spans="2:21" ht="14.1" customHeight="1">
      <c r="B23" s="25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53"/>
    </row>
    <row r="24" spans="2:21" ht="14.1" customHeight="1">
      <c r="B24" s="25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53"/>
    </row>
    <row r="25" spans="2:21" ht="14.1" customHeight="1">
      <c r="B25" s="25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53"/>
    </row>
    <row r="26" spans="2:21" ht="14.1" customHeight="1">
      <c r="B26" s="25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53"/>
    </row>
    <row r="27" spans="2:21" ht="14.1" customHeight="1">
      <c r="B27" s="25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53"/>
      <c r="T27" s="15" t="s">
        <v>41</v>
      </c>
      <c r="U27" s="14">
        <v>225</v>
      </c>
    </row>
    <row r="28" spans="2:21" ht="14.1" customHeight="1">
      <c r="B28" s="25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53"/>
    </row>
    <row r="29" spans="2:21" ht="14.1" customHeight="1">
      <c r="B29" s="25"/>
      <c r="N29" s="53"/>
    </row>
    <row r="30" spans="2:21" ht="14.1" customHeight="1">
      <c r="B30" s="25"/>
      <c r="N30" s="53"/>
    </row>
    <row r="31" spans="2:21" ht="14.1" customHeight="1">
      <c r="B31" s="25"/>
      <c r="N31" s="53"/>
    </row>
    <row r="32" spans="2:21" ht="14.1" customHeight="1">
      <c r="B32" s="167" t="s">
        <v>42</v>
      </c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9"/>
    </row>
    <row r="33" spans="2:14" ht="14.1" customHeight="1" thickBot="1">
      <c r="B33" s="25"/>
      <c r="N33" s="53"/>
    </row>
    <row r="34" spans="2:14" ht="11.1" customHeight="1">
      <c r="B34" s="25"/>
      <c r="E34" s="172" t="s">
        <v>43</v>
      </c>
      <c r="F34" s="173"/>
      <c r="G34" s="173"/>
      <c r="H34" s="173"/>
      <c r="I34" s="174"/>
      <c r="J34" s="178">
        <v>2.6339999999999999</v>
      </c>
      <c r="K34" s="180" t="str">
        <f>M209</f>
        <v>mΩ</v>
      </c>
      <c r="N34" s="53"/>
    </row>
    <row r="35" spans="2:14" ht="11.1" customHeight="1">
      <c r="B35" s="25"/>
      <c r="E35" s="175"/>
      <c r="F35" s="176"/>
      <c r="G35" s="176"/>
      <c r="H35" s="176"/>
      <c r="I35" s="177"/>
      <c r="J35" s="179"/>
      <c r="K35" s="181"/>
      <c r="N35" s="53"/>
    </row>
    <row r="36" spans="2:14" ht="11.1" customHeight="1">
      <c r="B36" s="25"/>
      <c r="E36" s="175" t="s">
        <v>44</v>
      </c>
      <c r="F36" s="177"/>
      <c r="G36" s="177"/>
      <c r="H36" s="177"/>
      <c r="I36" s="177"/>
      <c r="J36" s="205">
        <v>18.5</v>
      </c>
      <c r="K36" s="207" t="str">
        <f>M210</f>
        <v xml:space="preserve"> °C</v>
      </c>
      <c r="N36" s="53"/>
    </row>
    <row r="37" spans="2:14" ht="11.1" customHeight="1" thickBot="1">
      <c r="B37" s="25"/>
      <c r="E37" s="203"/>
      <c r="F37" s="204"/>
      <c r="G37" s="204"/>
      <c r="H37" s="204"/>
      <c r="I37" s="204"/>
      <c r="J37" s="206"/>
      <c r="K37" s="208"/>
      <c r="N37" s="53"/>
    </row>
    <row r="38" spans="2:14" ht="14.1" customHeight="1">
      <c r="B38" s="25"/>
      <c r="N38" s="53"/>
    </row>
    <row r="39" spans="2:14" ht="14.1" customHeight="1">
      <c r="B39" s="167" t="s">
        <v>45</v>
      </c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9"/>
    </row>
    <row r="40" spans="2:14" ht="14.1" customHeight="1">
      <c r="B40" s="25"/>
      <c r="N40" s="53"/>
    </row>
    <row r="41" spans="2:14" ht="11.1" customHeight="1">
      <c r="B41" s="25"/>
      <c r="D41" s="209" t="s">
        <v>46</v>
      </c>
      <c r="E41" s="210"/>
      <c r="F41" s="211" t="s">
        <v>47</v>
      </c>
      <c r="G41" s="212"/>
      <c r="H41" s="212"/>
      <c r="I41" s="212"/>
      <c r="J41" s="212"/>
      <c r="K41" s="212"/>
      <c r="L41" s="213"/>
      <c r="N41" s="53"/>
    </row>
    <row r="42" spans="2:14" ht="11.1" customHeight="1">
      <c r="B42" s="25"/>
      <c r="D42" s="210"/>
      <c r="E42" s="210"/>
      <c r="F42" s="214"/>
      <c r="G42" s="215"/>
      <c r="H42" s="215"/>
      <c r="I42" s="215"/>
      <c r="J42" s="215"/>
      <c r="K42" s="215"/>
      <c r="L42" s="216"/>
      <c r="N42" s="53"/>
    </row>
    <row r="43" spans="2:14" ht="11.1" customHeight="1">
      <c r="B43" s="25"/>
      <c r="D43" s="195" t="s">
        <v>48</v>
      </c>
      <c r="E43" s="196"/>
      <c r="F43" s="197" t="s">
        <v>49</v>
      </c>
      <c r="G43" s="198"/>
      <c r="H43" s="198"/>
      <c r="I43" s="198"/>
      <c r="J43" s="198"/>
      <c r="K43" s="198"/>
      <c r="L43" s="199"/>
      <c r="N43" s="53"/>
    </row>
    <row r="44" spans="2:14" ht="11.1" customHeight="1">
      <c r="B44" s="25"/>
      <c r="D44" s="196"/>
      <c r="E44" s="196"/>
      <c r="F44" s="200"/>
      <c r="G44" s="201"/>
      <c r="H44" s="201"/>
      <c r="I44" s="201"/>
      <c r="J44" s="201"/>
      <c r="K44" s="201"/>
      <c r="L44" s="202"/>
      <c r="N44" s="53"/>
    </row>
    <row r="45" spans="2:14" ht="11.1" customHeight="1">
      <c r="B45" s="25"/>
      <c r="D45" s="195" t="s">
        <v>50</v>
      </c>
      <c r="E45" s="196"/>
      <c r="F45" s="197" t="s">
        <v>51</v>
      </c>
      <c r="G45" s="198"/>
      <c r="H45" s="198"/>
      <c r="I45" s="198"/>
      <c r="J45" s="198"/>
      <c r="K45" s="198"/>
      <c r="L45" s="199"/>
      <c r="N45" s="53"/>
    </row>
    <row r="46" spans="2:14" ht="11.1" customHeight="1">
      <c r="B46" s="25"/>
      <c r="D46" s="196"/>
      <c r="E46" s="196"/>
      <c r="F46" s="200"/>
      <c r="G46" s="201"/>
      <c r="H46" s="201"/>
      <c r="I46" s="201"/>
      <c r="J46" s="201"/>
      <c r="K46" s="201"/>
      <c r="L46" s="202"/>
      <c r="N46" s="53"/>
    </row>
    <row r="47" spans="2:14" ht="11.1" customHeight="1">
      <c r="B47" s="25"/>
      <c r="D47" s="195" t="s">
        <v>52</v>
      </c>
      <c r="E47" s="196"/>
      <c r="F47" s="197" t="s">
        <v>53</v>
      </c>
      <c r="G47" s="198"/>
      <c r="H47" s="198"/>
      <c r="I47" s="198"/>
      <c r="J47" s="198"/>
      <c r="K47" s="198"/>
      <c r="L47" s="199"/>
      <c r="N47" s="53"/>
    </row>
    <row r="48" spans="2:14" ht="11.1" customHeight="1">
      <c r="B48" s="25"/>
      <c r="D48" s="196"/>
      <c r="E48" s="196"/>
      <c r="F48" s="200"/>
      <c r="G48" s="201"/>
      <c r="H48" s="201"/>
      <c r="I48" s="201"/>
      <c r="J48" s="201"/>
      <c r="K48" s="201"/>
      <c r="L48" s="202"/>
      <c r="N48" s="53"/>
    </row>
    <row r="49" spans="2:14" ht="11.1" customHeight="1">
      <c r="B49" s="25"/>
      <c r="D49" s="195" t="s">
        <v>54</v>
      </c>
      <c r="E49" s="196"/>
      <c r="F49" s="197" t="s">
        <v>55</v>
      </c>
      <c r="G49" s="198"/>
      <c r="H49" s="198"/>
      <c r="I49" s="198"/>
      <c r="J49" s="198"/>
      <c r="K49" s="198"/>
      <c r="L49" s="199"/>
      <c r="N49" s="53"/>
    </row>
    <row r="50" spans="2:14" ht="11.1" customHeight="1">
      <c r="B50" s="25"/>
      <c r="D50" s="196"/>
      <c r="E50" s="196"/>
      <c r="F50" s="200"/>
      <c r="G50" s="201"/>
      <c r="H50" s="201"/>
      <c r="I50" s="201"/>
      <c r="J50" s="201"/>
      <c r="K50" s="201"/>
      <c r="L50" s="202"/>
      <c r="N50" s="53"/>
    </row>
    <row r="51" spans="2:14" ht="11.1" customHeight="1">
      <c r="B51" s="25"/>
      <c r="D51" s="195" t="s">
        <v>56</v>
      </c>
      <c r="E51" s="196"/>
      <c r="F51" s="197" t="s">
        <v>57</v>
      </c>
      <c r="G51" s="198"/>
      <c r="H51" s="198"/>
      <c r="I51" s="198"/>
      <c r="J51" s="198"/>
      <c r="K51" s="198"/>
      <c r="L51" s="199"/>
      <c r="N51" s="53"/>
    </row>
    <row r="52" spans="2:14" ht="11.1" customHeight="1">
      <c r="B52" s="25"/>
      <c r="D52" s="196"/>
      <c r="E52" s="196"/>
      <c r="F52" s="200"/>
      <c r="G52" s="201"/>
      <c r="H52" s="201"/>
      <c r="I52" s="201"/>
      <c r="J52" s="201"/>
      <c r="K52" s="201"/>
      <c r="L52" s="202"/>
      <c r="N52" s="53"/>
    </row>
    <row r="53" spans="2:14" ht="11.1" customHeight="1">
      <c r="B53" s="25"/>
      <c r="D53" s="195" t="s">
        <v>58</v>
      </c>
      <c r="E53" s="196"/>
      <c r="F53" s="197" t="s">
        <v>59</v>
      </c>
      <c r="G53" s="217"/>
      <c r="H53" s="217"/>
      <c r="I53" s="217"/>
      <c r="J53" s="217"/>
      <c r="K53" s="217"/>
      <c r="L53" s="218"/>
      <c r="N53" s="53"/>
    </row>
    <row r="54" spans="2:14" ht="11.1" customHeight="1">
      <c r="B54" s="25"/>
      <c r="D54" s="196"/>
      <c r="E54" s="196"/>
      <c r="F54" s="219"/>
      <c r="G54" s="220"/>
      <c r="H54" s="220"/>
      <c r="I54" s="220"/>
      <c r="J54" s="220"/>
      <c r="K54" s="220"/>
      <c r="L54" s="221"/>
      <c r="N54" s="53"/>
    </row>
    <row r="55" spans="2:14" ht="11.1" customHeight="1">
      <c r="B55" s="25"/>
      <c r="D55" s="195" t="s">
        <v>60</v>
      </c>
      <c r="E55" s="196"/>
      <c r="F55" s="197" t="str">
        <f>F53</f>
        <v>Temperatura Ambiente</v>
      </c>
      <c r="G55" s="217"/>
      <c r="H55" s="217"/>
      <c r="I55" s="217"/>
      <c r="J55" s="217"/>
      <c r="K55" s="217"/>
      <c r="L55" s="218"/>
      <c r="N55" s="53"/>
    </row>
    <row r="56" spans="2:14" ht="11.1" customHeight="1">
      <c r="B56" s="25"/>
      <c r="D56" s="196"/>
      <c r="E56" s="196"/>
      <c r="F56" s="219"/>
      <c r="G56" s="220"/>
      <c r="H56" s="220"/>
      <c r="I56" s="220"/>
      <c r="J56" s="220"/>
      <c r="K56" s="220"/>
      <c r="L56" s="221"/>
      <c r="N56" s="53"/>
    </row>
    <row r="57" spans="2:14" ht="11.1" customHeight="1">
      <c r="B57" s="25"/>
      <c r="D57" s="195" t="s">
        <v>61</v>
      </c>
      <c r="E57" s="196"/>
      <c r="F57" s="197" t="str">
        <f>F55</f>
        <v>Temperatura Ambiente</v>
      </c>
      <c r="G57" s="217"/>
      <c r="H57" s="217"/>
      <c r="I57" s="217"/>
      <c r="J57" s="217"/>
      <c r="K57" s="217"/>
      <c r="L57" s="218"/>
      <c r="N57" s="53"/>
    </row>
    <row r="58" spans="2:14" ht="11.1" customHeight="1">
      <c r="B58" s="25"/>
      <c r="D58" s="196"/>
      <c r="E58" s="196"/>
      <c r="F58" s="219"/>
      <c r="G58" s="220"/>
      <c r="H58" s="220"/>
      <c r="I58" s="220"/>
      <c r="J58" s="220"/>
      <c r="K58" s="220"/>
      <c r="L58" s="221"/>
      <c r="N58" s="53"/>
    </row>
    <row r="59" spans="2:14" ht="14.1" customHeight="1">
      <c r="B59" s="25"/>
      <c r="N59" s="53"/>
    </row>
    <row r="60" spans="2:14" ht="14.1" customHeight="1" thickBot="1">
      <c r="B60" s="25"/>
      <c r="N60" s="53"/>
    </row>
    <row r="61" spans="2:14" ht="14.1" customHeight="1">
      <c r="B61" s="25"/>
      <c r="E61" s="222" t="s">
        <v>62</v>
      </c>
      <c r="F61" s="223"/>
      <c r="G61" s="223"/>
      <c r="H61" s="223"/>
      <c r="I61" s="223"/>
      <c r="J61" s="223"/>
      <c r="K61" s="224"/>
      <c r="N61" s="53"/>
    </row>
    <row r="62" spans="2:14" ht="14.1" customHeight="1">
      <c r="B62" s="25"/>
      <c r="N62" s="53"/>
    </row>
    <row r="63" spans="2:14" ht="14.1" customHeight="1">
      <c r="B63" s="25"/>
      <c r="N63" s="53"/>
    </row>
    <row r="64" spans="2:14" ht="14.1" customHeight="1">
      <c r="B64" s="25"/>
      <c r="N64" s="53"/>
    </row>
    <row r="65" spans="2:14" ht="14.1" customHeight="1">
      <c r="B65" s="25"/>
      <c r="N65" s="53"/>
    </row>
    <row r="66" spans="2:14" ht="14.1" customHeight="1">
      <c r="B66" s="25"/>
      <c r="N66" s="53"/>
    </row>
    <row r="67" spans="2:14" ht="14.1" customHeight="1">
      <c r="B67" s="25"/>
      <c r="N67" s="53"/>
    </row>
    <row r="68" spans="2:14" ht="14.1" customHeight="1">
      <c r="B68" s="25"/>
      <c r="N68" s="53"/>
    </row>
    <row r="69" spans="2:14" ht="14.1" customHeight="1">
      <c r="B69" s="25"/>
      <c r="N69" s="53"/>
    </row>
    <row r="70" spans="2:14" ht="14.1" customHeight="1">
      <c r="B70" s="25"/>
      <c r="N70" s="53"/>
    </row>
    <row r="71" spans="2:14" ht="14.1" customHeight="1">
      <c r="B71" s="25"/>
      <c r="N71" s="53"/>
    </row>
    <row r="72" spans="2:14" ht="14.1" customHeight="1">
      <c r="B72" s="25"/>
      <c r="N72" s="53"/>
    </row>
    <row r="73" spans="2:14" ht="14.1" customHeight="1">
      <c r="B73" s="25"/>
      <c r="N73" s="53"/>
    </row>
    <row r="74" spans="2:14" ht="14.1" customHeight="1">
      <c r="B74" s="25"/>
      <c r="N74" s="53"/>
    </row>
    <row r="75" spans="2:14" ht="14.1" customHeight="1">
      <c r="B75" s="25"/>
      <c r="N75" s="53"/>
    </row>
    <row r="76" spans="2:14" ht="14.1" customHeight="1">
      <c r="B76" s="25"/>
      <c r="N76" s="53"/>
    </row>
    <row r="77" spans="2:14" ht="14.1" customHeight="1">
      <c r="B77" s="25"/>
      <c r="N77" s="53"/>
    </row>
    <row r="78" spans="2:14" ht="14.1" customHeight="1">
      <c r="B78" s="25"/>
      <c r="N78" s="53"/>
    </row>
    <row r="79" spans="2:14" ht="14.1" customHeight="1">
      <c r="B79" s="25"/>
      <c r="N79" s="53"/>
    </row>
    <row r="80" spans="2:14" ht="14.1" customHeight="1">
      <c r="B80" s="25"/>
      <c r="E80" s="16"/>
      <c r="H80" s="16"/>
      <c r="N80" s="53"/>
    </row>
    <row r="81" spans="2:15" ht="14.1" customHeight="1">
      <c r="B81" s="25"/>
      <c r="E81" s="16"/>
      <c r="G81" s="16"/>
      <c r="H81" s="16"/>
      <c r="N81" s="53"/>
    </row>
    <row r="82" spans="2:15" ht="14.1" customHeight="1">
      <c r="B82" s="25"/>
      <c r="H82" s="16"/>
      <c r="N82" s="53"/>
    </row>
    <row r="83" spans="2:15" ht="14.1" customHeight="1">
      <c r="B83" s="25"/>
      <c r="N83" s="53"/>
    </row>
    <row r="84" spans="2:15" ht="14.1" customHeight="1">
      <c r="B84" s="167" t="s">
        <v>63</v>
      </c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9"/>
    </row>
    <row r="85" spans="2:15" ht="14.1" customHeight="1">
      <c r="B85" s="25"/>
      <c r="N85" s="53"/>
    </row>
    <row r="86" spans="2:15" ht="14.1" customHeight="1">
      <c r="B86" s="25"/>
      <c r="C86" s="64"/>
      <c r="D86" s="85" t="s">
        <v>64</v>
      </c>
      <c r="E86" s="86"/>
      <c r="F86" s="86"/>
      <c r="G86" s="86"/>
      <c r="H86" s="86"/>
      <c r="I86" s="86"/>
      <c r="J86" s="87" t="s">
        <v>65</v>
      </c>
      <c r="K86" s="88"/>
      <c r="L86" s="89"/>
      <c r="N86" s="53"/>
    </row>
    <row r="87" spans="2:15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58</v>
      </c>
      <c r="K87" s="19" t="s">
        <v>60</v>
      </c>
      <c r="L87" s="19" t="s">
        <v>61</v>
      </c>
      <c r="N87" s="53"/>
    </row>
    <row r="88" spans="2:15" ht="14.1" customHeight="1">
      <c r="B88" s="25"/>
      <c r="C88" s="84">
        <v>0.3354166666666667</v>
      </c>
      <c r="D88" s="17">
        <v>0</v>
      </c>
      <c r="E88" s="74">
        <v>24.67</v>
      </c>
      <c r="F88" s="74">
        <v>24.34</v>
      </c>
      <c r="G88" s="74">
        <v>23.71</v>
      </c>
      <c r="H88" s="74">
        <v>23.24</v>
      </c>
      <c r="I88" s="74">
        <v>24.13</v>
      </c>
      <c r="J88" s="74">
        <v>25.91</v>
      </c>
      <c r="K88" s="74">
        <v>26.53</v>
      </c>
      <c r="L88" s="74">
        <v>25.1</v>
      </c>
      <c r="N88" s="53"/>
      <c r="O88" s="16">
        <v>36.200000000000003</v>
      </c>
    </row>
    <row r="89" spans="2:15" ht="14.1" customHeight="1">
      <c r="B89" s="25"/>
      <c r="C89" s="84">
        <f t="shared" ref="C89:C112" si="0">C88+0.0035</f>
        <v>0.3389166666666667</v>
      </c>
      <c r="D89" s="17">
        <v>5</v>
      </c>
      <c r="E89" s="74">
        <v>26.89</v>
      </c>
      <c r="F89" s="74">
        <v>27.56</v>
      </c>
      <c r="G89" s="74">
        <v>23.97</v>
      </c>
      <c r="H89" s="74">
        <v>25.85</v>
      </c>
      <c r="I89" s="74">
        <v>28.38</v>
      </c>
      <c r="J89" s="74">
        <v>25.63</v>
      </c>
      <c r="K89" s="74">
        <v>26.33</v>
      </c>
      <c r="L89" s="74">
        <v>25.12</v>
      </c>
      <c r="N89" s="53"/>
    </row>
    <row r="90" spans="2:15" ht="14.1" customHeight="1">
      <c r="B90" s="25"/>
      <c r="C90" s="84">
        <f t="shared" si="0"/>
        <v>0.3424166666666667</v>
      </c>
      <c r="D90" s="17">
        <v>10</v>
      </c>
      <c r="E90" s="74">
        <v>30.07</v>
      </c>
      <c r="F90" s="74">
        <v>30.72</v>
      </c>
      <c r="G90" s="74">
        <v>24.65</v>
      </c>
      <c r="H90" s="74">
        <v>29.35</v>
      </c>
      <c r="I90" s="74">
        <v>32.72</v>
      </c>
      <c r="J90" s="74">
        <v>25.86</v>
      </c>
      <c r="K90" s="74">
        <v>25.71</v>
      </c>
      <c r="L90" s="74">
        <v>25.03</v>
      </c>
      <c r="N90" s="53"/>
    </row>
    <row r="91" spans="2:15" ht="14.1" customHeight="1">
      <c r="B91" s="25"/>
      <c r="C91" s="84">
        <f t="shared" si="0"/>
        <v>0.34591666666666671</v>
      </c>
      <c r="D91" s="17">
        <v>15</v>
      </c>
      <c r="E91" s="74">
        <v>32.200000000000003</v>
      </c>
      <c r="F91" s="74">
        <v>33.25</v>
      </c>
      <c r="G91" s="74">
        <v>25.41</v>
      </c>
      <c r="H91" s="74">
        <v>32.46</v>
      </c>
      <c r="I91" s="74">
        <v>36.49</v>
      </c>
      <c r="J91" s="74">
        <v>26.12</v>
      </c>
      <c r="K91" s="74">
        <v>25.8</v>
      </c>
      <c r="L91" s="74">
        <v>25.28</v>
      </c>
      <c r="N91" s="53"/>
    </row>
    <row r="92" spans="2:15" ht="14.1" customHeight="1">
      <c r="B92" s="25"/>
      <c r="C92" s="84">
        <f t="shared" si="0"/>
        <v>0.34941666666666671</v>
      </c>
      <c r="D92" s="17">
        <v>20</v>
      </c>
      <c r="E92" s="74">
        <v>34.03</v>
      </c>
      <c r="F92" s="74">
        <v>35.76</v>
      </c>
      <c r="G92" s="74">
        <v>26.49</v>
      </c>
      <c r="H92" s="74">
        <v>35.43</v>
      </c>
      <c r="I92" s="74">
        <v>39.81</v>
      </c>
      <c r="J92" s="74">
        <v>26.36</v>
      </c>
      <c r="K92" s="74">
        <v>26.08</v>
      </c>
      <c r="L92" s="74">
        <v>25.38</v>
      </c>
      <c r="N92" s="53"/>
    </row>
    <row r="93" spans="2:15" ht="14.1" customHeight="1">
      <c r="B93" s="25"/>
      <c r="C93" s="84">
        <f t="shared" si="0"/>
        <v>0.35291666666666671</v>
      </c>
      <c r="D93" s="17">
        <v>25</v>
      </c>
      <c r="E93" s="74">
        <v>35.08</v>
      </c>
      <c r="F93" s="74">
        <v>36.97</v>
      </c>
      <c r="G93" s="74">
        <v>27.34</v>
      </c>
      <c r="H93" s="74">
        <v>37.799999999999997</v>
      </c>
      <c r="I93" s="74">
        <v>42.4</v>
      </c>
      <c r="J93" s="74">
        <v>26.38</v>
      </c>
      <c r="K93" s="74">
        <v>26.04</v>
      </c>
      <c r="L93" s="74">
        <v>25.35</v>
      </c>
      <c r="N93" s="53"/>
      <c r="O93" s="14">
        <v>4.6795999999999998</v>
      </c>
    </row>
    <row r="94" spans="2:15" ht="14.1" customHeight="1">
      <c r="B94" s="25"/>
      <c r="C94" s="84">
        <f t="shared" si="0"/>
        <v>0.35641666666666671</v>
      </c>
      <c r="D94" s="70">
        <v>30</v>
      </c>
      <c r="E94" s="75">
        <v>35.78</v>
      </c>
      <c r="F94" s="75">
        <v>38.18</v>
      </c>
      <c r="G94" s="75">
        <v>28.09</v>
      </c>
      <c r="H94" s="75">
        <v>39.76</v>
      </c>
      <c r="I94" s="75">
        <v>44.55</v>
      </c>
      <c r="J94" s="75">
        <v>26.16</v>
      </c>
      <c r="K94" s="75">
        <v>25.98</v>
      </c>
      <c r="L94" s="75">
        <v>25.42</v>
      </c>
      <c r="N94" s="53"/>
    </row>
    <row r="95" spans="2:15" ht="14.1" customHeight="1">
      <c r="B95" s="25"/>
      <c r="C95" s="84">
        <f t="shared" si="0"/>
        <v>0.35991666666666672</v>
      </c>
      <c r="D95" s="17">
        <v>35</v>
      </c>
      <c r="E95" s="74">
        <v>36.53</v>
      </c>
      <c r="F95" s="74">
        <v>39.049999999999997</v>
      </c>
      <c r="G95" s="74">
        <v>28.93</v>
      </c>
      <c r="H95" s="74">
        <v>41.56</v>
      </c>
      <c r="I95" s="74">
        <v>46.33</v>
      </c>
      <c r="J95" s="74">
        <v>26.3</v>
      </c>
      <c r="K95" s="74">
        <v>26.02</v>
      </c>
      <c r="L95" s="74">
        <v>25.67</v>
      </c>
      <c r="N95" s="53"/>
    </row>
    <row r="96" spans="2:15" ht="14.1" customHeight="1">
      <c r="B96" s="25"/>
      <c r="C96" s="84">
        <f t="shared" si="0"/>
        <v>0.36341666666666672</v>
      </c>
      <c r="D96" s="17">
        <v>40</v>
      </c>
      <c r="E96" s="74">
        <v>36.9</v>
      </c>
      <c r="F96" s="74">
        <v>39.75</v>
      </c>
      <c r="G96" s="74">
        <v>29.8</v>
      </c>
      <c r="H96" s="74">
        <v>43.16</v>
      </c>
      <c r="I96" s="74">
        <v>48.08</v>
      </c>
      <c r="J96" s="74">
        <v>26.39</v>
      </c>
      <c r="K96" s="74">
        <v>26.34</v>
      </c>
      <c r="L96" s="74">
        <v>25.64</v>
      </c>
      <c r="N96" s="53"/>
    </row>
    <row r="97" spans="2:25" ht="14.1" customHeight="1">
      <c r="B97" s="25"/>
      <c r="C97" s="84">
        <f t="shared" si="0"/>
        <v>0.36691666666666672</v>
      </c>
      <c r="D97" s="17">
        <v>45</v>
      </c>
      <c r="E97" s="74">
        <v>37.119999999999997</v>
      </c>
      <c r="F97" s="74">
        <v>40.229999999999997</v>
      </c>
      <c r="G97" s="74">
        <v>30.65</v>
      </c>
      <c r="H97" s="74">
        <v>44.67</v>
      </c>
      <c r="I97" s="74">
        <v>49.51</v>
      </c>
      <c r="J97" s="74">
        <v>26.41</v>
      </c>
      <c r="K97" s="74">
        <v>26.26</v>
      </c>
      <c r="L97" s="74">
        <v>25.69</v>
      </c>
      <c r="N97" s="53"/>
    </row>
    <row r="98" spans="2:25" ht="14.1" customHeight="1">
      <c r="B98" s="25"/>
      <c r="C98" s="84">
        <f t="shared" si="0"/>
        <v>0.37041666666666673</v>
      </c>
      <c r="D98" s="17">
        <v>50</v>
      </c>
      <c r="E98" s="74">
        <v>37.78</v>
      </c>
      <c r="F98" s="74">
        <v>41.39</v>
      </c>
      <c r="G98" s="74">
        <v>31.68</v>
      </c>
      <c r="H98" s="74">
        <v>46.15</v>
      </c>
      <c r="I98" s="74">
        <v>50.85</v>
      </c>
      <c r="J98" s="74">
        <v>26.42</v>
      </c>
      <c r="K98" s="74">
        <v>26.22</v>
      </c>
      <c r="L98" s="74">
        <v>25.86</v>
      </c>
      <c r="N98" s="53"/>
    </row>
    <row r="99" spans="2:25" ht="14.1" customHeight="1">
      <c r="B99" s="25"/>
      <c r="C99" s="84">
        <f t="shared" si="0"/>
        <v>0.37391666666666673</v>
      </c>
      <c r="D99" s="17">
        <v>55</v>
      </c>
      <c r="E99" s="74">
        <v>38.090000000000003</v>
      </c>
      <c r="F99" s="74">
        <v>42.16</v>
      </c>
      <c r="G99" s="74">
        <v>32.54</v>
      </c>
      <c r="H99" s="74">
        <v>47.28</v>
      </c>
      <c r="I99" s="74">
        <v>51.98</v>
      </c>
      <c r="J99" s="74">
        <v>26.31</v>
      </c>
      <c r="K99" s="74">
        <v>26.24</v>
      </c>
      <c r="L99" s="74">
        <v>25.87</v>
      </c>
      <c r="N99" s="53"/>
    </row>
    <row r="100" spans="2:25" ht="13.5" customHeight="1">
      <c r="B100" s="25"/>
      <c r="C100" s="84">
        <f t="shared" si="0"/>
        <v>0.37741666666666673</v>
      </c>
      <c r="D100" s="70">
        <v>60</v>
      </c>
      <c r="E100" s="75">
        <v>38.25</v>
      </c>
      <c r="F100" s="75">
        <v>42.52</v>
      </c>
      <c r="G100" s="75">
        <v>33.5</v>
      </c>
      <c r="H100" s="75">
        <v>48.52</v>
      </c>
      <c r="I100" s="75">
        <v>52.95</v>
      </c>
      <c r="J100" s="75">
        <v>26.47</v>
      </c>
      <c r="K100" s="75">
        <v>26.24</v>
      </c>
      <c r="L100" s="75">
        <v>25.81</v>
      </c>
      <c r="N100" s="53"/>
      <c r="Q100" s="234" t="s">
        <v>67</v>
      </c>
      <c r="R100" s="235"/>
      <c r="S100" s="235"/>
      <c r="T100" s="235"/>
      <c r="U100" s="235"/>
      <c r="V100" s="235"/>
      <c r="W100" s="279"/>
      <c r="X100" s="279"/>
      <c r="Y100" s="280"/>
    </row>
    <row r="101" spans="2:25" ht="14.1" customHeight="1">
      <c r="B101" s="25"/>
      <c r="C101" s="84">
        <f t="shared" si="0"/>
        <v>0.38091666666666674</v>
      </c>
      <c r="D101" s="17">
        <v>65</v>
      </c>
      <c r="E101" s="74">
        <v>38.43</v>
      </c>
      <c r="F101" s="74">
        <v>42.45</v>
      </c>
      <c r="G101" s="74">
        <v>34.26</v>
      </c>
      <c r="H101" s="74">
        <v>49.49</v>
      </c>
      <c r="I101" s="74">
        <v>53.71</v>
      </c>
      <c r="J101" s="74">
        <v>26.39</v>
      </c>
      <c r="K101" s="74">
        <v>26.2</v>
      </c>
      <c r="L101" s="74">
        <v>25.9</v>
      </c>
      <c r="N101" s="53"/>
      <c r="Q101" s="234" t="s">
        <v>68</v>
      </c>
      <c r="R101" s="235"/>
      <c r="S101" s="235"/>
      <c r="T101" s="235"/>
      <c r="U101" s="235"/>
      <c r="V101" s="235"/>
      <c r="W101" s="236" t="s">
        <v>65</v>
      </c>
      <c r="X101" s="237"/>
      <c r="Y101" s="238"/>
    </row>
    <row r="102" spans="2:25" ht="14.1" customHeight="1">
      <c r="B102" s="25"/>
      <c r="C102" s="84">
        <f t="shared" si="0"/>
        <v>0.38441666666666674</v>
      </c>
      <c r="D102" s="17">
        <v>70</v>
      </c>
      <c r="E102" s="74">
        <v>38.74</v>
      </c>
      <c r="F102" s="74">
        <v>43.04</v>
      </c>
      <c r="G102" s="74">
        <v>35.1</v>
      </c>
      <c r="H102" s="74">
        <v>50.43</v>
      </c>
      <c r="I102" s="74">
        <v>54.35</v>
      </c>
      <c r="J102" s="74">
        <v>26.46</v>
      </c>
      <c r="K102" s="74">
        <v>26.36</v>
      </c>
      <c r="L102" s="74">
        <v>26.02</v>
      </c>
      <c r="N102" s="53"/>
      <c r="Q102" s="38" t="s">
        <v>66</v>
      </c>
      <c r="R102" s="19" t="s">
        <v>48</v>
      </c>
      <c r="S102" s="19" t="s">
        <v>50</v>
      </c>
      <c r="T102" s="19" t="s">
        <v>52</v>
      </c>
      <c r="U102" s="19" t="s">
        <v>54</v>
      </c>
      <c r="V102" s="19" t="s">
        <v>56</v>
      </c>
      <c r="W102" s="19" t="s">
        <v>58</v>
      </c>
      <c r="X102" s="19" t="s">
        <v>60</v>
      </c>
      <c r="Y102" s="19" t="s">
        <v>61</v>
      </c>
    </row>
    <row r="103" spans="2:25" ht="14.1" customHeight="1">
      <c r="B103" s="25"/>
      <c r="C103" s="84">
        <f t="shared" si="0"/>
        <v>0.38791666666666674</v>
      </c>
      <c r="D103" s="17">
        <v>75</v>
      </c>
      <c r="E103" s="74">
        <v>39.19</v>
      </c>
      <c r="F103" s="74">
        <v>43.46</v>
      </c>
      <c r="G103" s="74">
        <v>36</v>
      </c>
      <c r="H103" s="74">
        <v>51.41</v>
      </c>
      <c r="I103" s="74">
        <v>55.27</v>
      </c>
      <c r="J103" s="74">
        <v>26.7</v>
      </c>
      <c r="K103" s="74">
        <v>26.46</v>
      </c>
      <c r="L103" s="74">
        <v>26.02</v>
      </c>
      <c r="N103" s="53"/>
      <c r="Q103" s="17" t="s">
        <v>69</v>
      </c>
      <c r="R103" s="18">
        <f>MEDIAN(E88:E94)-E88-(MEDIAN($J$88:$L$94)-MEDIAN($J$88:$L$88))</f>
        <v>7.5800000000000018</v>
      </c>
      <c r="S103" s="18">
        <f>MEDIAN(F88:F94)-F88-(MEDIAN($J$88:$L$94)-MEDIAN($J$88:$L$88))</f>
        <v>8.9600000000000009</v>
      </c>
      <c r="T103" s="18">
        <f>MEDIAN(G88:G94)-G88-(MEDIAN($J$88:$L$94)-MEDIAN($J$88:$L$88))</f>
        <v>1.75</v>
      </c>
      <c r="U103" s="18">
        <f>MEDIAN(H88:H94)-H88-(MEDIAN($J$88:$L$94)-MEDIAN($J$88:$L$88))</f>
        <v>9.2700000000000031</v>
      </c>
      <c r="V103" s="18">
        <f>MEDIAN(I88:I94)-I88-(MEDIAN($J$88:$L$94)-MEDIAN($J$88:$L$88))</f>
        <v>12.410000000000004</v>
      </c>
      <c r="W103" s="18">
        <f>MEDIAN(J88:J94)-J88</f>
        <v>0.21000000000000085</v>
      </c>
      <c r="X103" s="18">
        <f>MEDIAN(K88:K94)-K88</f>
        <v>-0.49000000000000199</v>
      </c>
      <c r="Y103" s="18">
        <f>MEDIAN(L88:L94)-L88</f>
        <v>0.17999999999999972</v>
      </c>
    </row>
    <row r="104" spans="2:25" ht="14.1" customHeight="1">
      <c r="B104" s="25"/>
      <c r="C104" s="84">
        <f t="shared" si="0"/>
        <v>0.39141666666666675</v>
      </c>
      <c r="D104" s="17">
        <v>80</v>
      </c>
      <c r="E104" s="74">
        <v>38.909999999999997</v>
      </c>
      <c r="F104" s="74">
        <v>43.54</v>
      </c>
      <c r="G104" s="74">
        <v>36.630000000000003</v>
      </c>
      <c r="H104" s="74">
        <v>52.07</v>
      </c>
      <c r="I104" s="74">
        <v>55.78</v>
      </c>
      <c r="J104" s="74">
        <v>26.64</v>
      </c>
      <c r="K104" s="74">
        <v>26.47</v>
      </c>
      <c r="L104" s="74">
        <v>26.01</v>
      </c>
      <c r="N104" s="53"/>
      <c r="Q104" s="17" t="s">
        <v>70</v>
      </c>
      <c r="R104" s="18">
        <f>MEDIAN(E94:E100)-E94-(MEDIAN($J$94:$L$100)-MEDIAN($J$94:$L$94))</f>
        <v>1.0999999999999979</v>
      </c>
      <c r="S104" s="18">
        <f>MEDIAN(F94:F100)-F94-(MEDIAN($J$94:$L$100)-MEDIAN($J$94:$L$94))</f>
        <v>1.8099999999999987</v>
      </c>
      <c r="T104" s="18">
        <f>MEDIAN(G94:G100)-G94-(MEDIAN($J$94:$L$100)-MEDIAN($J$94:$L$94))</f>
        <v>2.3200000000000003</v>
      </c>
      <c r="U104" s="18">
        <f>MEDIAN(H94:H100)-H94-(MEDIAN($J$94:$L$100)-MEDIAN($J$94:$L$94))</f>
        <v>4.6700000000000053</v>
      </c>
      <c r="V104" s="18">
        <f>MEDIAN(I94:I100)-I94-(MEDIAN($J$94:$L$100)-MEDIAN($J$94:$L$94))</f>
        <v>4.7200000000000024</v>
      </c>
      <c r="W104" s="18">
        <f>MEDIAN(J94:J100)-J94</f>
        <v>0.23000000000000043</v>
      </c>
      <c r="X104" s="18">
        <f>MEDIAN(K94:K100)-K94</f>
        <v>0.25999999999999801</v>
      </c>
      <c r="Y104" s="18">
        <f>MEDIAN(L94:L100)-L94</f>
        <v>0.26999999999999957</v>
      </c>
    </row>
    <row r="105" spans="2:25" ht="14.1" customHeight="1">
      <c r="B105" s="25"/>
      <c r="C105" s="84">
        <f t="shared" si="0"/>
        <v>0.39491666666666675</v>
      </c>
      <c r="D105" s="17">
        <v>85</v>
      </c>
      <c r="E105" s="74">
        <v>39.1</v>
      </c>
      <c r="F105" s="74">
        <v>43.72</v>
      </c>
      <c r="G105" s="74">
        <v>37.43</v>
      </c>
      <c r="H105" s="74">
        <v>52.85</v>
      </c>
      <c r="I105" s="74">
        <v>56.3</v>
      </c>
      <c r="J105" s="74">
        <v>26.65</v>
      </c>
      <c r="K105" s="74">
        <v>26.37</v>
      </c>
      <c r="L105" s="74">
        <v>26.06</v>
      </c>
      <c r="N105" s="53"/>
      <c r="Q105" s="17" t="s">
        <v>71</v>
      </c>
      <c r="R105" s="18">
        <f>MEDIAN(E100:E106)-E100-(MEDIAN($J$100:$L$106)-MEDIAN($J$100:$L$100))</f>
        <v>0.48999999999999488</v>
      </c>
      <c r="S105" s="18">
        <f>MEDIAN(F100:F106)-F100-(MEDIAN($J$100:$L$106)-MEDIAN($J$100:$L$100))</f>
        <v>0.80999999999999517</v>
      </c>
      <c r="T105" s="18">
        <f>MEDIAN(G100:G106)-G100-(MEDIAN($J$100:$L$106)-MEDIAN($J$100:$L$100))</f>
        <v>2.3699999999999974</v>
      </c>
      <c r="U105" s="18">
        <f>MEDIAN(H100:H106)-H100-(MEDIAN($J$100:$L$106)-MEDIAN($J$100:$L$100))</f>
        <v>2.7599999999999909</v>
      </c>
      <c r="V105" s="18">
        <f>MEDIAN(I100:I106)-I100-(MEDIAN($J$100:$L$106)-MEDIAN($J$100:$L$100))</f>
        <v>2.1899999999999977</v>
      </c>
      <c r="W105" s="18">
        <f>MEDIAN(J100:J106)-J100</f>
        <v>0.17000000000000171</v>
      </c>
      <c r="X105" s="18">
        <f>MEDIAN(K100:K106)-K100</f>
        <v>0.13000000000000256</v>
      </c>
      <c r="Y105" s="18">
        <f>MEDIAN(L100:L106)-L100</f>
        <v>0.21000000000000085</v>
      </c>
    </row>
    <row r="106" spans="2:25" ht="14.1" customHeight="1">
      <c r="B106" s="25"/>
      <c r="C106" s="84">
        <f t="shared" si="0"/>
        <v>0.39841666666666675</v>
      </c>
      <c r="D106" s="70">
        <v>90</v>
      </c>
      <c r="E106" s="75">
        <v>38.869999999999997</v>
      </c>
      <c r="F106" s="75">
        <v>43.63</v>
      </c>
      <c r="G106" s="75">
        <v>37.979999999999997</v>
      </c>
      <c r="H106" s="75">
        <v>53.27</v>
      </c>
      <c r="I106" s="75">
        <v>56.62</v>
      </c>
      <c r="J106" s="75">
        <v>26.67</v>
      </c>
      <c r="K106" s="75">
        <v>26.45</v>
      </c>
      <c r="L106" s="75">
        <v>26.19</v>
      </c>
      <c r="N106" s="53"/>
      <c r="Q106" s="17" t="s">
        <v>72</v>
      </c>
      <c r="R106" s="18">
        <f>MEDIAN(E106:E112)-E106-(MEDIAN($J$106:$L$112)-MEDIAN($J$106:$L$106))</f>
        <v>0.19000000000000128</v>
      </c>
      <c r="S106" s="18">
        <f>MEDIAN(F106:F112)-F106-(MEDIAN($J$106:$L$112)-MEDIAN($J$106:$L$106))</f>
        <v>0.42999999999999616</v>
      </c>
      <c r="T106" s="18">
        <f>MEDIAN(G106:G112)-G106-(MEDIAN($J$106:$L$112)-MEDIAN($J$106:$L$106))</f>
        <v>1.870000000000001</v>
      </c>
      <c r="U106" s="18">
        <f>MEDIAN(H106:H112)-H106-(MEDIAN($J$106:$L$112)-MEDIAN($J$106:$L$106))</f>
        <v>1.6600000000000001</v>
      </c>
      <c r="V106" s="18">
        <f>MEDIAN(I106:I112)-I106-(MEDIAN($J$106:$L$112)-MEDIAN($J$106:$L$106))</f>
        <v>1.090000000000007</v>
      </c>
      <c r="W106" s="18">
        <f>MEDIAN(J106:J112)-J106</f>
        <v>-2.0000000000003126E-2</v>
      </c>
      <c r="X106" s="18">
        <f>MEDIAN(K106:K112)-K106</f>
        <v>0.30000000000000071</v>
      </c>
      <c r="Y106" s="18">
        <f>MEDIAN(L106:L112)-L106</f>
        <v>1.9999999999999574E-2</v>
      </c>
    </row>
    <row r="107" spans="2:25" ht="14.1" customHeight="1">
      <c r="B107" s="25"/>
      <c r="C107" s="84">
        <f t="shared" si="0"/>
        <v>0.40191666666666676</v>
      </c>
      <c r="D107" s="17">
        <v>95</v>
      </c>
      <c r="E107" s="74">
        <v>39.19</v>
      </c>
      <c r="F107" s="74">
        <v>43.85</v>
      </c>
      <c r="G107" s="74">
        <v>38.700000000000003</v>
      </c>
      <c r="H107" s="74">
        <v>53.9</v>
      </c>
      <c r="I107" s="74">
        <v>56.96</v>
      </c>
      <c r="J107" s="74">
        <v>26.65</v>
      </c>
      <c r="K107" s="74">
        <v>26.73</v>
      </c>
      <c r="L107" s="74">
        <v>26.36</v>
      </c>
      <c r="N107" s="53"/>
      <c r="Q107" s="17" t="s">
        <v>73</v>
      </c>
      <c r="R107" s="18">
        <f>MEDIAN(E112:E118)-E112-(MEDIAN($J$112:$L$118)-MEDIAN($J$112:$L$112))</f>
        <v>-0.47999999999999687</v>
      </c>
      <c r="S107" s="18">
        <f>MEDIAN(F112:F118)-F112-(MEDIAN($J$112:$L$118)-MEDIAN($J$112:$L$112))</f>
        <v>-0.22999999999999687</v>
      </c>
      <c r="T107" s="18">
        <f>MEDIAN(G112:G118)-G112-(MEDIAN($J$112:$L$118)-MEDIAN($J$112:$L$112))</f>
        <v>1.2299999999999969</v>
      </c>
      <c r="U107" s="18">
        <f>MEDIAN(H112:H118)-H112-(MEDIAN($J$112:$L$118)-MEDIAN($J$112:$L$112))</f>
        <v>1.25</v>
      </c>
      <c r="V107" s="18">
        <f>MEDIAN(I112:I118)-I112-(MEDIAN($J$112:$L$118)-MEDIAN($J$112:$L$112))</f>
        <v>0.53999999999999915</v>
      </c>
      <c r="W107" s="18">
        <f>MEDIAN(J112:J118)-J112</f>
        <v>0</v>
      </c>
      <c r="X107" s="18">
        <f>MEDIAN(K112:K118)-K112</f>
        <v>0</v>
      </c>
      <c r="Y107" s="18">
        <f>MEDIAN(L112:L118)-L112</f>
        <v>0</v>
      </c>
    </row>
    <row r="108" spans="2:25" ht="14.1" customHeight="1">
      <c r="B108" s="25"/>
      <c r="C108" s="84">
        <f t="shared" si="0"/>
        <v>0.40541666666666676</v>
      </c>
      <c r="D108" s="17">
        <v>100</v>
      </c>
      <c r="E108" s="74">
        <v>39.15</v>
      </c>
      <c r="F108" s="74">
        <v>44.17</v>
      </c>
      <c r="G108" s="74">
        <v>39.19</v>
      </c>
      <c r="H108" s="74">
        <v>54.34</v>
      </c>
      <c r="I108" s="74">
        <v>57.32</v>
      </c>
      <c r="J108" s="74">
        <v>26.47</v>
      </c>
      <c r="K108" s="74">
        <v>26.76</v>
      </c>
      <c r="L108" s="74">
        <v>26.21</v>
      </c>
      <c r="N108" s="53"/>
      <c r="Q108" s="17" t="s">
        <v>74</v>
      </c>
      <c r="R108" s="18">
        <f>MEDIAN(E118:E124)-E118-(MEDIAN($J$118:$L$124)-MEDIAN($J$118:$L$118))</f>
        <v>0.1299999999999919</v>
      </c>
      <c r="S108" s="18">
        <f>MEDIAN(F118:F124)-F118-(MEDIAN($J$118:$L$124)-MEDIAN($J$118:$L$118))</f>
        <v>0.67999999999999616</v>
      </c>
      <c r="T108" s="18">
        <f>MEDIAN(G118:G124)-G118-(MEDIAN($J$118:$L$124)-MEDIAN($J$118:$L$118))</f>
        <v>1.2699999999999996</v>
      </c>
      <c r="U108" s="18">
        <f>MEDIAN(H118:H124)-H118-(MEDIAN($J$118:$L$124)-MEDIAN($J$118:$L$118))</f>
        <v>1.0400000000000027</v>
      </c>
      <c r="V108" s="18">
        <f>MEDIAN(I118:I124)-I118-(MEDIAN($J$118:$L$124)-MEDIAN($J$118:$L$118))</f>
        <v>0.82999999999999474</v>
      </c>
      <c r="W108" s="18">
        <f>MEDIAN(J118:J124)-J118</f>
        <v>-3.9999999999999147E-2</v>
      </c>
      <c r="X108" s="18">
        <f>MEDIAN(K118:K124)-K118</f>
        <v>-0.12999999999999901</v>
      </c>
      <c r="Y108" s="18">
        <f>MEDIAN(L118:L124)-L118</f>
        <v>-8.9999999999999858E-2</v>
      </c>
    </row>
    <row r="109" spans="2:25" ht="14.1" customHeight="1">
      <c r="B109" s="25"/>
      <c r="C109" s="84">
        <f t="shared" si="0"/>
        <v>0.40891666666666676</v>
      </c>
      <c r="D109" s="17">
        <v>105</v>
      </c>
      <c r="E109" s="74">
        <v>39.5</v>
      </c>
      <c r="F109" s="74">
        <v>44.84</v>
      </c>
      <c r="G109" s="74">
        <v>39.979999999999997</v>
      </c>
      <c r="H109" s="74">
        <v>55.06</v>
      </c>
      <c r="I109" s="74">
        <v>57.84</v>
      </c>
      <c r="J109" s="74">
        <v>26.78</v>
      </c>
      <c r="K109" s="74">
        <v>26.87</v>
      </c>
      <c r="L109" s="74">
        <v>26.26</v>
      </c>
      <c r="N109" s="53"/>
      <c r="Q109" s="17" t="s">
        <v>128</v>
      </c>
      <c r="R109" s="18">
        <f>MEDIAN(E124:E130)-E124-(MEDIAN($J$124:$L$130)-MEDIAN($J$124:$L$124))</f>
        <v>0.14000000000000057</v>
      </c>
      <c r="S109" s="18">
        <f>MEDIAN(F124:F130)-F124-(MEDIAN($J$124:$L$130)-MEDIAN($J$124:$L$124))</f>
        <v>0.11999999999999744</v>
      </c>
      <c r="T109" s="18">
        <f>MEDIAN(G124:G130)-G124-(MEDIAN($J$124:$L$130)-MEDIAN($J$124:$L$124))</f>
        <v>0.70000000000000284</v>
      </c>
      <c r="U109" s="18">
        <f>MEDIAN(H124:H130)-H124-(MEDIAN($J$124:$L$130)-MEDIAN($J$124:$L$124))</f>
        <v>0.57000000000000028</v>
      </c>
      <c r="V109" s="18">
        <f>MEDIAN(I124:I130)-I124-(MEDIAN($J$124:$L$130)-MEDIAN($J$124:$L$124))</f>
        <v>0.38999999999999346</v>
      </c>
      <c r="W109" s="18">
        <f>MEDIAN(J124:J130)-J124</f>
        <v>-0.18999999999999773</v>
      </c>
      <c r="X109" s="18">
        <f>MEDIAN(K124:K130)-K124</f>
        <v>-0.12999999999999901</v>
      </c>
      <c r="Y109" s="18">
        <f>MEDIAN(L124:L130)-L124</f>
        <v>-3.0000000000001137E-2</v>
      </c>
    </row>
    <row r="110" spans="2:25" ht="14.1" customHeight="1">
      <c r="B110" s="25"/>
      <c r="C110" s="84">
        <f t="shared" si="0"/>
        <v>0.41241666666666676</v>
      </c>
      <c r="D110" s="17">
        <v>110</v>
      </c>
      <c r="E110" s="74">
        <v>38.94</v>
      </c>
      <c r="F110" s="74">
        <v>44.19</v>
      </c>
      <c r="G110" s="74">
        <v>40.24</v>
      </c>
      <c r="H110" s="74">
        <v>55.32</v>
      </c>
      <c r="I110" s="74">
        <v>57.86</v>
      </c>
      <c r="J110" s="74">
        <v>26.58</v>
      </c>
      <c r="K110" s="74">
        <v>26.75</v>
      </c>
      <c r="L110" s="74">
        <v>26.24</v>
      </c>
      <c r="N110" s="53"/>
      <c r="Q110" s="17" t="s">
        <v>129</v>
      </c>
      <c r="R110" s="18">
        <f>MEDIAN(E130:E136)-E130-(MEDIAN($J$130:$L$136)-MEDIAN($J$130:$L$130))</f>
        <v>0.60000000000000142</v>
      </c>
      <c r="S110" s="18">
        <f>MEDIAN(F130:F136)-F130-(MEDIAN($J$130:$L$136)-MEDIAN($J$130:$L$130))</f>
        <v>0.36999999999999744</v>
      </c>
      <c r="T110" s="18">
        <f>MEDIAN(G130:G136)-G130-(MEDIAN($J$130:$L$136)-MEDIAN($J$130:$L$130))</f>
        <v>0.76999999999999602</v>
      </c>
      <c r="U110" s="18">
        <f>MEDIAN(H130:H136)-H130-(MEDIAN($J$130:$L$136)-MEDIAN($J$130:$L$130))</f>
        <v>0.82000000000000028</v>
      </c>
      <c r="V110" s="18">
        <f>MEDIAN(I130:I136)-I130-(MEDIAN($J$130:$L$136)-MEDIAN($J$130:$L$130))</f>
        <v>0.48999999999999488</v>
      </c>
      <c r="W110" s="18">
        <f>MEDIAN(J130:J136)-J130</f>
        <v>-0.30999999999999872</v>
      </c>
      <c r="X110" s="18">
        <f>MEDIAN(K130:K136)-K130</f>
        <v>-0.26000000000000156</v>
      </c>
      <c r="Y110" s="18">
        <f>MEDIAN(L130:L136)-L130</f>
        <v>-0.40000000000000213</v>
      </c>
    </row>
    <row r="111" spans="2:25" ht="14.1" customHeight="1">
      <c r="B111" s="25"/>
      <c r="C111" s="84">
        <f t="shared" si="0"/>
        <v>0.41591666666666677</v>
      </c>
      <c r="D111" s="17">
        <v>115</v>
      </c>
      <c r="E111" s="74">
        <v>39.19</v>
      </c>
      <c r="F111" s="74">
        <v>44.38</v>
      </c>
      <c r="G111" s="74">
        <v>40.869999999999997</v>
      </c>
      <c r="H111" s="74">
        <v>55.89</v>
      </c>
      <c r="I111" s="74">
        <v>58.19</v>
      </c>
      <c r="J111" s="74">
        <v>26.57</v>
      </c>
      <c r="K111" s="74">
        <v>26.74</v>
      </c>
      <c r="L111" s="74">
        <v>26.15</v>
      </c>
      <c r="N111" s="53"/>
      <c r="Q111" s="17" t="s">
        <v>131</v>
      </c>
      <c r="R111" s="18">
        <f>MEDIAN(E136:E142)-E136-(MEDIAN($J$136:$L$142)-MEDIAN($J$136:$L$136))</f>
        <v>0.18999999999999773</v>
      </c>
      <c r="S111" s="18">
        <f>MEDIAN(F136:F142)-F136-(MEDIAN($J$136:$L$142)-MEDIAN($J$136:$L$136))</f>
        <v>0.4199999999999946</v>
      </c>
      <c r="T111" s="18">
        <f>MEDIAN(G136:G142)-G136-(MEDIAN($J$136:$L$142)-MEDIAN($J$136:$L$136))</f>
        <v>0.71000000000000085</v>
      </c>
      <c r="U111" s="18">
        <f>MEDIAN(H136:H142)-H136-(MEDIAN($J$136:$L$142)-MEDIAN($J$136:$L$136))</f>
        <v>0.76999999999999602</v>
      </c>
      <c r="V111" s="18">
        <f>MEDIAN(I136:I142)-I136-(MEDIAN($J$136:$L$142)-MEDIAN($J$136:$L$136))</f>
        <v>0.60999999999999943</v>
      </c>
      <c r="W111" s="18">
        <f>MEDIAN(J136:J142)-J136</f>
        <v>-0.4599999999999973</v>
      </c>
      <c r="X111" s="18">
        <f>MEDIAN(K136:K142)-K136</f>
        <v>-0.33999999999999986</v>
      </c>
      <c r="Y111" s="18">
        <f>MEDIAN(L136:L142)-L136</f>
        <v>-0.23000000000000043</v>
      </c>
    </row>
    <row r="112" spans="2:25" ht="14.1" customHeight="1">
      <c r="B112" s="25"/>
      <c r="C112" s="84">
        <f t="shared" si="0"/>
        <v>0.41941666666666677</v>
      </c>
      <c r="D112" s="70">
        <v>120</v>
      </c>
      <c r="E112" s="75">
        <v>40.07</v>
      </c>
      <c r="F112" s="75">
        <v>45.41</v>
      </c>
      <c r="G112" s="75">
        <v>41.64</v>
      </c>
      <c r="H112" s="75">
        <v>56.39</v>
      </c>
      <c r="I112" s="75">
        <v>58.81</v>
      </c>
      <c r="J112" s="75">
        <v>26.67</v>
      </c>
      <c r="K112" s="75">
        <v>26.78</v>
      </c>
      <c r="L112" s="75">
        <v>26.19</v>
      </c>
      <c r="N112" s="53"/>
      <c r="Q112" s="17" t="s">
        <v>132</v>
      </c>
      <c r="R112" s="74">
        <f>MEDIAN(E142:E148)-E142-(MEDIAN($J$142:$L$148)-MEDIAN($J$142:$L$142))</f>
        <v>-0.17000000000000526</v>
      </c>
      <c r="S112" s="74">
        <f>MEDIAN(F142:F148)-F142-(MEDIAN($J$142:$L$148)-MEDIAN($J$142:$L$142))</f>
        <v>-0.27999999999999758</v>
      </c>
      <c r="T112" s="74">
        <f>MEDIAN(G142:G148)-G142-(MEDIAN($J$142:$L$148)-MEDIAN($J$142:$L$142))</f>
        <v>0.60999999999999588</v>
      </c>
      <c r="U112" s="74">
        <f>MEDIAN(H142:H148)-H142-(MEDIAN($J$142:$L$148)-MEDIAN($J$142:$L$142))</f>
        <v>0.48999999999999844</v>
      </c>
      <c r="V112" s="74">
        <f>MEDIAN(I142:I148)-I142-(MEDIAN($J$142:$L$148)-MEDIAN($J$142:$L$142))</f>
        <v>0.18000000000000327</v>
      </c>
      <c r="W112" s="74">
        <f>MEDIAN(J142:J148)-J142</f>
        <v>-0.51999999999999957</v>
      </c>
      <c r="X112" s="74">
        <f>MEDIAN(K142:K148)-K142</f>
        <v>-0.47000000000000242</v>
      </c>
      <c r="Y112" s="74">
        <f>MEDIAN(L142:L148)-L142</f>
        <v>-0.5</v>
      </c>
    </row>
    <row r="113" spans="2:37" ht="14.1" customHeight="1">
      <c r="B113" s="25"/>
      <c r="C113" s="84">
        <f>C112+0.0034</f>
        <v>0.42281666666666679</v>
      </c>
      <c r="D113" s="17">
        <v>125</v>
      </c>
      <c r="E113" s="74">
        <v>39.29</v>
      </c>
      <c r="F113" s="74">
        <v>45.14</v>
      </c>
      <c r="G113" s="74">
        <v>41.84</v>
      </c>
      <c r="H113" s="74">
        <v>56.79</v>
      </c>
      <c r="I113" s="74">
        <v>58.82</v>
      </c>
      <c r="J113" s="74">
        <v>26.47</v>
      </c>
      <c r="K113" s="74">
        <v>26.75</v>
      </c>
      <c r="L113" s="74">
        <v>26.09</v>
      </c>
      <c r="N113" s="53"/>
      <c r="Q113" s="71"/>
      <c r="R113" s="72"/>
      <c r="S113" s="72"/>
      <c r="T113" s="72"/>
      <c r="U113" s="72"/>
      <c r="V113" s="72"/>
      <c r="W113" s="72"/>
      <c r="X113" s="72"/>
      <c r="Y113" s="72"/>
    </row>
    <row r="114" spans="2:37" ht="14.1" customHeight="1">
      <c r="B114" s="25"/>
      <c r="C114" s="84">
        <f>C113+0.0035</f>
        <v>0.42631666666666679</v>
      </c>
      <c r="D114" s="17">
        <v>130</v>
      </c>
      <c r="E114" s="74">
        <v>39.39</v>
      </c>
      <c r="F114" s="74">
        <v>44.87</v>
      </c>
      <c r="G114" s="74">
        <v>42.23</v>
      </c>
      <c r="H114" s="74">
        <v>57.07</v>
      </c>
      <c r="I114" s="74">
        <v>59.09</v>
      </c>
      <c r="J114" s="74">
        <v>26.57</v>
      </c>
      <c r="K114" s="74">
        <v>26.73</v>
      </c>
      <c r="L114" s="74">
        <v>26.19</v>
      </c>
      <c r="N114" s="53"/>
      <c r="Q114" s="71"/>
      <c r="R114" s="72"/>
      <c r="S114" s="72"/>
      <c r="T114" s="72"/>
      <c r="U114" s="72"/>
      <c r="V114" s="72"/>
      <c r="W114" s="72"/>
      <c r="X114" s="72"/>
      <c r="Y114" s="72"/>
    </row>
    <row r="115" spans="2:37" ht="14.1" customHeight="1">
      <c r="B115" s="25"/>
      <c r="C115" s="84">
        <f>C114+0.0035</f>
        <v>0.42981666666666679</v>
      </c>
      <c r="D115" s="17">
        <v>135</v>
      </c>
      <c r="E115" s="74">
        <v>39.53</v>
      </c>
      <c r="F115" s="74">
        <v>45.28</v>
      </c>
      <c r="G115" s="74">
        <v>42.87</v>
      </c>
      <c r="H115" s="74">
        <v>57.64</v>
      </c>
      <c r="I115" s="74">
        <v>59.35</v>
      </c>
      <c r="J115" s="74">
        <v>26.75</v>
      </c>
      <c r="K115" s="74">
        <v>26.87</v>
      </c>
      <c r="L115" s="74">
        <v>26.1</v>
      </c>
      <c r="N115" s="53"/>
      <c r="Q115" s="71"/>
      <c r="R115" s="72"/>
      <c r="S115" s="72"/>
      <c r="T115" s="72"/>
      <c r="U115" s="72"/>
      <c r="V115" s="72"/>
      <c r="W115" s="72"/>
      <c r="X115" s="72"/>
      <c r="Y115" s="72"/>
    </row>
    <row r="116" spans="2:37" ht="14.1" customHeight="1">
      <c r="B116" s="25"/>
      <c r="C116" s="84">
        <f>C115+0.0035</f>
        <v>0.43331666666666679</v>
      </c>
      <c r="D116" s="17">
        <v>140</v>
      </c>
      <c r="E116" s="74">
        <v>40</v>
      </c>
      <c r="F116" s="74">
        <v>45.96</v>
      </c>
      <c r="G116" s="74">
        <v>43.29</v>
      </c>
      <c r="H116" s="74">
        <v>58</v>
      </c>
      <c r="I116" s="74">
        <v>59.67</v>
      </c>
      <c r="J116" s="74">
        <v>26.64</v>
      </c>
      <c r="K116" s="74">
        <v>26.83</v>
      </c>
      <c r="L116" s="74">
        <v>26.23</v>
      </c>
      <c r="N116" s="53"/>
      <c r="Q116" s="71"/>
      <c r="R116" s="72"/>
      <c r="S116" s="72"/>
      <c r="T116" s="72"/>
      <c r="U116" s="72"/>
      <c r="V116" s="72"/>
      <c r="W116" s="72"/>
      <c r="X116" s="72"/>
      <c r="Y116" s="72"/>
    </row>
    <row r="117" spans="2:37" ht="14.1" customHeight="1">
      <c r="B117" s="25"/>
      <c r="C117" s="84">
        <f t="shared" ref="C117:C149" si="1">C116+0.0034</f>
        <v>0.43671666666666681</v>
      </c>
      <c r="D117" s="17">
        <v>145</v>
      </c>
      <c r="E117" s="74">
        <v>39.83</v>
      </c>
      <c r="F117" s="74">
        <v>45.11</v>
      </c>
      <c r="G117" s="74">
        <v>43.49</v>
      </c>
      <c r="H117" s="74">
        <v>58.16</v>
      </c>
      <c r="I117" s="74">
        <v>59.56</v>
      </c>
      <c r="J117" s="74">
        <v>26.78</v>
      </c>
      <c r="K117" s="74">
        <v>26.76</v>
      </c>
      <c r="L117" s="74">
        <v>26.3</v>
      </c>
      <c r="N117" s="53"/>
      <c r="Q117" s="71"/>
      <c r="R117" s="72"/>
      <c r="S117" s="72"/>
      <c r="T117" s="72"/>
      <c r="U117" s="72"/>
      <c r="V117" s="72"/>
      <c r="W117" s="72"/>
      <c r="X117" s="72"/>
      <c r="Y117" s="72"/>
      <c r="AB117" s="83"/>
      <c r="AC117" s="83"/>
      <c r="AD117" s="83"/>
      <c r="AE117" s="83"/>
      <c r="AF117" s="83"/>
      <c r="AG117" s="83"/>
      <c r="AH117" s="83"/>
      <c r="AI117" s="83"/>
      <c r="AJ117" s="83"/>
      <c r="AK117" s="83"/>
    </row>
    <row r="118" spans="2:37" ht="14.1" customHeight="1">
      <c r="B118" s="25"/>
      <c r="C118" s="84">
        <f t="shared" si="1"/>
        <v>0.44011666666666682</v>
      </c>
      <c r="D118" s="70">
        <v>150</v>
      </c>
      <c r="E118" s="75">
        <v>39.590000000000003</v>
      </c>
      <c r="F118" s="75">
        <v>45.18</v>
      </c>
      <c r="G118" s="75">
        <v>43.68</v>
      </c>
      <c r="H118" s="75">
        <v>58.41</v>
      </c>
      <c r="I118" s="75">
        <v>59.78</v>
      </c>
      <c r="J118" s="75">
        <v>26.7</v>
      </c>
      <c r="K118" s="75">
        <v>26.86</v>
      </c>
      <c r="L118" s="75">
        <v>26.26</v>
      </c>
      <c r="N118" s="53"/>
      <c r="Q118" s="71"/>
      <c r="R118" s="72"/>
      <c r="S118" s="72"/>
      <c r="T118" s="72"/>
      <c r="U118" s="72"/>
      <c r="V118" s="72"/>
      <c r="W118" s="72"/>
      <c r="X118" s="72"/>
      <c r="Y118" s="72"/>
      <c r="AB118" s="83"/>
      <c r="AC118" s="83"/>
      <c r="AD118" s="83"/>
      <c r="AE118" s="83"/>
      <c r="AF118" s="83"/>
      <c r="AG118" s="83"/>
      <c r="AH118" s="83"/>
      <c r="AI118" s="83"/>
      <c r="AJ118" s="83"/>
      <c r="AK118" s="83"/>
    </row>
    <row r="119" spans="2:37" ht="14.1" customHeight="1">
      <c r="B119" s="25"/>
      <c r="C119" s="84">
        <f t="shared" si="1"/>
        <v>0.44351666666666684</v>
      </c>
      <c r="D119" s="17">
        <v>155</v>
      </c>
      <c r="E119" s="74">
        <v>40.1</v>
      </c>
      <c r="F119" s="74">
        <v>46.07</v>
      </c>
      <c r="G119" s="74">
        <v>44.37</v>
      </c>
      <c r="H119" s="74">
        <v>58.95</v>
      </c>
      <c r="I119" s="74">
        <v>60.31</v>
      </c>
      <c r="J119" s="74">
        <v>26.71</v>
      </c>
      <c r="K119" s="74">
        <v>26.83</v>
      </c>
      <c r="L119" s="74">
        <v>26.3</v>
      </c>
      <c r="N119" s="53"/>
      <c r="Q119" s="71"/>
      <c r="R119" s="72"/>
      <c r="S119" s="72"/>
      <c r="T119" s="72"/>
      <c r="U119" s="72"/>
      <c r="V119" s="72"/>
      <c r="W119" s="72"/>
      <c r="X119" s="72"/>
      <c r="Y119" s="72"/>
      <c r="AB119" s="83"/>
      <c r="AC119" s="83"/>
      <c r="AD119" s="83"/>
      <c r="AE119" s="83"/>
      <c r="AF119" s="83"/>
      <c r="AG119" s="83"/>
      <c r="AH119" s="83"/>
      <c r="AI119" s="83"/>
      <c r="AJ119" s="83"/>
      <c r="AK119" s="83"/>
    </row>
    <row r="120" spans="2:37" ht="14.1" customHeight="1">
      <c r="B120" s="25"/>
      <c r="C120" s="84">
        <f t="shared" si="1"/>
        <v>0.44691666666666685</v>
      </c>
      <c r="D120" s="17">
        <v>160</v>
      </c>
      <c r="E120" s="74">
        <v>39.659999999999997</v>
      </c>
      <c r="F120" s="74">
        <v>45.73</v>
      </c>
      <c r="G120" s="74">
        <v>44.33</v>
      </c>
      <c r="H120" s="74">
        <v>59.04</v>
      </c>
      <c r="I120" s="74">
        <v>60.17</v>
      </c>
      <c r="J120" s="74">
        <v>26.64</v>
      </c>
      <c r="K120" s="74">
        <v>26.73</v>
      </c>
      <c r="L120" s="74">
        <v>26.17</v>
      </c>
      <c r="N120" s="53"/>
      <c r="Q120" s="71"/>
      <c r="R120" s="72"/>
      <c r="S120" s="72"/>
      <c r="T120" s="72"/>
      <c r="U120" s="72"/>
      <c r="V120" s="72"/>
      <c r="W120" s="72"/>
      <c r="X120" s="72"/>
      <c r="Y120" s="72"/>
      <c r="AB120" s="83"/>
      <c r="AC120" s="83"/>
      <c r="AD120" s="83"/>
      <c r="AE120" s="83"/>
      <c r="AF120" s="83"/>
      <c r="AG120" s="83"/>
      <c r="AH120" s="83"/>
      <c r="AI120" s="83"/>
      <c r="AJ120" s="83"/>
      <c r="AK120" s="83"/>
    </row>
    <row r="121" spans="2:37" ht="14.1" customHeight="1">
      <c r="B121" s="25"/>
      <c r="C121" s="84">
        <f t="shared" si="1"/>
        <v>0.45031666666666686</v>
      </c>
      <c r="D121" s="17">
        <v>165</v>
      </c>
      <c r="E121" s="74">
        <v>39.770000000000003</v>
      </c>
      <c r="F121" s="74">
        <v>45.46</v>
      </c>
      <c r="G121" s="74">
        <v>44.89</v>
      </c>
      <c r="H121" s="74">
        <v>59.39</v>
      </c>
      <c r="I121" s="74">
        <v>60.57</v>
      </c>
      <c r="J121" s="74">
        <v>26.8</v>
      </c>
      <c r="K121" s="74">
        <v>26.84</v>
      </c>
      <c r="L121" s="74">
        <v>26.27</v>
      </c>
      <c r="N121" s="53"/>
      <c r="Q121" s="71"/>
      <c r="R121" s="72"/>
      <c r="S121" s="72"/>
      <c r="T121" s="72"/>
      <c r="U121" s="72"/>
      <c r="V121" s="72"/>
      <c r="W121" s="72"/>
      <c r="X121" s="72"/>
      <c r="Y121" s="72"/>
      <c r="AB121" s="83"/>
      <c r="AC121" s="83"/>
      <c r="AD121" s="83"/>
      <c r="AE121" s="83"/>
      <c r="AF121" s="83"/>
      <c r="AG121" s="83"/>
      <c r="AH121" s="83"/>
      <c r="AI121" s="83"/>
      <c r="AJ121" s="83"/>
      <c r="AK121" s="83"/>
    </row>
    <row r="122" spans="2:37" ht="14.1" customHeight="1">
      <c r="B122" s="25"/>
      <c r="C122" s="84">
        <f t="shared" si="1"/>
        <v>0.45371666666666688</v>
      </c>
      <c r="D122" s="17">
        <v>170</v>
      </c>
      <c r="E122" s="74">
        <v>39.56</v>
      </c>
      <c r="F122" s="74">
        <v>45.85</v>
      </c>
      <c r="G122" s="74">
        <v>45.05</v>
      </c>
      <c r="H122" s="74">
        <v>59.54</v>
      </c>
      <c r="I122" s="74">
        <v>60.55</v>
      </c>
      <c r="J122" s="74">
        <v>26.66</v>
      </c>
      <c r="K122" s="74">
        <v>26.71</v>
      </c>
      <c r="L122" s="74">
        <v>26.11</v>
      </c>
      <c r="N122" s="53"/>
      <c r="Q122" s="71"/>
      <c r="R122" s="72"/>
      <c r="S122" s="72"/>
      <c r="T122" s="72"/>
      <c r="U122" s="72"/>
      <c r="V122" s="72"/>
      <c r="W122" s="72"/>
      <c r="X122" s="72"/>
      <c r="Y122" s="72"/>
      <c r="AB122" s="83"/>
      <c r="AC122" s="83"/>
      <c r="AD122" s="83"/>
      <c r="AE122" s="83"/>
      <c r="AF122" s="83"/>
      <c r="AG122" s="83"/>
      <c r="AH122" s="83"/>
      <c r="AI122" s="83"/>
      <c r="AJ122" s="83"/>
      <c r="AK122" s="83"/>
    </row>
    <row r="123" spans="2:37" ht="14.1" customHeight="1">
      <c r="B123" s="25"/>
      <c r="C123" s="84">
        <f t="shared" si="1"/>
        <v>0.45711666666666689</v>
      </c>
      <c r="D123" s="17">
        <v>175</v>
      </c>
      <c r="E123" s="74">
        <v>39.51</v>
      </c>
      <c r="F123" s="74">
        <v>45.8</v>
      </c>
      <c r="G123" s="74">
        <v>45.39</v>
      </c>
      <c r="H123" s="74">
        <v>59.83</v>
      </c>
      <c r="I123" s="74">
        <v>60.67</v>
      </c>
      <c r="J123" s="74">
        <v>26.5</v>
      </c>
      <c r="K123" s="74">
        <v>26.56</v>
      </c>
      <c r="L123" s="74">
        <v>26.07</v>
      </c>
      <c r="N123" s="53"/>
      <c r="Q123" s="71"/>
      <c r="R123" s="72"/>
      <c r="S123" s="72"/>
      <c r="T123" s="72"/>
      <c r="U123" s="72"/>
      <c r="V123" s="72"/>
      <c r="W123" s="72"/>
      <c r="X123" s="72"/>
      <c r="Y123" s="72"/>
      <c r="AB123" s="83"/>
      <c r="AC123" s="83"/>
      <c r="AD123" s="83"/>
      <c r="AE123" s="83"/>
      <c r="AF123" s="83"/>
      <c r="AG123" s="83"/>
      <c r="AH123" s="83"/>
      <c r="AI123" s="83"/>
      <c r="AJ123" s="83"/>
      <c r="AK123" s="83"/>
    </row>
    <row r="124" spans="2:37" ht="14.1" customHeight="1">
      <c r="B124" s="25"/>
      <c r="C124" s="84">
        <f t="shared" si="1"/>
        <v>0.46051666666666691</v>
      </c>
      <c r="D124" s="70">
        <v>180</v>
      </c>
      <c r="E124" s="75">
        <v>39.659999999999997</v>
      </c>
      <c r="F124" s="75">
        <v>45.85</v>
      </c>
      <c r="G124" s="75">
        <v>45.48</v>
      </c>
      <c r="H124" s="75">
        <v>60.04</v>
      </c>
      <c r="I124" s="75">
        <v>60.71</v>
      </c>
      <c r="J124" s="75">
        <v>26.49</v>
      </c>
      <c r="K124" s="75">
        <v>26.64</v>
      </c>
      <c r="L124" s="75">
        <v>25.96</v>
      </c>
      <c r="N124" s="53"/>
      <c r="P124" s="16"/>
      <c r="Q124" s="71"/>
      <c r="W124" s="72"/>
      <c r="X124" s="72"/>
      <c r="Y124" s="72"/>
      <c r="AB124" s="83"/>
      <c r="AC124" s="83"/>
      <c r="AD124" s="83"/>
      <c r="AE124" s="83"/>
      <c r="AF124" s="83"/>
      <c r="AG124" s="83"/>
      <c r="AH124" s="83"/>
      <c r="AI124" s="83"/>
      <c r="AJ124" s="83"/>
      <c r="AK124" s="83"/>
    </row>
    <row r="125" spans="2:37" ht="14.1" customHeight="1">
      <c r="B125" s="25"/>
      <c r="C125" s="84">
        <f t="shared" si="1"/>
        <v>0.46391666666666692</v>
      </c>
      <c r="D125" s="17">
        <v>185</v>
      </c>
      <c r="E125" s="74">
        <v>39.58</v>
      </c>
      <c r="F125" s="74">
        <v>45.48</v>
      </c>
      <c r="G125" s="74">
        <v>45.75</v>
      </c>
      <c r="H125" s="74">
        <v>60.13</v>
      </c>
      <c r="I125" s="74">
        <v>60.72</v>
      </c>
      <c r="J125" s="74">
        <v>26.5</v>
      </c>
      <c r="K125" s="74">
        <v>26.62</v>
      </c>
      <c r="L125" s="74">
        <v>26.09</v>
      </c>
      <c r="N125" s="53"/>
      <c r="Q125" s="71"/>
      <c r="W125" s="72"/>
      <c r="X125" s="72"/>
      <c r="Y125" s="72"/>
      <c r="AB125" s="83"/>
      <c r="AC125" s="83"/>
      <c r="AD125" s="83"/>
      <c r="AE125" s="83"/>
      <c r="AF125" s="83"/>
      <c r="AG125" s="83"/>
      <c r="AH125" s="83"/>
      <c r="AI125" s="83"/>
      <c r="AJ125" s="83"/>
      <c r="AK125" s="83"/>
    </row>
    <row r="126" spans="2:37" ht="14.1" customHeight="1">
      <c r="B126" s="25"/>
      <c r="C126" s="84">
        <f t="shared" si="1"/>
        <v>0.46731666666666694</v>
      </c>
      <c r="D126" s="17">
        <v>190</v>
      </c>
      <c r="E126" s="74">
        <v>39.61</v>
      </c>
      <c r="F126" s="74">
        <v>45.59</v>
      </c>
      <c r="G126" s="74">
        <v>45.99</v>
      </c>
      <c r="H126" s="74">
        <v>60.42</v>
      </c>
      <c r="I126" s="74">
        <v>60.91</v>
      </c>
      <c r="J126" s="74">
        <v>26.53</v>
      </c>
      <c r="K126" s="74">
        <v>26.65</v>
      </c>
      <c r="L126" s="74">
        <v>26.13</v>
      </c>
      <c r="N126" s="53"/>
      <c r="Q126" s="71"/>
      <c r="W126" s="72"/>
      <c r="X126" s="72"/>
      <c r="Y126" s="72"/>
      <c r="AB126" s="83"/>
      <c r="AC126" s="83"/>
      <c r="AD126" s="83"/>
      <c r="AE126" s="83"/>
      <c r="AF126" s="83"/>
      <c r="AG126" s="83"/>
      <c r="AH126" s="83"/>
      <c r="AI126" s="83"/>
      <c r="AJ126" s="83"/>
      <c r="AK126" s="83"/>
    </row>
    <row r="127" spans="2:37" ht="14.1" customHeight="1">
      <c r="B127" s="25"/>
      <c r="C127" s="84">
        <f t="shared" si="1"/>
        <v>0.47071666666666695</v>
      </c>
      <c r="D127" s="17">
        <v>195</v>
      </c>
      <c r="E127" s="74">
        <v>39.51</v>
      </c>
      <c r="F127" s="74">
        <v>45.53</v>
      </c>
      <c r="G127" s="74">
        <v>45.96</v>
      </c>
      <c r="H127" s="74">
        <v>60.34</v>
      </c>
      <c r="I127" s="74">
        <v>60.76</v>
      </c>
      <c r="J127" s="74">
        <v>26.3</v>
      </c>
      <c r="K127" s="74">
        <v>26.46</v>
      </c>
      <c r="L127" s="74">
        <v>25.85</v>
      </c>
      <c r="N127" s="53"/>
      <c r="Q127" s="71"/>
      <c r="W127" s="72"/>
      <c r="X127" s="72"/>
      <c r="Y127" s="72"/>
      <c r="AB127" s="83"/>
      <c r="AC127" s="83"/>
      <c r="AD127" s="83"/>
      <c r="AE127" s="83"/>
      <c r="AF127" s="83"/>
      <c r="AG127" s="83"/>
      <c r="AH127" s="83"/>
      <c r="AI127" s="83"/>
      <c r="AJ127" s="83"/>
      <c r="AK127" s="83"/>
    </row>
    <row r="128" spans="2:37" ht="14.1" customHeight="1">
      <c r="B128" s="25"/>
      <c r="C128" s="84">
        <f t="shared" si="1"/>
        <v>0.47411666666666696</v>
      </c>
      <c r="D128" s="17">
        <v>200</v>
      </c>
      <c r="E128" s="74">
        <v>39.590000000000003</v>
      </c>
      <c r="F128" s="74">
        <v>45.78</v>
      </c>
      <c r="G128" s="74">
        <v>46.21</v>
      </c>
      <c r="H128" s="74">
        <v>60.66</v>
      </c>
      <c r="I128" s="74">
        <v>60.97</v>
      </c>
      <c r="J128" s="74">
        <v>26.3</v>
      </c>
      <c r="K128" s="74">
        <v>26.51</v>
      </c>
      <c r="L128" s="74">
        <v>25.93</v>
      </c>
      <c r="N128" s="53"/>
      <c r="Q128" s="71"/>
      <c r="W128" s="72"/>
      <c r="X128" s="72"/>
      <c r="Y128" s="72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</row>
    <row r="129" spans="2:37" ht="14.1" customHeight="1">
      <c r="B129" s="25"/>
      <c r="C129" s="84">
        <f t="shared" si="1"/>
        <v>0.47751666666666698</v>
      </c>
      <c r="D129" s="17">
        <v>205</v>
      </c>
      <c r="E129" s="74">
        <v>39.61</v>
      </c>
      <c r="F129" s="74">
        <v>45.96</v>
      </c>
      <c r="G129" s="74">
        <v>46.51</v>
      </c>
      <c r="H129" s="74">
        <v>60.77</v>
      </c>
      <c r="I129" s="74">
        <v>61.01</v>
      </c>
      <c r="J129" s="74">
        <v>26.24</v>
      </c>
      <c r="K129" s="74">
        <v>26.44</v>
      </c>
      <c r="L129" s="74">
        <v>25.81</v>
      </c>
      <c r="N129" s="53"/>
      <c r="Q129" s="71"/>
      <c r="W129" s="72"/>
      <c r="X129" s="72"/>
      <c r="Y129" s="72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</row>
    <row r="130" spans="2:37" ht="14.1" customHeight="1">
      <c r="B130" s="25"/>
      <c r="C130" s="84">
        <f t="shared" si="1"/>
        <v>0.48091666666666699</v>
      </c>
      <c r="D130" s="70">
        <v>210</v>
      </c>
      <c r="E130" s="75">
        <v>39.659999999999997</v>
      </c>
      <c r="F130" s="75">
        <v>46.22</v>
      </c>
      <c r="G130" s="75">
        <v>46.61</v>
      </c>
      <c r="H130" s="75">
        <v>60.91</v>
      </c>
      <c r="I130" s="75">
        <v>61.21</v>
      </c>
      <c r="J130" s="75">
        <v>26.24</v>
      </c>
      <c r="K130" s="75">
        <v>26.35</v>
      </c>
      <c r="L130" s="75">
        <v>25.87</v>
      </c>
      <c r="N130" s="53"/>
      <c r="Q130" s="71"/>
      <c r="W130" s="72"/>
      <c r="X130" s="72"/>
      <c r="Y130" s="72"/>
      <c r="AB130" s="83"/>
      <c r="AC130" s="83"/>
      <c r="AD130" s="83"/>
      <c r="AE130" s="83"/>
      <c r="AF130" s="83"/>
      <c r="AG130" s="83"/>
      <c r="AH130" s="83"/>
      <c r="AI130" s="83"/>
      <c r="AJ130" s="83"/>
      <c r="AK130" s="83"/>
    </row>
    <row r="131" spans="2:37" ht="14.1" customHeight="1">
      <c r="B131" s="25"/>
      <c r="C131" s="84">
        <f t="shared" si="1"/>
        <v>0.48431666666666701</v>
      </c>
      <c r="D131" s="17">
        <v>215</v>
      </c>
      <c r="E131" s="74">
        <v>39.89</v>
      </c>
      <c r="F131" s="74">
        <v>45.79</v>
      </c>
      <c r="G131" s="74">
        <v>46.94</v>
      </c>
      <c r="H131" s="74">
        <v>61.19</v>
      </c>
      <c r="I131" s="74">
        <v>61.31</v>
      </c>
      <c r="J131" s="74">
        <v>26.23</v>
      </c>
      <c r="K131" s="74">
        <v>26.32</v>
      </c>
      <c r="L131" s="74">
        <v>25.77</v>
      </c>
      <c r="N131" s="53"/>
      <c r="Q131" s="71"/>
      <c r="W131" s="72"/>
      <c r="X131" s="72"/>
      <c r="Y131" s="72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</row>
    <row r="132" spans="2:37" ht="14.1" customHeight="1">
      <c r="B132" s="25"/>
      <c r="C132" s="84">
        <f t="shared" si="1"/>
        <v>0.48771666666666702</v>
      </c>
      <c r="D132" s="17">
        <v>220</v>
      </c>
      <c r="E132" s="74">
        <v>39.630000000000003</v>
      </c>
      <c r="F132" s="74">
        <v>46.12</v>
      </c>
      <c r="G132" s="74">
        <v>46.87</v>
      </c>
      <c r="H132" s="74">
        <v>61.13</v>
      </c>
      <c r="I132" s="74">
        <v>61.29</v>
      </c>
      <c r="J132" s="74">
        <v>25.93</v>
      </c>
      <c r="K132" s="74">
        <v>26.09</v>
      </c>
      <c r="L132" s="74">
        <v>25.67</v>
      </c>
      <c r="N132" s="53"/>
      <c r="Q132" s="71"/>
      <c r="W132" s="72"/>
      <c r="X132" s="72"/>
      <c r="Y132" s="72"/>
      <c r="AB132" s="83"/>
      <c r="AC132" s="83"/>
      <c r="AD132" s="83"/>
      <c r="AE132" s="83"/>
      <c r="AF132" s="83"/>
      <c r="AG132" s="83"/>
      <c r="AH132" s="83"/>
      <c r="AI132" s="83"/>
      <c r="AJ132" s="83"/>
      <c r="AK132" s="83"/>
    </row>
    <row r="133" spans="2:37" ht="14.1" customHeight="1">
      <c r="B133" s="25"/>
      <c r="C133" s="84">
        <f t="shared" si="1"/>
        <v>0.49111666666666703</v>
      </c>
      <c r="D133" s="17">
        <v>225</v>
      </c>
      <c r="E133" s="74">
        <v>39.75</v>
      </c>
      <c r="F133" s="74">
        <v>46.38</v>
      </c>
      <c r="G133" s="74">
        <v>47.01</v>
      </c>
      <c r="H133" s="74">
        <v>61.36</v>
      </c>
      <c r="I133" s="74">
        <v>61.33</v>
      </c>
      <c r="J133" s="74">
        <v>25.93</v>
      </c>
      <c r="K133" s="74">
        <v>26.12</v>
      </c>
      <c r="L133" s="74">
        <v>25.47</v>
      </c>
      <c r="N133" s="53"/>
      <c r="Q133" s="71"/>
      <c r="W133" s="72"/>
      <c r="X133" s="72"/>
      <c r="Y133" s="72"/>
      <c r="AB133" s="83"/>
      <c r="AC133" s="83"/>
      <c r="AD133" s="83"/>
      <c r="AE133" s="83"/>
      <c r="AF133" s="83"/>
      <c r="AG133" s="83"/>
      <c r="AH133" s="83"/>
      <c r="AI133" s="83"/>
      <c r="AJ133" s="83"/>
      <c r="AK133" s="83"/>
    </row>
    <row r="134" spans="2:37" ht="14.1" customHeight="1">
      <c r="B134" s="25"/>
      <c r="C134" s="84">
        <f t="shared" si="1"/>
        <v>0.49451666666666705</v>
      </c>
      <c r="D134" s="17">
        <v>230</v>
      </c>
      <c r="E134" s="74">
        <v>40.08</v>
      </c>
      <c r="F134" s="74">
        <v>46.85</v>
      </c>
      <c r="G134" s="74">
        <v>47.38</v>
      </c>
      <c r="H134" s="74">
        <v>61.48</v>
      </c>
      <c r="I134" s="74">
        <v>61.64</v>
      </c>
      <c r="J134" s="74">
        <v>25.79</v>
      </c>
      <c r="K134" s="74">
        <v>25.95</v>
      </c>
      <c r="L134" s="74">
        <v>25.28</v>
      </c>
      <c r="N134" s="53"/>
      <c r="Q134" s="71"/>
      <c r="W134" s="72"/>
      <c r="X134" s="72"/>
      <c r="Y134" s="72"/>
      <c r="AB134" s="83"/>
      <c r="AC134" s="83"/>
      <c r="AD134" s="83"/>
      <c r="AE134" s="83"/>
      <c r="AF134" s="83"/>
      <c r="AG134" s="83"/>
      <c r="AH134" s="83"/>
      <c r="AI134" s="83"/>
      <c r="AJ134" s="83"/>
      <c r="AK134" s="83"/>
    </row>
    <row r="135" spans="2:37" ht="14.1" customHeight="1">
      <c r="B135" s="25"/>
      <c r="C135" s="84">
        <f t="shared" si="1"/>
        <v>0.49791666666666706</v>
      </c>
      <c r="D135" s="17">
        <v>235</v>
      </c>
      <c r="E135" s="74">
        <v>40.01</v>
      </c>
      <c r="F135" s="74">
        <v>46.53</v>
      </c>
      <c r="G135" s="74">
        <v>47.42</v>
      </c>
      <c r="H135" s="74">
        <v>61.68</v>
      </c>
      <c r="I135" s="74">
        <v>61.53</v>
      </c>
      <c r="J135" s="74">
        <v>25.8</v>
      </c>
      <c r="K135" s="74">
        <v>25.93</v>
      </c>
      <c r="L135" s="74">
        <v>25.31</v>
      </c>
      <c r="N135" s="53"/>
      <c r="Q135" s="71"/>
      <c r="W135" s="72"/>
      <c r="X135" s="72"/>
      <c r="Y135" s="72"/>
      <c r="AB135" s="83"/>
      <c r="AC135" s="83"/>
      <c r="AD135" s="83"/>
      <c r="AE135" s="83"/>
      <c r="AF135" s="83"/>
      <c r="AG135" s="83"/>
      <c r="AH135" s="83"/>
      <c r="AI135" s="83"/>
      <c r="AJ135" s="83"/>
      <c r="AK135" s="83"/>
    </row>
    <row r="136" spans="2:37" ht="14.1" customHeight="1">
      <c r="B136" s="25"/>
      <c r="C136" s="84">
        <f t="shared" si="1"/>
        <v>0.50131666666666708</v>
      </c>
      <c r="D136" s="70">
        <v>240</v>
      </c>
      <c r="E136" s="75">
        <v>40.020000000000003</v>
      </c>
      <c r="F136" s="75">
        <v>46.09</v>
      </c>
      <c r="G136" s="75">
        <v>47.38</v>
      </c>
      <c r="H136" s="75">
        <v>61.77</v>
      </c>
      <c r="I136" s="75">
        <v>61.54</v>
      </c>
      <c r="J136" s="75">
        <v>25.83</v>
      </c>
      <c r="K136" s="75">
        <v>25.85</v>
      </c>
      <c r="L136" s="75">
        <v>25.38</v>
      </c>
      <c r="N136" s="53"/>
      <c r="Q136" s="71"/>
      <c r="W136" s="72"/>
      <c r="X136" s="72"/>
      <c r="Y136" s="72"/>
      <c r="AB136" s="83"/>
      <c r="AC136" s="83"/>
      <c r="AD136" s="83"/>
      <c r="AE136" s="83"/>
      <c r="AF136" s="83"/>
      <c r="AG136" s="83"/>
      <c r="AH136" s="83"/>
      <c r="AI136" s="83"/>
      <c r="AJ136" s="83"/>
      <c r="AK136" s="83"/>
    </row>
    <row r="137" spans="2:37" ht="14.1" customHeight="1">
      <c r="B137" s="25"/>
      <c r="C137" s="84">
        <f t="shared" si="1"/>
        <v>0.50471666666666704</v>
      </c>
      <c r="D137" s="17">
        <v>245</v>
      </c>
      <c r="E137" s="74">
        <v>39.630000000000003</v>
      </c>
      <c r="F137" s="74">
        <v>46.26</v>
      </c>
      <c r="G137" s="74">
        <v>47.25</v>
      </c>
      <c r="H137" s="74">
        <v>61.82</v>
      </c>
      <c r="I137" s="74">
        <v>61.66</v>
      </c>
      <c r="J137" s="74">
        <v>25.74</v>
      </c>
      <c r="K137" s="74">
        <v>25.85</v>
      </c>
      <c r="L137" s="74">
        <v>25.25</v>
      </c>
      <c r="N137" s="53"/>
      <c r="Q137" s="71"/>
      <c r="W137" s="72"/>
      <c r="X137" s="72"/>
      <c r="Y137" s="72"/>
      <c r="AB137" s="83"/>
      <c r="AC137" s="83"/>
      <c r="AD137" s="83"/>
      <c r="AE137" s="83"/>
      <c r="AF137" s="83"/>
      <c r="AG137" s="83"/>
      <c r="AH137" s="83"/>
      <c r="AI137" s="83"/>
      <c r="AJ137" s="83"/>
      <c r="AK137" s="83"/>
    </row>
    <row r="138" spans="2:37" ht="14.1" customHeight="1">
      <c r="B138" s="25"/>
      <c r="C138" s="84">
        <f t="shared" si="1"/>
        <v>0.50811666666666699</v>
      </c>
      <c r="D138" s="17">
        <v>250</v>
      </c>
      <c r="E138" s="74">
        <v>40.1</v>
      </c>
      <c r="F138" s="74">
        <v>46.22</v>
      </c>
      <c r="G138" s="74">
        <v>47.55</v>
      </c>
      <c r="H138" s="74">
        <v>61.97</v>
      </c>
      <c r="I138" s="74">
        <v>61.65</v>
      </c>
      <c r="J138" s="74">
        <v>25.5</v>
      </c>
      <c r="K138" s="74">
        <v>25.57</v>
      </c>
      <c r="L138" s="74">
        <v>25.22</v>
      </c>
      <c r="N138" s="53"/>
      <c r="Q138" s="71"/>
      <c r="W138" s="72"/>
      <c r="X138" s="72"/>
      <c r="Y138" s="72"/>
      <c r="AB138" s="83"/>
      <c r="AC138" s="83"/>
      <c r="AD138" s="83"/>
      <c r="AE138" s="83"/>
      <c r="AF138" s="83"/>
      <c r="AG138" s="83"/>
      <c r="AH138" s="83"/>
      <c r="AI138" s="83"/>
      <c r="AJ138" s="83"/>
      <c r="AK138" s="83"/>
    </row>
    <row r="139" spans="2:37" ht="14.1" customHeight="1">
      <c r="B139" s="25"/>
      <c r="C139" s="84">
        <f t="shared" si="1"/>
        <v>0.51151666666666695</v>
      </c>
      <c r="D139" s="17">
        <v>255</v>
      </c>
      <c r="E139" s="74">
        <v>39.54</v>
      </c>
      <c r="F139" s="74">
        <v>45.41</v>
      </c>
      <c r="G139" s="74">
        <v>47.62</v>
      </c>
      <c r="H139" s="74">
        <v>62.04</v>
      </c>
      <c r="I139" s="74">
        <v>61.64</v>
      </c>
      <c r="J139" s="74">
        <v>25.37</v>
      </c>
      <c r="K139" s="74">
        <v>25.51</v>
      </c>
      <c r="L139" s="74">
        <v>25.15</v>
      </c>
      <c r="N139" s="53"/>
      <c r="Q139" s="71"/>
      <c r="W139" s="72"/>
      <c r="X139" s="72"/>
      <c r="Y139" s="72"/>
      <c r="AB139" s="83"/>
      <c r="AC139" s="83"/>
      <c r="AD139" s="83"/>
      <c r="AE139" s="83"/>
      <c r="AF139" s="83"/>
      <c r="AG139" s="83"/>
      <c r="AH139" s="83"/>
      <c r="AI139" s="83"/>
      <c r="AJ139" s="83"/>
      <c r="AK139" s="83"/>
    </row>
    <row r="140" spans="2:37" ht="14.1" customHeight="1">
      <c r="B140" s="25"/>
      <c r="C140" s="84">
        <f t="shared" si="1"/>
        <v>0.51491666666666691</v>
      </c>
      <c r="D140" s="17">
        <v>260</v>
      </c>
      <c r="E140" s="74">
        <v>39.71</v>
      </c>
      <c r="F140" s="74">
        <v>45.67</v>
      </c>
      <c r="G140" s="74">
        <v>47.69</v>
      </c>
      <c r="H140" s="74">
        <v>62.13</v>
      </c>
      <c r="I140" s="74">
        <v>61.65</v>
      </c>
      <c r="J140" s="74">
        <v>25.34</v>
      </c>
      <c r="K140" s="74">
        <v>25.33</v>
      </c>
      <c r="L140" s="74">
        <v>24.98</v>
      </c>
      <c r="N140" s="53"/>
      <c r="AD140" s="83"/>
      <c r="AE140" s="83"/>
      <c r="AF140" s="83"/>
      <c r="AG140" s="83"/>
      <c r="AH140" s="83"/>
      <c r="AI140" s="83"/>
      <c r="AJ140" s="83"/>
      <c r="AK140" s="83"/>
    </row>
    <row r="141" spans="2:37" ht="14.1" customHeight="1">
      <c r="B141" s="25"/>
      <c r="C141" s="84">
        <f t="shared" si="1"/>
        <v>0.51831666666666687</v>
      </c>
      <c r="D141" s="17">
        <v>265</v>
      </c>
      <c r="E141" s="74">
        <v>39.61</v>
      </c>
      <c r="F141" s="74">
        <v>45.63</v>
      </c>
      <c r="G141" s="74">
        <v>47.59</v>
      </c>
      <c r="H141" s="74">
        <v>62.1</v>
      </c>
      <c r="I141" s="74">
        <v>61.72</v>
      </c>
      <c r="J141" s="74">
        <v>25.05</v>
      </c>
      <c r="K141" s="74">
        <v>25.17</v>
      </c>
      <c r="L141" s="74">
        <v>24.9</v>
      </c>
      <c r="N141" s="53"/>
      <c r="AD141" s="83"/>
      <c r="AE141" s="83"/>
      <c r="AF141" s="83"/>
      <c r="AG141" s="83"/>
      <c r="AH141" s="83"/>
      <c r="AI141" s="83"/>
      <c r="AJ141" s="83"/>
      <c r="AK141" s="83"/>
    </row>
    <row r="142" spans="2:37" ht="14.1" customHeight="1">
      <c r="B142" s="25"/>
      <c r="C142" s="84">
        <f t="shared" si="1"/>
        <v>0.52171666666666683</v>
      </c>
      <c r="D142" s="70">
        <v>270</v>
      </c>
      <c r="E142" s="75">
        <v>39.880000000000003</v>
      </c>
      <c r="F142" s="75">
        <v>46.01</v>
      </c>
      <c r="G142" s="75">
        <v>47.74</v>
      </c>
      <c r="H142" s="75">
        <v>62.25</v>
      </c>
      <c r="I142" s="75">
        <v>61.97</v>
      </c>
      <c r="J142" s="75">
        <v>25</v>
      </c>
      <c r="K142" s="75">
        <v>24.96</v>
      </c>
      <c r="L142" s="75">
        <v>24.73</v>
      </c>
      <c r="N142" s="53"/>
      <c r="Q142" s="76" t="s">
        <v>76</v>
      </c>
      <c r="R142" s="77"/>
      <c r="S142" s="77"/>
      <c r="T142" s="77"/>
      <c r="U142" s="77"/>
      <c r="V142" s="77"/>
      <c r="W142" s="78"/>
      <c r="X142" s="78"/>
      <c r="Y142" s="79"/>
      <c r="AD142" s="83"/>
      <c r="AE142" s="83"/>
      <c r="AF142" s="83"/>
      <c r="AG142" s="83"/>
      <c r="AH142" s="83"/>
      <c r="AI142" s="83"/>
      <c r="AJ142" s="83"/>
      <c r="AK142" s="83"/>
    </row>
    <row r="143" spans="2:37" ht="14.1" customHeight="1">
      <c r="B143" s="25"/>
      <c r="C143" s="84">
        <f t="shared" si="1"/>
        <v>0.52511666666666679</v>
      </c>
      <c r="D143" s="17">
        <v>275</v>
      </c>
      <c r="E143" s="74">
        <v>39.74</v>
      </c>
      <c r="F143" s="74">
        <v>45.96</v>
      </c>
      <c r="G143" s="74">
        <v>47.91</v>
      </c>
      <c r="H143" s="74">
        <v>62.31</v>
      </c>
      <c r="I143" s="74">
        <v>61.82</v>
      </c>
      <c r="J143" s="74">
        <v>24.82</v>
      </c>
      <c r="K143" s="74">
        <v>24.77</v>
      </c>
      <c r="L143" s="74">
        <v>24.55</v>
      </c>
      <c r="N143" s="53"/>
      <c r="Q143" s="76" t="s">
        <v>68</v>
      </c>
      <c r="R143" s="77"/>
      <c r="S143" s="77"/>
      <c r="T143" s="77"/>
      <c r="U143" s="77"/>
      <c r="V143" s="77"/>
      <c r="W143" s="80" t="s">
        <v>65</v>
      </c>
      <c r="X143" s="81"/>
      <c r="Y143" s="82"/>
      <c r="AD143" s="83"/>
      <c r="AE143" s="83"/>
      <c r="AF143" s="83"/>
      <c r="AG143" s="83"/>
      <c r="AH143" s="83"/>
      <c r="AI143" s="83"/>
      <c r="AJ143" s="83"/>
      <c r="AK143" s="83"/>
    </row>
    <row r="144" spans="2:37" ht="14.1" customHeight="1">
      <c r="B144" s="25"/>
      <c r="C144" s="84">
        <f t="shared" si="1"/>
        <v>0.52851666666666675</v>
      </c>
      <c r="D144" s="17">
        <v>280</v>
      </c>
      <c r="E144" s="74">
        <v>39.53</v>
      </c>
      <c r="F144" s="74">
        <v>45.59</v>
      </c>
      <c r="G144" s="74">
        <v>47.97</v>
      </c>
      <c r="H144" s="74">
        <v>62.19</v>
      </c>
      <c r="I144" s="74">
        <v>61.92</v>
      </c>
      <c r="J144" s="74">
        <v>24.59</v>
      </c>
      <c r="K144" s="74">
        <v>24.64</v>
      </c>
      <c r="L144" s="74">
        <v>24.41</v>
      </c>
      <c r="N144" s="53"/>
      <c r="Q144" s="38" t="s">
        <v>66</v>
      </c>
      <c r="R144" s="19" t="s">
        <v>48</v>
      </c>
      <c r="S144" s="19" t="s">
        <v>50</v>
      </c>
      <c r="T144" s="19" t="s">
        <v>52</v>
      </c>
      <c r="U144" s="19" t="s">
        <v>54</v>
      </c>
      <c r="V144" s="19" t="s">
        <v>56</v>
      </c>
      <c r="W144" s="19" t="s">
        <v>58</v>
      </c>
      <c r="X144" s="19" t="s">
        <v>60</v>
      </c>
      <c r="Y144" s="19" t="s">
        <v>61</v>
      </c>
      <c r="AD144" s="83"/>
      <c r="AE144" s="83"/>
      <c r="AF144" s="83"/>
      <c r="AG144" s="83"/>
      <c r="AH144" s="83"/>
      <c r="AI144" s="83"/>
      <c r="AJ144" s="83"/>
      <c r="AK144" s="83"/>
    </row>
    <row r="145" spans="2:37" ht="14.1" customHeight="1">
      <c r="B145" s="25"/>
      <c r="C145" s="84">
        <f t="shared" si="1"/>
        <v>0.5319166666666667</v>
      </c>
      <c r="D145" s="17">
        <v>285</v>
      </c>
      <c r="E145" s="74">
        <v>39.159999999999997</v>
      </c>
      <c r="F145" s="74">
        <v>45.13</v>
      </c>
      <c r="G145" s="74">
        <v>47.8</v>
      </c>
      <c r="H145" s="74">
        <v>62.19</v>
      </c>
      <c r="I145" s="74">
        <v>61.6</v>
      </c>
      <c r="J145" s="74">
        <v>24.48</v>
      </c>
      <c r="K145" s="74">
        <v>24.49</v>
      </c>
      <c r="L145" s="74">
        <v>24.23</v>
      </c>
      <c r="N145" s="53"/>
      <c r="Q145" s="17" t="s">
        <v>77</v>
      </c>
      <c r="R145" s="18">
        <f>(MEDIAN(E88:E100)-E88)-(MEDIAN($J$88:$L$100)-MEDIAN($J$88:$L$88))</f>
        <v>11</v>
      </c>
      <c r="S145" s="18">
        <f>(MEDIAN(F88:F100)-F88)-(MEDIAN($J$88:$L$100)-MEDIAN($J$88:$L$88))</f>
        <v>13.73</v>
      </c>
      <c r="T145" s="18">
        <f>(MEDIAN(G88:G100)-G88)-(MEDIAN($J$88:$L$100)-MEDIAN($J$88:$L$88))</f>
        <v>4.2699999999999996</v>
      </c>
      <c r="U145" s="18">
        <f>(MEDIAN(H88:H100)-H88)-(MEDIAN($J$88:$L$100)-MEDIAN($J$88:$L$88))</f>
        <v>16.41</v>
      </c>
      <c r="V145" s="18">
        <f>(MEDIAN(I88:I100)-I88)-(MEDIAN($J$88:$L$100)-MEDIAN($J$88:$L$88))</f>
        <v>20.309999999999999</v>
      </c>
      <c r="W145" s="18">
        <f>MEDIAN(J88:J100)-J88</f>
        <v>0.39999999999999858</v>
      </c>
      <c r="X145" s="18">
        <f>MEDIAN(K88:K100)-K88</f>
        <v>-0.31000000000000227</v>
      </c>
      <c r="Y145" s="18">
        <f>MEDIAN(L88:L100)-L88</f>
        <v>0.32000000000000028</v>
      </c>
      <c r="AD145" s="83"/>
      <c r="AE145" s="83"/>
      <c r="AF145" s="83"/>
      <c r="AG145" s="83"/>
      <c r="AH145" s="83"/>
      <c r="AI145" s="83"/>
      <c r="AJ145" s="83"/>
      <c r="AK145" s="83"/>
    </row>
    <row r="146" spans="2:37" ht="14.1" customHeight="1">
      <c r="B146" s="25"/>
      <c r="C146" s="84">
        <f t="shared" si="1"/>
        <v>0.53531666666666666</v>
      </c>
      <c r="D146" s="17">
        <v>290</v>
      </c>
      <c r="E146" s="74">
        <v>39.130000000000003</v>
      </c>
      <c r="F146" s="74">
        <v>45.18</v>
      </c>
      <c r="G146" s="74">
        <v>47.89</v>
      </c>
      <c r="H146" s="74">
        <v>62.2</v>
      </c>
      <c r="I146" s="74">
        <v>61.52</v>
      </c>
      <c r="J146" s="74">
        <v>24.31</v>
      </c>
      <c r="K146" s="74">
        <v>24.25</v>
      </c>
      <c r="L146" s="74">
        <v>24.1</v>
      </c>
      <c r="N146" s="53"/>
      <c r="Q146" s="17" t="s">
        <v>78</v>
      </c>
      <c r="R146" s="18">
        <f>MEDIAN(E100:E112)-E100-(MEDIAN($J$100:$L$112)-MEDIAN($J$100:$L$100))</f>
        <v>0.62999999999999901</v>
      </c>
      <c r="S146" s="18">
        <f>MEDIAN(F100:F112)-F100-(MEDIAN($J$100:$L$112)-MEDIAN($J$100:$L$100))</f>
        <v>0.97999999999999332</v>
      </c>
      <c r="T146" s="18">
        <f>MEDIAN(G100:G112)-G100-(MEDIAN($J$100:$L$112)-MEDIAN($J$100:$L$100))</f>
        <v>4.2599999999999945</v>
      </c>
      <c r="U146" s="18">
        <f>MEDIAN(H100:H112)-H100-(MEDIAN($J$100:$L$112)-MEDIAN($J$100:$L$100))</f>
        <v>4.5299999999999976</v>
      </c>
      <c r="V146" s="18">
        <f>MEDIAN(I100:I112)-I100-(MEDIAN($J$100:$L$112)-MEDIAN($J$100:$L$100))</f>
        <v>3.4499999999999922</v>
      </c>
      <c r="W146" s="18">
        <f>MEDIAN(J100:J112)-J100</f>
        <v>0.17000000000000171</v>
      </c>
      <c r="X146" s="18">
        <f>MEDIAN(K100:K112)-K100</f>
        <v>0.23000000000000043</v>
      </c>
      <c r="Y146" s="18">
        <f>MEDIAN(L100:L112)-L100</f>
        <v>0.33999999999999986</v>
      </c>
      <c r="AD146" s="83"/>
      <c r="AE146" s="83"/>
      <c r="AF146" s="83"/>
      <c r="AG146" s="83"/>
      <c r="AH146" s="83"/>
      <c r="AI146" s="83"/>
      <c r="AJ146" s="83"/>
      <c r="AK146" s="83"/>
    </row>
    <row r="147" spans="2:37" ht="14.1" customHeight="1">
      <c r="B147" s="25"/>
      <c r="C147" s="84">
        <f t="shared" si="1"/>
        <v>0.53871666666666662</v>
      </c>
      <c r="D147" s="90">
        <v>295</v>
      </c>
      <c r="E147" s="74">
        <v>38.799999999999997</v>
      </c>
      <c r="F147" s="74">
        <v>44.88</v>
      </c>
      <c r="G147" s="74">
        <v>47.65</v>
      </c>
      <c r="H147" s="74">
        <v>61.97</v>
      </c>
      <c r="I147" s="74">
        <v>61.42</v>
      </c>
      <c r="J147" s="74">
        <v>24.09</v>
      </c>
      <c r="K147" s="74">
        <v>24.1</v>
      </c>
      <c r="L147" s="74">
        <v>23.95</v>
      </c>
      <c r="N147" s="53"/>
      <c r="Q147" s="17" t="s">
        <v>79</v>
      </c>
      <c r="R147" s="74">
        <f>MEDIAN(E112:E124)-E112-(MEDIAN($J$112:$L$124)-MEDIAN($J$112:$L$112))</f>
        <v>-0.38000000000000256</v>
      </c>
      <c r="S147" s="74">
        <f>MEDIAN(F112:F124)-F112-(MEDIAN($J$112:$L$124)-MEDIAN($J$112:$L$112))</f>
        <v>8.00000000000054E-2</v>
      </c>
      <c r="T147" s="74">
        <f>MEDIAN(G112:G124)-G112-(MEDIAN($J$112:$L$124)-MEDIAN($J$112:$L$112))</f>
        <v>2.0700000000000003</v>
      </c>
      <c r="U147" s="74">
        <f>MEDIAN(H112:H124)-H112-(MEDIAN($J$112:$L$124)-MEDIAN($J$112:$L$112))</f>
        <v>2.0499999999999972</v>
      </c>
      <c r="V147" s="74">
        <f>MEDIAN(I112:I124)-I112-(MEDIAN($J$112:$L$124)-MEDIAN($J$112:$L$112))</f>
        <v>1</v>
      </c>
      <c r="W147" s="74">
        <f>MEDIAN(J112:J124)-J112</f>
        <v>-1.0000000000001563E-2</v>
      </c>
      <c r="X147" s="74">
        <f>MEDIAN(K112:K124)-K112</f>
        <v>-1.9999999999999574E-2</v>
      </c>
      <c r="Y147" s="74">
        <f>MEDIAN(L112:L124)-L112</f>
        <v>0</v>
      </c>
      <c r="AD147" s="83"/>
      <c r="AE147" s="83"/>
      <c r="AF147" s="83"/>
      <c r="AG147" s="83"/>
      <c r="AH147" s="83"/>
      <c r="AI147" s="83"/>
      <c r="AJ147" s="83"/>
      <c r="AK147" s="83"/>
    </row>
    <row r="148" spans="2:37" ht="14.1" customHeight="1">
      <c r="B148" s="25"/>
      <c r="C148" s="84">
        <f t="shared" si="1"/>
        <v>0.54211666666666658</v>
      </c>
      <c r="D148" s="70">
        <v>300</v>
      </c>
      <c r="E148" s="75">
        <v>37.950000000000003</v>
      </c>
      <c r="F148" s="75">
        <v>44.17</v>
      </c>
      <c r="G148" s="75">
        <v>47.34</v>
      </c>
      <c r="H148" s="75">
        <v>61.96</v>
      </c>
      <c r="I148" s="75">
        <v>60.97</v>
      </c>
      <c r="J148" s="75">
        <v>23.82</v>
      </c>
      <c r="K148" s="75">
        <v>24.04</v>
      </c>
      <c r="L148" s="75">
        <v>23.7</v>
      </c>
      <c r="N148" s="53"/>
      <c r="Q148" s="17" t="s">
        <v>130</v>
      </c>
      <c r="R148" s="74">
        <f>MEDIAN(E124:E136)-E124-(MEDIAN($J$124:$L$136)-MEDIAN($J$124:$L$124))</f>
        <v>0.39999999999999858</v>
      </c>
      <c r="S148" s="74">
        <f>MEDIAN(F124:F136)-F124-(MEDIAN($J$124:$L$136)-MEDIAN($J$124:$L$124))</f>
        <v>0.50999999999999801</v>
      </c>
      <c r="T148" s="74">
        <f>MEDIAN(G124:G136)-G124-(MEDIAN($J$124:$L$136)-MEDIAN($J$124:$L$124))</f>
        <v>1.5300000000000011</v>
      </c>
      <c r="U148" s="74">
        <f>MEDIAN(H124:H136)-H124-(MEDIAN($J$124:$L$136)-MEDIAN($J$124:$L$124))</f>
        <v>1.269999999999996</v>
      </c>
      <c r="V148" s="74">
        <f>MEDIAN(I124:I136)-I124-(MEDIAN($J$124:$L$136)-MEDIAN($J$124:$L$124))</f>
        <v>0.89999999999999858</v>
      </c>
      <c r="W148" s="74">
        <f>MEDIAN(J124:J136)-J124</f>
        <v>-0.25</v>
      </c>
      <c r="X148" s="74">
        <f>MEDIAN(K124:K136)-K124</f>
        <v>-0.28999999999999915</v>
      </c>
      <c r="Y148" s="74">
        <f>MEDIAN(L124:L136)-L124</f>
        <v>-0.15000000000000213</v>
      </c>
      <c r="AD148" s="83"/>
      <c r="AE148" s="83"/>
      <c r="AF148" s="83"/>
      <c r="AG148" s="83"/>
      <c r="AH148" s="83"/>
      <c r="AI148" s="83"/>
      <c r="AJ148" s="83"/>
      <c r="AK148" s="83"/>
    </row>
    <row r="149" spans="2:37" ht="14.1" customHeight="1" thickBot="1">
      <c r="B149" s="25"/>
      <c r="C149" s="84">
        <f t="shared" si="1"/>
        <v>0.54551666666666654</v>
      </c>
      <c r="D149" s="71"/>
      <c r="E149" s="72"/>
      <c r="F149" s="72"/>
      <c r="G149" s="72"/>
      <c r="H149" s="72"/>
      <c r="I149" s="72"/>
      <c r="J149" s="72"/>
      <c r="K149" s="72"/>
      <c r="L149" s="72"/>
      <c r="N149" s="53"/>
      <c r="Q149" s="17" t="s">
        <v>133</v>
      </c>
      <c r="R149" s="74">
        <f>MEDIAN(E136:E148)-E136-(MEDIAN($J$136:$L$148)-MEDIAN($J$136:$L$136))</f>
        <v>0.51999999999999602</v>
      </c>
      <c r="S149" s="74">
        <f>MEDIAN(F136:F148)-F136-(MEDIAN($J$136:$L$148)-MEDIAN($J$136:$L$136))</f>
        <v>0.46999999999999886</v>
      </c>
      <c r="T149" s="74">
        <f>MEDIAN(G136:G148)-G136-(MEDIAN($J$136:$L$148)-MEDIAN($J$136:$L$136))</f>
        <v>1.1999999999999957</v>
      </c>
      <c r="U149" s="74">
        <f>MEDIAN(H136:H148)-H136-(MEDIAN($J$136:$L$148)-MEDIAN($J$136:$L$136))</f>
        <v>1.259999999999998</v>
      </c>
      <c r="V149" s="74">
        <f>MEDIAN(I136:I148)-I136-(MEDIAN($J$136:$L$148)-MEDIAN($J$136:$L$136))</f>
        <v>1.0399999999999991</v>
      </c>
      <c r="W149" s="74">
        <f>MEDIAN(J136:J148)-J136</f>
        <v>-0.82999999999999829</v>
      </c>
      <c r="X149" s="74">
        <f>MEDIAN(K136:K148)-K136</f>
        <v>-0.89000000000000057</v>
      </c>
      <c r="Y149" s="74">
        <f>MEDIAN(L136:L148)-L136</f>
        <v>-0.64999999999999858</v>
      </c>
      <c r="AD149" s="83"/>
      <c r="AE149" s="83"/>
      <c r="AF149" s="83"/>
      <c r="AG149" s="83"/>
      <c r="AH149" s="83"/>
      <c r="AI149" s="83"/>
      <c r="AJ149" s="83"/>
      <c r="AK149" s="83"/>
    </row>
    <row r="150" spans="2:37" ht="14.1" customHeight="1">
      <c r="B150" s="25"/>
      <c r="D150" s="71"/>
      <c r="E150" s="239" t="s">
        <v>75</v>
      </c>
      <c r="F150" s="239"/>
      <c r="G150" s="239"/>
      <c r="H150" s="239"/>
      <c r="I150" s="239"/>
      <c r="J150" s="239"/>
      <c r="K150" s="240"/>
      <c r="N150" s="53"/>
    </row>
    <row r="151" spans="2:37" ht="14.1" customHeight="1">
      <c r="B151" s="25"/>
      <c r="N151" s="53"/>
    </row>
    <row r="152" spans="2:37" ht="14.1" customHeight="1">
      <c r="B152" s="25"/>
      <c r="N152" s="53"/>
    </row>
    <row r="153" spans="2:37" ht="14.1" customHeight="1">
      <c r="B153" s="25"/>
      <c r="N153" s="53"/>
    </row>
    <row r="154" spans="2:37" ht="14.1" customHeight="1">
      <c r="B154" s="25"/>
      <c r="N154" s="53"/>
    </row>
    <row r="155" spans="2:37" ht="14.1" customHeight="1">
      <c r="B155" s="25"/>
      <c r="N155" s="53"/>
    </row>
    <row r="156" spans="2:37" ht="14.1" customHeight="1">
      <c r="B156" s="25"/>
      <c r="N156" s="53"/>
    </row>
    <row r="157" spans="2:37" ht="14.1" customHeight="1">
      <c r="B157" s="25"/>
      <c r="N157" s="53"/>
    </row>
    <row r="158" spans="2:37" ht="14.1" customHeight="1">
      <c r="B158" s="25"/>
      <c r="N158" s="53"/>
    </row>
    <row r="159" spans="2:37" ht="14.1" customHeight="1">
      <c r="B159" s="25"/>
      <c r="N159" s="53"/>
    </row>
    <row r="160" spans="2:37" ht="14.1" customHeight="1">
      <c r="B160" s="25"/>
      <c r="N160" s="53"/>
    </row>
    <row r="161" spans="2:29" ht="14.1" customHeight="1">
      <c r="B161" s="25"/>
      <c r="N161" s="53"/>
    </row>
    <row r="162" spans="2:29" ht="14.1" customHeight="1">
      <c r="B162" s="25"/>
      <c r="N162" s="53"/>
    </row>
    <row r="163" spans="2:29" ht="14.1" customHeight="1">
      <c r="B163" s="25"/>
      <c r="N163" s="53"/>
    </row>
    <row r="164" spans="2:29" ht="14.1" customHeight="1">
      <c r="B164" s="25"/>
      <c r="N164" s="53"/>
    </row>
    <row r="165" spans="2:29" ht="14.1" customHeight="1">
      <c r="B165" s="25"/>
      <c r="N165" s="53"/>
    </row>
    <row r="166" spans="2:29" ht="14.1" customHeight="1">
      <c r="B166" s="25"/>
      <c r="N166" s="53"/>
    </row>
    <row r="167" spans="2:29" ht="14.1" customHeight="1">
      <c r="B167" s="25"/>
      <c r="N167" s="53"/>
    </row>
    <row r="168" spans="2:29" ht="14.1" customHeight="1">
      <c r="B168" s="25"/>
      <c r="N168" s="53"/>
    </row>
    <row r="169" spans="2:29" ht="14.1" customHeight="1">
      <c r="B169" s="25"/>
      <c r="N169" s="53"/>
    </row>
    <row r="170" spans="2:29" ht="14.1" customHeight="1">
      <c r="B170" s="25"/>
      <c r="N170" s="53"/>
    </row>
    <row r="171" spans="2:29" ht="14.1" customHeight="1">
      <c r="B171" s="25"/>
      <c r="N171" s="53"/>
    </row>
    <row r="172" spans="2:29" ht="13.5" customHeight="1">
      <c r="B172" s="167" t="s">
        <v>80</v>
      </c>
      <c r="C172" s="168"/>
      <c r="D172" s="168"/>
      <c r="E172" s="168"/>
      <c r="F172" s="168"/>
      <c r="G172" s="168"/>
      <c r="H172" s="168"/>
      <c r="I172" s="168"/>
      <c r="J172" s="168"/>
      <c r="K172" s="168"/>
      <c r="L172" s="168"/>
      <c r="M172" s="168"/>
      <c r="N172" s="169"/>
    </row>
    <row r="173" spans="2:29" ht="14.1" customHeight="1" thickBot="1">
      <c r="B173" s="25"/>
      <c r="N173" s="53"/>
    </row>
    <row r="174" spans="2:29" ht="14.1" customHeight="1">
      <c r="B174" s="25"/>
      <c r="G174" s="225" t="s">
        <v>81</v>
      </c>
      <c r="H174" s="226"/>
      <c r="I174" s="226"/>
      <c r="J174" s="227"/>
      <c r="N174" s="53"/>
    </row>
    <row r="175" spans="2:29" ht="14.1" customHeight="1">
      <c r="B175" s="25"/>
      <c r="G175" s="39" t="s">
        <v>82</v>
      </c>
      <c r="H175" s="228" t="s">
        <v>66</v>
      </c>
      <c r="I175" s="228"/>
      <c r="J175" s="56" t="s">
        <v>83</v>
      </c>
      <c r="N175" s="53"/>
    </row>
    <row r="176" spans="2:29" ht="14.1" customHeight="1">
      <c r="B176" s="25"/>
      <c r="G176" s="42">
        <v>1.21</v>
      </c>
      <c r="H176" s="229">
        <f>INT(G176)*60+(G176-INT(G176))*100</f>
        <v>81</v>
      </c>
      <c r="I176" s="230"/>
      <c r="J176" s="73">
        <v>2.9910000000000001</v>
      </c>
      <c r="N176" s="53"/>
      <c r="V176" s="231" t="s">
        <v>84</v>
      </c>
      <c r="W176" s="232"/>
      <c r="X176" s="232"/>
      <c r="Y176" s="232"/>
      <c r="Z176" s="232"/>
      <c r="AA176" s="232"/>
      <c r="AB176" s="233"/>
      <c r="AC176" s="233"/>
    </row>
    <row r="177" spans="2:14" ht="14.1" customHeight="1">
      <c r="B177" s="25"/>
      <c r="G177" s="42">
        <v>1.24</v>
      </c>
      <c r="H177" s="229">
        <f t="shared" ref="H177:H190" si="2">INT(G177)*60+(G177-INT(G177))*100</f>
        <v>84</v>
      </c>
      <c r="I177" s="230"/>
      <c r="J177" s="73">
        <v>2.99</v>
      </c>
      <c r="N177" s="53"/>
    </row>
    <row r="178" spans="2:14" ht="14.1" customHeight="1">
      <c r="B178" s="25"/>
      <c r="G178" s="42">
        <v>1.26</v>
      </c>
      <c r="H178" s="229">
        <f t="shared" si="2"/>
        <v>86</v>
      </c>
      <c r="I178" s="230"/>
      <c r="J178" s="73">
        <v>2.9889999999999999</v>
      </c>
      <c r="N178" s="53"/>
    </row>
    <row r="179" spans="2:14" ht="14.1" customHeight="1">
      <c r="B179" s="25"/>
      <c r="G179" s="42">
        <v>1.28</v>
      </c>
      <c r="H179" s="229">
        <f t="shared" si="2"/>
        <v>88</v>
      </c>
      <c r="I179" s="230"/>
      <c r="J179" s="73">
        <v>2.988</v>
      </c>
      <c r="N179" s="53"/>
    </row>
    <row r="180" spans="2:14" ht="14.1" customHeight="1">
      <c r="B180" s="25"/>
      <c r="G180" s="42">
        <v>1.32</v>
      </c>
      <c r="H180" s="229">
        <f t="shared" si="2"/>
        <v>92</v>
      </c>
      <c r="I180" s="230"/>
      <c r="J180" s="73">
        <v>2.9870000000000001</v>
      </c>
      <c r="N180" s="53"/>
    </row>
    <row r="181" spans="2:14" ht="14.1" customHeight="1">
      <c r="B181" s="25"/>
      <c r="G181" s="42">
        <v>1.35</v>
      </c>
      <c r="H181" s="229">
        <f t="shared" si="2"/>
        <v>95</v>
      </c>
      <c r="I181" s="230"/>
      <c r="J181" s="73">
        <v>2.9860000000000002</v>
      </c>
      <c r="N181" s="53"/>
    </row>
    <row r="182" spans="2:14" ht="14.1" customHeight="1">
      <c r="B182" s="25"/>
      <c r="G182" s="42">
        <v>1.38</v>
      </c>
      <c r="H182" s="229">
        <f t="shared" si="2"/>
        <v>97.999999999999986</v>
      </c>
      <c r="I182" s="230"/>
      <c r="J182" s="73">
        <v>2.9849999999999999</v>
      </c>
      <c r="N182" s="53"/>
    </row>
    <row r="183" spans="2:14" ht="14.1" customHeight="1">
      <c r="B183" s="25"/>
      <c r="G183" s="42">
        <v>1.4</v>
      </c>
      <c r="H183" s="229">
        <f t="shared" si="2"/>
        <v>100</v>
      </c>
      <c r="I183" s="230"/>
      <c r="J183" s="73">
        <v>2.984</v>
      </c>
      <c r="N183" s="53"/>
    </row>
    <row r="184" spans="2:14" ht="14.1" customHeight="1">
      <c r="B184" s="25"/>
      <c r="G184" s="42">
        <v>1.43</v>
      </c>
      <c r="H184" s="229">
        <f t="shared" si="2"/>
        <v>103</v>
      </c>
      <c r="I184" s="230"/>
      <c r="J184" s="73">
        <v>2.9830000000000001</v>
      </c>
      <c r="N184" s="53"/>
    </row>
    <row r="185" spans="2:14" ht="14.1" customHeight="1">
      <c r="B185" s="25"/>
      <c r="G185" s="42">
        <v>1.47</v>
      </c>
      <c r="H185" s="229">
        <f t="shared" si="2"/>
        <v>107</v>
      </c>
      <c r="I185" s="230"/>
      <c r="J185" s="73">
        <v>2.9820000000000002</v>
      </c>
      <c r="N185" s="53"/>
    </row>
    <row r="186" spans="2:14" ht="14.1" customHeight="1">
      <c r="B186" s="25"/>
      <c r="G186" s="42">
        <v>1.49</v>
      </c>
      <c r="H186" s="229">
        <f t="shared" si="2"/>
        <v>109</v>
      </c>
      <c r="I186" s="230"/>
      <c r="J186" s="73">
        <v>2.9809999999999999</v>
      </c>
      <c r="N186" s="53"/>
    </row>
    <row r="187" spans="2:14" ht="14.1" customHeight="1">
      <c r="B187" s="25"/>
      <c r="G187" s="42">
        <v>1.52</v>
      </c>
      <c r="H187" s="229">
        <f t="shared" si="2"/>
        <v>112</v>
      </c>
      <c r="I187" s="230"/>
      <c r="J187" s="73">
        <v>2.98</v>
      </c>
      <c r="N187" s="53"/>
    </row>
    <row r="188" spans="2:14" ht="14.1" customHeight="1">
      <c r="B188" s="25"/>
      <c r="G188" s="42">
        <v>1.55</v>
      </c>
      <c r="H188" s="229">
        <f t="shared" si="2"/>
        <v>115</v>
      </c>
      <c r="I188" s="230"/>
      <c r="J188" s="73">
        <v>2.9790000000000001</v>
      </c>
      <c r="N188" s="53"/>
    </row>
    <row r="189" spans="2:14" ht="14.1" customHeight="1">
      <c r="B189" s="25"/>
      <c r="G189" s="42">
        <v>1.59</v>
      </c>
      <c r="H189" s="229">
        <f t="shared" si="2"/>
        <v>119</v>
      </c>
      <c r="I189" s="230"/>
      <c r="J189" s="73">
        <v>2.9780000000000002</v>
      </c>
      <c r="N189" s="53"/>
    </row>
    <row r="190" spans="2:14" ht="14.1" customHeight="1">
      <c r="B190" s="25"/>
      <c r="G190" s="42">
        <v>2.02</v>
      </c>
      <c r="H190" s="229">
        <f t="shared" si="2"/>
        <v>122</v>
      </c>
      <c r="I190" s="230"/>
      <c r="J190" s="73">
        <v>2.9769999999999999</v>
      </c>
      <c r="N190" s="53"/>
    </row>
    <row r="191" spans="2:14" ht="14.1" customHeight="1" thickBot="1">
      <c r="B191" s="25"/>
      <c r="N191" s="53"/>
    </row>
    <row r="192" spans="2:14" ht="14.1" customHeight="1">
      <c r="B192" s="25"/>
      <c r="E192" s="222" t="s">
        <v>85</v>
      </c>
      <c r="F192" s="223"/>
      <c r="G192" s="223"/>
      <c r="H192" s="223"/>
      <c r="I192" s="223"/>
      <c r="J192" s="223"/>
      <c r="K192" s="224"/>
      <c r="N192" s="53"/>
    </row>
    <row r="193" spans="2:14" ht="14.1" customHeight="1">
      <c r="B193" s="25"/>
      <c r="N193" s="53"/>
    </row>
    <row r="194" spans="2:14" ht="14.1" customHeight="1">
      <c r="B194" s="25"/>
      <c r="N194" s="53"/>
    </row>
    <row r="195" spans="2:14" ht="14.1" customHeight="1">
      <c r="B195" s="25"/>
      <c r="N195" s="53"/>
    </row>
    <row r="196" spans="2:14" ht="14.1" customHeight="1">
      <c r="B196" s="25"/>
      <c r="N196" s="53"/>
    </row>
    <row r="197" spans="2:14" ht="14.1" customHeight="1">
      <c r="B197" s="25"/>
      <c r="N197" s="53"/>
    </row>
    <row r="198" spans="2:14" ht="14.1" customHeight="1">
      <c r="B198" s="25"/>
      <c r="N198" s="53"/>
    </row>
    <row r="199" spans="2:14" ht="14.1" customHeight="1">
      <c r="B199" s="25"/>
      <c r="N199" s="53"/>
    </row>
    <row r="200" spans="2:14" ht="14.1" customHeight="1">
      <c r="B200" s="25"/>
      <c r="N200" s="53"/>
    </row>
    <row r="201" spans="2:14" ht="14.1" customHeight="1">
      <c r="B201" s="25"/>
      <c r="N201" s="53"/>
    </row>
    <row r="202" spans="2:14" ht="14.1" customHeight="1">
      <c r="B202" s="25"/>
      <c r="N202" s="53"/>
    </row>
    <row r="203" spans="2:14" ht="14.1" customHeight="1">
      <c r="B203" s="25"/>
      <c r="N203" s="53"/>
    </row>
    <row r="204" spans="2:14" ht="14.1" customHeight="1">
      <c r="B204" s="167" t="s">
        <v>86</v>
      </c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9"/>
    </row>
    <row r="205" spans="2:14" ht="14.1" customHeight="1" thickBot="1">
      <c r="B205" s="25"/>
      <c r="N205" s="53"/>
    </row>
    <row r="206" spans="2:14" ht="14.1" customHeight="1">
      <c r="B206" s="25"/>
      <c r="C206" s="245" t="s">
        <v>87</v>
      </c>
      <c r="D206" s="223"/>
      <c r="E206" s="223"/>
      <c r="F206" s="223"/>
      <c r="G206" s="223"/>
      <c r="H206" s="223"/>
      <c r="I206" s="223"/>
      <c r="J206" s="223"/>
      <c r="K206" s="223"/>
      <c r="L206" s="223"/>
      <c r="M206" s="224"/>
      <c r="N206" s="53"/>
    </row>
    <row r="207" spans="2:14" ht="14.1" customHeight="1">
      <c r="B207" s="25"/>
      <c r="C207" s="246" t="s">
        <v>88</v>
      </c>
      <c r="D207" s="247"/>
      <c r="E207" s="247"/>
      <c r="F207" s="247"/>
      <c r="G207" s="248" t="s">
        <v>89</v>
      </c>
      <c r="H207" s="249"/>
      <c r="I207" s="249"/>
      <c r="J207" s="249"/>
      <c r="K207" s="250"/>
      <c r="L207" s="250"/>
      <c r="M207" s="251"/>
      <c r="N207" s="53"/>
    </row>
    <row r="208" spans="2:14" ht="14.1" customHeight="1">
      <c r="B208" s="25"/>
      <c r="C208" s="23"/>
      <c r="D208" s="13"/>
      <c r="E208" s="13"/>
      <c r="F208" s="24"/>
      <c r="G208" s="32"/>
      <c r="H208" s="13"/>
      <c r="I208" s="13"/>
      <c r="J208" s="13"/>
      <c r="K208" s="13"/>
      <c r="L208" s="13"/>
      <c r="M208" s="33"/>
      <c r="N208" s="53"/>
    </row>
    <row r="209" spans="2:19" ht="14.1" customHeight="1">
      <c r="B209" s="25"/>
      <c r="C209" s="25"/>
      <c r="F209" s="26"/>
      <c r="G209" s="241" t="s">
        <v>90</v>
      </c>
      <c r="H209" s="242"/>
      <c r="I209" s="242"/>
      <c r="J209" s="242"/>
      <c r="K209" s="242"/>
      <c r="L209" s="30">
        <f>J34</f>
        <v>2.6339999999999999</v>
      </c>
      <c r="M209" s="31" t="s">
        <v>91</v>
      </c>
      <c r="N209" s="53"/>
    </row>
    <row r="210" spans="2:19" ht="14.1" customHeight="1">
      <c r="B210" s="25"/>
      <c r="C210" s="25"/>
      <c r="F210" s="26"/>
      <c r="G210" s="241" t="s">
        <v>92</v>
      </c>
      <c r="H210" s="242"/>
      <c r="I210" s="242"/>
      <c r="J210" s="242"/>
      <c r="K210" s="242"/>
      <c r="L210" s="30">
        <f>J36</f>
        <v>18.5</v>
      </c>
      <c r="M210" s="31" t="s">
        <v>93</v>
      </c>
      <c r="N210" s="53"/>
    </row>
    <row r="211" spans="2:19" ht="14.1" customHeight="1">
      <c r="B211" s="25"/>
      <c r="C211" s="25"/>
      <c r="F211" s="26"/>
      <c r="G211" s="241" t="s">
        <v>94</v>
      </c>
      <c r="H211" s="242"/>
      <c r="I211" s="242"/>
      <c r="J211" s="242"/>
      <c r="K211" s="242"/>
      <c r="L211" s="30">
        <v>3.0186000000000002</v>
      </c>
      <c r="M211" s="31" t="str">
        <f>M209</f>
        <v>mΩ</v>
      </c>
      <c r="N211" s="53"/>
    </row>
    <row r="212" spans="2:19" ht="14.1" customHeight="1" thickBot="1">
      <c r="B212" s="25"/>
      <c r="C212" s="27"/>
      <c r="D212" s="28"/>
      <c r="E212" s="28"/>
      <c r="F212" s="29"/>
      <c r="G212" s="243"/>
      <c r="H212" s="244"/>
      <c r="I212" s="244"/>
      <c r="J212" s="244"/>
      <c r="K212" s="244"/>
      <c r="L212" s="34"/>
      <c r="M212" s="35"/>
      <c r="N212" s="53"/>
    </row>
    <row r="213" spans="2:19" ht="14.1" customHeight="1">
      <c r="B213" s="25"/>
      <c r="N213" s="53"/>
    </row>
    <row r="214" spans="2:19" ht="14.1" customHeight="1">
      <c r="B214" s="25"/>
      <c r="K214" s="15" t="s">
        <v>95</v>
      </c>
      <c r="L214" s="41">
        <f>((L211/J34)*(J36+U27))-U27</f>
        <v>54.054328018223259</v>
      </c>
      <c r="M214" s="36" t="str">
        <f>M210</f>
        <v xml:space="preserve"> °C</v>
      </c>
      <c r="N214" s="53"/>
    </row>
    <row r="215" spans="2:19" ht="14.1" customHeight="1" thickBot="1">
      <c r="B215" s="25"/>
      <c r="N215" s="53"/>
    </row>
    <row r="216" spans="2:19" ht="14.1" customHeight="1">
      <c r="B216" s="25"/>
      <c r="C216" s="245" t="s">
        <v>96</v>
      </c>
      <c r="D216" s="223"/>
      <c r="E216" s="223"/>
      <c r="F216" s="223"/>
      <c r="G216" s="223"/>
      <c r="H216" s="223"/>
      <c r="I216" s="223"/>
      <c r="J216" s="223"/>
      <c r="K216" s="223"/>
      <c r="L216" s="223"/>
      <c r="M216" s="224"/>
      <c r="N216" s="53"/>
    </row>
    <row r="217" spans="2:19" ht="14.1" customHeight="1">
      <c r="B217" s="25"/>
      <c r="C217" s="246" t="s">
        <v>88</v>
      </c>
      <c r="D217" s="247"/>
      <c r="E217" s="247"/>
      <c r="F217" s="247"/>
      <c r="G217" s="248" t="s">
        <v>89</v>
      </c>
      <c r="H217" s="249"/>
      <c r="I217" s="249"/>
      <c r="J217" s="249"/>
      <c r="K217" s="250"/>
      <c r="L217" s="250"/>
      <c r="M217" s="251"/>
      <c r="N217" s="53"/>
      <c r="S217" s="15"/>
    </row>
    <row r="218" spans="2:19" ht="14.1" customHeight="1">
      <c r="B218" s="25"/>
      <c r="C218" s="23"/>
      <c r="D218" s="13"/>
      <c r="E218" s="13"/>
      <c r="F218" s="24"/>
      <c r="G218" s="32"/>
      <c r="H218" s="13"/>
      <c r="I218" s="13"/>
      <c r="J218" s="13"/>
      <c r="K218" s="13"/>
      <c r="L218" s="13"/>
      <c r="M218" s="33"/>
      <c r="N218" s="53"/>
      <c r="S218" s="15"/>
    </row>
    <row r="219" spans="2:19" ht="14.1" customHeight="1">
      <c r="B219" s="25"/>
      <c r="C219" s="25"/>
      <c r="F219" s="26"/>
      <c r="G219" s="241" t="s">
        <v>97</v>
      </c>
      <c r="H219" s="242"/>
      <c r="I219" s="242"/>
      <c r="J219" s="242"/>
      <c r="K219" s="242"/>
      <c r="L219" s="40">
        <f>L214</f>
        <v>54.054328018223259</v>
      </c>
      <c r="M219" s="31" t="str">
        <f>M214</f>
        <v xml:space="preserve"> °C</v>
      </c>
      <c r="N219" s="53"/>
      <c r="S219" s="15"/>
    </row>
    <row r="220" spans="2:19" ht="14.1" customHeight="1">
      <c r="B220" s="25"/>
      <c r="C220" s="25"/>
      <c r="F220" s="26"/>
      <c r="G220" s="241" t="s">
        <v>98</v>
      </c>
      <c r="H220" s="242"/>
      <c r="I220" s="242"/>
      <c r="J220" s="242"/>
      <c r="K220" s="242"/>
      <c r="L220" s="40">
        <f>MEDIAN(J148:L148)</f>
        <v>23.82</v>
      </c>
      <c r="M220" s="31" t="s">
        <v>93</v>
      </c>
      <c r="N220" s="53"/>
    </row>
    <row r="221" spans="2:19" ht="14.1" customHeight="1" thickBot="1">
      <c r="B221" s="25"/>
      <c r="C221" s="27"/>
      <c r="D221" s="28"/>
      <c r="E221" s="28"/>
      <c r="F221" s="29"/>
      <c r="G221" s="253"/>
      <c r="H221" s="244"/>
      <c r="I221" s="244"/>
      <c r="J221" s="244"/>
      <c r="K221" s="244"/>
      <c r="L221" s="37"/>
      <c r="M221" s="35"/>
      <c r="N221" s="53"/>
    </row>
    <row r="222" spans="2:19" ht="14.1" customHeight="1">
      <c r="B222" s="25"/>
      <c r="N222" s="53"/>
    </row>
    <row r="223" spans="2:19" ht="14.1" customHeight="1">
      <c r="B223" s="25"/>
      <c r="I223" s="15" t="s">
        <v>99</v>
      </c>
      <c r="J223" s="41">
        <f>L214-L220</f>
        <v>30.234328018223259</v>
      </c>
      <c r="K223" s="36" t="str">
        <f>M220</f>
        <v xml:space="preserve"> °C</v>
      </c>
      <c r="N223" s="53"/>
    </row>
    <row r="224" spans="2:19" ht="14.1" customHeight="1" thickBot="1">
      <c r="B224" s="25"/>
      <c r="N224" s="53"/>
      <c r="S224" s="15"/>
    </row>
    <row r="225" spans="2:14" ht="14.1" customHeight="1">
      <c r="B225" s="25"/>
      <c r="C225" s="252" t="s">
        <v>100</v>
      </c>
      <c r="D225" s="223"/>
      <c r="E225" s="223"/>
      <c r="F225" s="223"/>
      <c r="G225" s="223"/>
      <c r="H225" s="223"/>
      <c r="I225" s="223"/>
      <c r="J225" s="223"/>
      <c r="K225" s="223"/>
      <c r="L225" s="223"/>
      <c r="M225" s="224"/>
      <c r="N225" s="53"/>
    </row>
    <row r="226" spans="2:14" ht="14.1" customHeight="1">
      <c r="B226" s="25"/>
      <c r="C226" s="246" t="str">
        <f>C217</f>
        <v>Formula</v>
      </c>
      <c r="D226" s="247"/>
      <c r="E226" s="247"/>
      <c r="F226" s="247"/>
      <c r="G226" s="248" t="str">
        <f>G217</f>
        <v>Variáveis</v>
      </c>
      <c r="H226" s="249"/>
      <c r="I226" s="249"/>
      <c r="J226" s="249"/>
      <c r="K226" s="250"/>
      <c r="L226" s="250"/>
      <c r="M226" s="251"/>
      <c r="N226" s="53"/>
    </row>
    <row r="227" spans="2:14" ht="14.1" customHeight="1">
      <c r="B227" s="25"/>
      <c r="C227" s="23"/>
      <c r="D227" s="13"/>
      <c r="E227" s="13"/>
      <c r="F227" s="24"/>
      <c r="G227" s="32"/>
      <c r="H227" s="13"/>
      <c r="I227" s="13"/>
      <c r="J227" s="13"/>
      <c r="K227" s="13"/>
      <c r="L227" s="13"/>
      <c r="M227" s="33"/>
      <c r="N227" s="53"/>
    </row>
    <row r="228" spans="2:14" ht="14.1" customHeight="1">
      <c r="B228" s="25"/>
      <c r="C228" s="25"/>
      <c r="F228" s="26"/>
      <c r="G228" s="241" t="s">
        <v>101</v>
      </c>
      <c r="H228" s="242"/>
      <c r="I228" s="242"/>
      <c r="J228" s="242"/>
      <c r="K228" s="242"/>
      <c r="L228" s="40">
        <v>40</v>
      </c>
      <c r="M228" s="31" t="str">
        <f>M220</f>
        <v xml:space="preserve"> °C</v>
      </c>
      <c r="N228" s="53"/>
    </row>
    <row r="229" spans="2:14" ht="14.1" customHeight="1">
      <c r="B229" s="25"/>
      <c r="C229" s="25"/>
      <c r="F229" s="26"/>
      <c r="G229" s="241" t="str">
        <f>G220</f>
        <v>Temp. Amb.  no desligamento - T2</v>
      </c>
      <c r="H229" s="242"/>
      <c r="I229" s="242"/>
      <c r="J229" s="242"/>
      <c r="K229" s="242"/>
      <c r="L229" s="40">
        <f>L220</f>
        <v>23.82</v>
      </c>
      <c r="M229" s="31" t="str">
        <f>M220</f>
        <v xml:space="preserve"> °C</v>
      </c>
      <c r="N229" s="53"/>
    </row>
    <row r="230" spans="2:14" ht="14.1" customHeight="1">
      <c r="B230" s="25"/>
      <c r="C230" s="25"/>
      <c r="F230" s="26"/>
      <c r="G230" s="241" t="s">
        <v>102</v>
      </c>
      <c r="H230" s="242"/>
      <c r="I230" s="242"/>
      <c r="J230" s="242"/>
      <c r="K230" s="242"/>
      <c r="L230" s="40">
        <f>J223</f>
        <v>30.234328018223259</v>
      </c>
      <c r="M230" s="31" t="str">
        <f>K223</f>
        <v xml:space="preserve"> °C</v>
      </c>
      <c r="N230" s="53"/>
    </row>
    <row r="231" spans="2:14" ht="14.1" customHeight="1" thickBot="1">
      <c r="B231" s="25"/>
      <c r="C231" s="27"/>
      <c r="D231" s="28"/>
      <c r="E231" s="28"/>
      <c r="F231" s="29"/>
      <c r="G231" s="243"/>
      <c r="H231" s="244"/>
      <c r="I231" s="244"/>
      <c r="J231" s="244"/>
      <c r="K231" s="244"/>
      <c r="L231" s="34"/>
      <c r="M231" s="35"/>
      <c r="N231" s="53"/>
    </row>
    <row r="232" spans="2:14">
      <c r="B232" s="25"/>
      <c r="N232" s="53"/>
    </row>
    <row r="233" spans="2:14">
      <c r="B233" s="25"/>
      <c r="K233" s="15" t="s">
        <v>103</v>
      </c>
      <c r="L233" s="41">
        <f>(L230*(U27+L228)/(U27+L229))+L228</f>
        <v>72.20037346205757</v>
      </c>
      <c r="M233" s="36" t="str">
        <f>K223</f>
        <v xml:space="preserve"> °C</v>
      </c>
      <c r="N233" s="53"/>
    </row>
    <row r="234" spans="2:14" ht="15" thickBot="1">
      <c r="B234" s="25"/>
      <c r="N234" s="53"/>
    </row>
    <row r="235" spans="2:14" ht="15">
      <c r="B235" s="25"/>
      <c r="C235" s="252" t="s">
        <v>104</v>
      </c>
      <c r="D235" s="223"/>
      <c r="E235" s="223"/>
      <c r="F235" s="223"/>
      <c r="G235" s="223"/>
      <c r="H235" s="223"/>
      <c r="I235" s="223"/>
      <c r="J235" s="223"/>
      <c r="K235" s="223"/>
      <c r="L235" s="223"/>
      <c r="M235" s="224"/>
      <c r="N235" s="53"/>
    </row>
    <row r="236" spans="2:14" ht="15">
      <c r="B236" s="25"/>
      <c r="C236" s="246" t="str">
        <f>C226</f>
        <v>Formula</v>
      </c>
      <c r="D236" s="247"/>
      <c r="E236" s="247"/>
      <c r="F236" s="247"/>
      <c r="G236" s="248" t="str">
        <f>G226</f>
        <v>Variáveis</v>
      </c>
      <c r="H236" s="249"/>
      <c r="I236" s="249"/>
      <c r="J236" s="249"/>
      <c r="K236" s="250"/>
      <c r="L236" s="250"/>
      <c r="M236" s="251"/>
      <c r="N236" s="53"/>
    </row>
    <row r="237" spans="2:14">
      <c r="B237" s="25"/>
      <c r="C237" s="23"/>
      <c r="D237" s="13"/>
      <c r="E237" s="13"/>
      <c r="F237" s="24"/>
      <c r="G237" s="32"/>
      <c r="H237" s="13"/>
      <c r="I237" s="13"/>
      <c r="J237" s="13"/>
      <c r="K237" s="13"/>
      <c r="L237" s="13"/>
      <c r="M237" s="33"/>
      <c r="N237" s="53"/>
    </row>
    <row r="238" spans="2:14" ht="15">
      <c r="B238" s="25"/>
      <c r="C238" s="25"/>
      <c r="F238" s="26"/>
      <c r="G238" s="241" t="s">
        <v>105</v>
      </c>
      <c r="H238" s="242"/>
      <c r="I238" s="242"/>
      <c r="J238" s="242"/>
      <c r="K238" s="242"/>
      <c r="L238" s="40">
        <f>L233</f>
        <v>72.20037346205757</v>
      </c>
      <c r="M238" s="31" t="str">
        <f>M230</f>
        <v xml:space="preserve"> °C</v>
      </c>
      <c r="N238" s="53"/>
    </row>
    <row r="239" spans="2:14" ht="15">
      <c r="B239" s="25"/>
      <c r="C239" s="25"/>
      <c r="F239" s="26"/>
      <c r="G239" s="241" t="s">
        <v>101</v>
      </c>
      <c r="H239" s="242"/>
      <c r="I239" s="242"/>
      <c r="J239" s="242"/>
      <c r="K239" s="242"/>
      <c r="L239" s="40">
        <f>L228</f>
        <v>40</v>
      </c>
      <c r="M239" s="31" t="str">
        <f>M238</f>
        <v xml:space="preserve"> °C</v>
      </c>
      <c r="N239" s="53"/>
    </row>
    <row r="240" spans="2:14" ht="15.75" thickBot="1">
      <c r="B240" s="25"/>
      <c r="C240" s="27"/>
      <c r="D240" s="28"/>
      <c r="E240" s="28"/>
      <c r="F240" s="29"/>
      <c r="G240" s="243"/>
      <c r="H240" s="244"/>
      <c r="I240" s="244"/>
      <c r="J240" s="244"/>
      <c r="K240" s="244"/>
      <c r="L240" s="34"/>
      <c r="M240" s="35"/>
      <c r="N240" s="53"/>
    </row>
    <row r="241" spans="2:14">
      <c r="B241" s="25"/>
      <c r="N241" s="53"/>
    </row>
    <row r="242" spans="2:14">
      <c r="B242" s="25"/>
      <c r="K242" s="15" t="s">
        <v>106</v>
      </c>
      <c r="L242" s="41">
        <f>L238-L239</f>
        <v>32.20037346205757</v>
      </c>
      <c r="M242" s="36" t="str">
        <f>M233</f>
        <v xml:space="preserve"> °C</v>
      </c>
      <c r="N242" s="53"/>
    </row>
    <row r="243" spans="2:14" ht="15" thickBot="1">
      <c r="B243" s="25"/>
      <c r="K243" s="15"/>
      <c r="L243" s="41"/>
      <c r="M243" s="36"/>
      <c r="N243" s="53"/>
    </row>
    <row r="244" spans="2:14" ht="15">
      <c r="B244" s="25"/>
      <c r="C244" s="252" t="s">
        <v>107</v>
      </c>
      <c r="D244" s="223"/>
      <c r="E244" s="223"/>
      <c r="F244" s="223"/>
      <c r="G244" s="223"/>
      <c r="H244" s="223"/>
      <c r="I244" s="223"/>
      <c r="J244" s="223"/>
      <c r="K244" s="223"/>
      <c r="L244" s="223"/>
      <c r="M244" s="224"/>
      <c r="N244" s="53"/>
    </row>
    <row r="245" spans="2:14" ht="15">
      <c r="B245" s="25"/>
      <c r="C245" s="246" t="str">
        <f>C236</f>
        <v>Formula</v>
      </c>
      <c r="D245" s="247"/>
      <c r="E245" s="247"/>
      <c r="F245" s="247"/>
      <c r="G245" s="248" t="str">
        <f>G236</f>
        <v>Variáveis</v>
      </c>
      <c r="H245" s="249"/>
      <c r="I245" s="249"/>
      <c r="J245" s="249"/>
      <c r="K245" s="250"/>
      <c r="L245" s="250"/>
      <c r="M245" s="251"/>
      <c r="N245" s="53"/>
    </row>
    <row r="246" spans="2:14">
      <c r="B246" s="25"/>
      <c r="C246" s="23"/>
      <c r="D246" s="13"/>
      <c r="E246" s="13"/>
      <c r="F246" s="24"/>
      <c r="G246" s="32"/>
      <c r="H246" s="13"/>
      <c r="I246" s="13"/>
      <c r="J246" s="13"/>
      <c r="K246" s="13"/>
      <c r="L246" s="13"/>
      <c r="M246" s="33"/>
      <c r="N246" s="53"/>
    </row>
    <row r="247" spans="2:14" ht="15">
      <c r="B247" s="25"/>
      <c r="C247" s="25"/>
      <c r="F247" s="26"/>
      <c r="G247" s="241" t="s">
        <v>105</v>
      </c>
      <c r="H247" s="254"/>
      <c r="I247" s="254"/>
      <c r="J247" s="254"/>
      <c r="K247" s="254"/>
      <c r="L247" s="40">
        <f>L238</f>
        <v>72.20037346205757</v>
      </c>
      <c r="M247" s="31" t="str">
        <f>M239</f>
        <v xml:space="preserve"> °C</v>
      </c>
      <c r="N247" s="53"/>
    </row>
    <row r="248" spans="2:14" ht="15">
      <c r="B248" s="25"/>
      <c r="C248" s="25"/>
      <c r="F248" s="26"/>
      <c r="G248" s="241" t="s">
        <v>108</v>
      </c>
      <c r="H248" s="254"/>
      <c r="I248" s="254"/>
      <c r="J248" s="254"/>
      <c r="K248" s="254"/>
      <c r="L248" s="40">
        <v>10</v>
      </c>
      <c r="M248" s="31" t="s">
        <v>109</v>
      </c>
      <c r="N248" s="53"/>
    </row>
    <row r="249" spans="2:14" ht="15">
      <c r="B249" s="25"/>
      <c r="C249" s="25"/>
      <c r="F249" s="26"/>
      <c r="G249" s="241" t="s">
        <v>110</v>
      </c>
      <c r="H249" s="254"/>
      <c r="I249" s="254"/>
      <c r="J249" s="254"/>
      <c r="K249" s="254"/>
      <c r="L249" s="40">
        <f>9.5*23</f>
        <v>218.5</v>
      </c>
      <c r="M249" s="31" t="s">
        <v>111</v>
      </c>
      <c r="N249" s="53"/>
    </row>
    <row r="250" spans="2:14" ht="15">
      <c r="B250" s="25"/>
      <c r="C250" s="25"/>
      <c r="F250" s="26"/>
      <c r="G250" s="241" t="s">
        <v>112</v>
      </c>
      <c r="H250" s="254"/>
      <c r="I250" s="254"/>
      <c r="J250" s="254"/>
      <c r="K250" s="254"/>
      <c r="L250" s="40">
        <v>1</v>
      </c>
      <c r="M250" s="31" t="s">
        <v>113</v>
      </c>
      <c r="N250" s="53"/>
    </row>
    <row r="251" spans="2:14" ht="15.75" thickBot="1">
      <c r="B251" s="25"/>
      <c r="C251" s="27"/>
      <c r="D251" s="28"/>
      <c r="E251" s="28"/>
      <c r="F251" s="29"/>
      <c r="G251" s="243"/>
      <c r="H251" s="255"/>
      <c r="I251" s="255"/>
      <c r="J251" s="255"/>
      <c r="K251" s="255"/>
      <c r="L251" s="34"/>
      <c r="M251" s="35"/>
      <c r="N251" s="53"/>
    </row>
    <row r="252" spans="2:14">
      <c r="B252" s="25"/>
      <c r="N252" s="53"/>
    </row>
    <row r="253" spans="2:14" ht="15">
      <c r="B253" s="25"/>
      <c r="K253" s="15" t="s">
        <v>114</v>
      </c>
      <c r="L253" s="41">
        <f>L247+((2*(L247+U27))/((45700/((L248*1000)/L249)^2*L250)-1))</f>
        <v>100.75233815499001</v>
      </c>
      <c r="M253" s="36" t="str">
        <f>M242</f>
        <v xml:space="preserve"> °C</v>
      </c>
      <c r="N253" s="53"/>
    </row>
    <row r="254" spans="2:14">
      <c r="B254" s="25"/>
      <c r="K254" s="15"/>
      <c r="L254" s="41"/>
      <c r="M254" s="36"/>
      <c r="N254" s="53"/>
    </row>
    <row r="255" spans="2:14" ht="15.75">
      <c r="B255" s="167" t="s">
        <v>115</v>
      </c>
      <c r="C255" s="168"/>
      <c r="D255" s="168"/>
      <c r="E255" s="168"/>
      <c r="F255" s="168"/>
      <c r="G255" s="168"/>
      <c r="H255" s="168"/>
      <c r="I255" s="168"/>
      <c r="J255" s="168"/>
      <c r="K255" s="168"/>
      <c r="L255" s="168"/>
      <c r="M255" s="168"/>
      <c r="N255" s="169"/>
    </row>
    <row r="256" spans="2:14">
      <c r="B256" s="25"/>
      <c r="N256" s="53"/>
    </row>
    <row r="257" spans="2:14">
      <c r="B257" s="25"/>
      <c r="N257" s="53"/>
    </row>
    <row r="258" spans="2:14">
      <c r="B258" s="25"/>
      <c r="N258" s="53"/>
    </row>
    <row r="259" spans="2:14">
      <c r="B259" s="25"/>
      <c r="N259" s="53"/>
    </row>
    <row r="260" spans="2:14" ht="15" thickBot="1">
      <c r="B260" s="25"/>
      <c r="N260" s="53"/>
    </row>
    <row r="261" spans="2:14" ht="15">
      <c r="B261" s="25"/>
      <c r="E261" s="262" t="s">
        <v>116</v>
      </c>
      <c r="F261" s="263"/>
      <c r="G261" s="263"/>
      <c r="H261" s="264"/>
      <c r="I261" s="264"/>
      <c r="J261" s="265"/>
      <c r="N261" s="53"/>
    </row>
    <row r="262" spans="2:14" ht="15">
      <c r="B262" s="25"/>
      <c r="E262" s="266" t="s">
        <v>117</v>
      </c>
      <c r="F262" s="267"/>
      <c r="G262" s="267"/>
      <c r="H262" s="267"/>
      <c r="I262" s="268" t="s">
        <v>118</v>
      </c>
      <c r="J262" s="166"/>
      <c r="N262" s="53"/>
    </row>
    <row r="263" spans="2:14" ht="15.75" thickBot="1">
      <c r="B263" s="25"/>
      <c r="E263" s="269" t="s">
        <v>119</v>
      </c>
      <c r="F263" s="270"/>
      <c r="G263" s="270"/>
      <c r="H263" s="270"/>
      <c r="I263" s="43">
        <f>L233</f>
        <v>72.20037346205757</v>
      </c>
      <c r="J263" s="44" t="str">
        <f>M233</f>
        <v xml:space="preserve"> °C</v>
      </c>
      <c r="N263" s="53"/>
    </row>
    <row r="264" spans="2:14">
      <c r="B264" s="25"/>
      <c r="N264" s="53"/>
    </row>
    <row r="265" spans="2:14" ht="15">
      <c r="B265" s="271" t="s">
        <v>120</v>
      </c>
      <c r="C265" s="242"/>
      <c r="D265" s="272">
        <v>43734</v>
      </c>
      <c r="E265" s="254"/>
      <c r="N265" s="53"/>
    </row>
    <row r="266" spans="2:14" ht="15">
      <c r="B266" s="66"/>
      <c r="C266" s="65"/>
      <c r="D266" s="67"/>
      <c r="E266" s="68"/>
      <c r="N266" s="53"/>
    </row>
    <row r="267" spans="2:14" ht="15">
      <c r="B267" s="58" t="s">
        <v>121</v>
      </c>
      <c r="C267" s="45"/>
      <c r="D267" s="45"/>
      <c r="E267" s="45"/>
      <c r="I267" s="57" t="s">
        <v>122</v>
      </c>
      <c r="L267" s="45"/>
      <c r="M267" s="45"/>
      <c r="N267" s="59"/>
    </row>
    <row r="268" spans="2:14">
      <c r="B268" s="60"/>
      <c r="C268" s="45"/>
      <c r="D268" s="45"/>
      <c r="E268" s="45"/>
      <c r="K268" s="45"/>
      <c r="L268" s="45"/>
      <c r="M268" s="45"/>
      <c r="N268" s="59"/>
    </row>
    <row r="269" spans="2:14">
      <c r="B269" s="60"/>
      <c r="C269" s="45"/>
      <c r="D269" s="45"/>
      <c r="E269" s="45"/>
      <c r="K269" s="45"/>
      <c r="L269" s="45"/>
      <c r="M269" s="45"/>
      <c r="N269" s="59"/>
    </row>
    <row r="270" spans="2:14" ht="15">
      <c r="B270" s="58"/>
      <c r="C270" s="45"/>
      <c r="D270" s="45"/>
      <c r="E270" s="45"/>
      <c r="K270" s="57"/>
      <c r="L270" s="45"/>
      <c r="M270" s="45"/>
      <c r="N270" s="59"/>
    </row>
    <row r="271" spans="2:14" ht="15">
      <c r="B271" s="58"/>
      <c r="C271" s="45"/>
      <c r="D271" s="45"/>
      <c r="E271" s="45"/>
      <c r="K271" s="57"/>
      <c r="L271" s="45"/>
      <c r="M271" s="45"/>
      <c r="N271" s="59"/>
    </row>
    <row r="272" spans="2:14" ht="15">
      <c r="B272" s="256" t="s">
        <v>123</v>
      </c>
      <c r="C272" s="257"/>
      <c r="D272" s="257"/>
      <c r="E272" s="258"/>
      <c r="F272" s="258"/>
      <c r="I272" s="257" t="s">
        <v>124</v>
      </c>
      <c r="J272" s="198"/>
      <c r="K272" s="198"/>
      <c r="L272" s="198"/>
      <c r="M272" s="198"/>
      <c r="N272" s="59"/>
    </row>
    <row r="273" spans="2:14">
      <c r="B273" s="60"/>
      <c r="C273" s="45"/>
      <c r="D273" s="45"/>
      <c r="E273" s="45"/>
      <c r="K273" s="45"/>
      <c r="L273" s="45"/>
      <c r="M273" s="45"/>
      <c r="N273" s="59"/>
    </row>
    <row r="274" spans="2:14">
      <c r="B274" s="259" t="s">
        <v>125</v>
      </c>
      <c r="C274" s="242"/>
      <c r="D274" s="242"/>
      <c r="E274" s="242"/>
      <c r="F274" s="242"/>
      <c r="G274" s="242"/>
      <c r="H274" s="242"/>
      <c r="I274" s="242"/>
      <c r="J274" s="242"/>
      <c r="K274" s="242"/>
      <c r="L274" s="242"/>
      <c r="M274" s="242"/>
      <c r="N274" s="260"/>
    </row>
    <row r="275" spans="2:14">
      <c r="B275" s="261"/>
      <c r="C275" s="242"/>
      <c r="D275" s="242"/>
      <c r="E275" s="242"/>
      <c r="F275" s="242"/>
      <c r="G275" s="242"/>
      <c r="H275" s="242"/>
      <c r="I275" s="242"/>
      <c r="J275" s="242"/>
      <c r="K275" s="242"/>
      <c r="L275" s="242"/>
      <c r="M275" s="242"/>
      <c r="N275" s="260"/>
    </row>
    <row r="276" spans="2:14" ht="15" thickBot="1">
      <c r="B276" s="61"/>
      <c r="C276" s="62"/>
      <c r="D276" s="62"/>
      <c r="E276" s="62"/>
      <c r="F276" s="62"/>
      <c r="G276" s="62"/>
      <c r="H276" s="62"/>
      <c r="I276" s="62"/>
      <c r="J276" s="28"/>
      <c r="K276" s="28"/>
      <c r="L276" s="28"/>
      <c r="M276" s="28"/>
      <c r="N276" s="63"/>
    </row>
  </sheetData>
  <mergeCells count="106">
    <mergeCell ref="B272:F272"/>
    <mergeCell ref="I272:M272"/>
    <mergeCell ref="B274:N275"/>
    <mergeCell ref="E261:J261"/>
    <mergeCell ref="E262:H262"/>
    <mergeCell ref="I262:J262"/>
    <mergeCell ref="E263:H263"/>
    <mergeCell ref="B265:C265"/>
    <mergeCell ref="D265:E265"/>
    <mergeCell ref="G247:K247"/>
    <mergeCell ref="G248:K248"/>
    <mergeCell ref="G249:K249"/>
    <mergeCell ref="G250:K250"/>
    <mergeCell ref="G251:K251"/>
    <mergeCell ref="B255:N255"/>
    <mergeCell ref="G238:K238"/>
    <mergeCell ref="G239:K239"/>
    <mergeCell ref="G240:K240"/>
    <mergeCell ref="C244:M244"/>
    <mergeCell ref="C245:F245"/>
    <mergeCell ref="G245:M245"/>
    <mergeCell ref="G228:K228"/>
    <mergeCell ref="G229:K229"/>
    <mergeCell ref="G230:K230"/>
    <mergeCell ref="G231:K231"/>
    <mergeCell ref="C235:M235"/>
    <mergeCell ref="C236:F236"/>
    <mergeCell ref="G236:M236"/>
    <mergeCell ref="G219:K219"/>
    <mergeCell ref="G220:K220"/>
    <mergeCell ref="G221:K221"/>
    <mergeCell ref="C225:M225"/>
    <mergeCell ref="C226:F226"/>
    <mergeCell ref="G226:M226"/>
    <mergeCell ref="G209:K209"/>
    <mergeCell ref="G210:K210"/>
    <mergeCell ref="G211:K211"/>
    <mergeCell ref="G212:K212"/>
    <mergeCell ref="C216:M216"/>
    <mergeCell ref="C217:F217"/>
    <mergeCell ref="G217:M217"/>
    <mergeCell ref="H190:I190"/>
    <mergeCell ref="E192:K192"/>
    <mergeCell ref="B204:N204"/>
    <mergeCell ref="C206:M206"/>
    <mergeCell ref="C207:F207"/>
    <mergeCell ref="G207:M207"/>
    <mergeCell ref="H184:I184"/>
    <mergeCell ref="H185:I185"/>
    <mergeCell ref="H186:I186"/>
    <mergeCell ref="H187:I187"/>
    <mergeCell ref="H188:I188"/>
    <mergeCell ref="H189:I189"/>
    <mergeCell ref="H178:I178"/>
    <mergeCell ref="H179:I179"/>
    <mergeCell ref="H180:I180"/>
    <mergeCell ref="H181:I181"/>
    <mergeCell ref="H182:I182"/>
    <mergeCell ref="H183:I183"/>
    <mergeCell ref="B172:N172"/>
    <mergeCell ref="G174:J174"/>
    <mergeCell ref="H175:I175"/>
    <mergeCell ref="H176:I176"/>
    <mergeCell ref="V176:AC176"/>
    <mergeCell ref="H177:I177"/>
    <mergeCell ref="Q100:Y100"/>
    <mergeCell ref="Q101:V101"/>
    <mergeCell ref="W101:Y101"/>
    <mergeCell ref="E150:K150"/>
    <mergeCell ref="D55:E56"/>
    <mergeCell ref="F55:L56"/>
    <mergeCell ref="D57:E58"/>
    <mergeCell ref="F57:L58"/>
    <mergeCell ref="E61:K61"/>
    <mergeCell ref="B84:N84"/>
    <mergeCell ref="D49:E50"/>
    <mergeCell ref="F49:L50"/>
    <mergeCell ref="D51:E52"/>
    <mergeCell ref="F51:L52"/>
    <mergeCell ref="D53:E54"/>
    <mergeCell ref="F53:L54"/>
    <mergeCell ref="D43:E44"/>
    <mergeCell ref="F43:L44"/>
    <mergeCell ref="D45:E46"/>
    <mergeCell ref="F45:L46"/>
    <mergeCell ref="D47:E48"/>
    <mergeCell ref="F47:L48"/>
    <mergeCell ref="E36:I37"/>
    <mergeCell ref="J36:J37"/>
    <mergeCell ref="K36:K37"/>
    <mergeCell ref="B39:N39"/>
    <mergeCell ref="D41:E42"/>
    <mergeCell ref="F41:L42"/>
    <mergeCell ref="M17:N17"/>
    <mergeCell ref="B18:N18"/>
    <mergeCell ref="C20:M28"/>
    <mergeCell ref="B32:N32"/>
    <mergeCell ref="E34:I35"/>
    <mergeCell ref="J34:J35"/>
    <mergeCell ref="K34:K35"/>
    <mergeCell ref="D2:N4"/>
    <mergeCell ref="B5:C5"/>
    <mergeCell ref="B6:C6"/>
    <mergeCell ref="B7:C7"/>
    <mergeCell ref="B9:N9"/>
    <mergeCell ref="M16:N16"/>
  </mergeCells>
  <conditionalFormatting sqref="R145:Y145">
    <cfRule type="expression" dxfId="14" priority="3">
      <formula>$E$92&lt;1</formula>
    </cfRule>
  </conditionalFormatting>
  <conditionalFormatting sqref="R146:V146 W146:Y149">
    <cfRule type="expression" dxfId="13" priority="2">
      <formula>$E$96&lt;1</formula>
    </cfRule>
  </conditionalFormatting>
  <conditionalFormatting sqref="R147:V149">
    <cfRule type="expression" dxfId="12" priority="1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headerFooter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B1:AK291"/>
  <sheetViews>
    <sheetView topLeftCell="A166" zoomScale="70" zoomScaleNormal="70" workbookViewId="0">
      <selection activeCell="O157" sqref="O157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14" width="10.140625" style="14" customWidth="1"/>
    <col min="15" max="15" width="9.7109375" style="14" customWidth="1"/>
    <col min="16" max="25" width="8.28515625" style="14" customWidth="1"/>
    <col min="26" max="26" width="13.85546875" style="14" customWidth="1"/>
    <col min="27" max="27" width="8.28515625" style="14" customWidth="1"/>
    <col min="28" max="28" width="9.85546875" style="14" bestFit="1" customWidth="1"/>
    <col min="29" max="29" width="8.28515625" style="14" customWidth="1"/>
    <col min="30" max="16384" width="9.140625" style="14"/>
  </cols>
  <sheetData>
    <row r="1" spans="2:17" ht="14.1" customHeight="1" thickBot="1"/>
    <row r="2" spans="2:17" ht="14.1" customHeight="1">
      <c r="B2" s="46" t="s">
        <v>0</v>
      </c>
      <c r="C2" s="47"/>
      <c r="D2" s="182" t="s">
        <v>1</v>
      </c>
      <c r="E2" s="183"/>
      <c r="F2" s="183"/>
      <c r="G2" s="183"/>
      <c r="H2" s="183"/>
      <c r="I2" s="183"/>
      <c r="J2" s="183"/>
      <c r="K2" s="183"/>
      <c r="L2" s="183"/>
      <c r="M2" s="183"/>
      <c r="N2" s="184"/>
    </row>
    <row r="3" spans="2:17" ht="14.1" customHeight="1">
      <c r="B3" s="48"/>
      <c r="C3" s="20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</row>
    <row r="4" spans="2:17" ht="14.1" customHeight="1" thickBot="1">
      <c r="B4" s="48"/>
      <c r="C4" s="20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8"/>
      <c r="Q4" s="14">
        <v>33.5</v>
      </c>
    </row>
    <row r="5" spans="2:17" ht="14.1" customHeight="1" thickTop="1">
      <c r="B5" s="189" t="s">
        <v>2</v>
      </c>
      <c r="C5" s="190"/>
      <c r="D5" s="4" t="s">
        <v>126</v>
      </c>
      <c r="E5" s="21"/>
      <c r="F5" s="4"/>
      <c r="G5" s="22"/>
      <c r="H5" s="5" t="s">
        <v>4</v>
      </c>
      <c r="I5" s="4">
        <v>52454</v>
      </c>
      <c r="J5" s="22"/>
      <c r="K5" s="22"/>
      <c r="L5" s="5"/>
      <c r="M5" s="5" t="s">
        <v>5</v>
      </c>
      <c r="N5" s="49" t="s">
        <v>134</v>
      </c>
      <c r="Q5" s="14">
        <f>Q4*1.1</f>
        <v>36.85</v>
      </c>
    </row>
    <row r="6" spans="2:17" ht="14.1" customHeight="1">
      <c r="B6" s="191" t="s">
        <v>7</v>
      </c>
      <c r="C6" s="192"/>
      <c r="D6" s="6" t="s">
        <v>8</v>
      </c>
      <c r="E6" s="11"/>
      <c r="F6" s="6"/>
      <c r="G6" s="12"/>
      <c r="H6" s="7" t="s">
        <v>9</v>
      </c>
      <c r="I6" s="6" t="s">
        <v>10</v>
      </c>
      <c r="J6" s="12"/>
      <c r="K6" s="12"/>
      <c r="L6" s="8"/>
      <c r="M6" s="7" t="s">
        <v>11</v>
      </c>
      <c r="N6" s="49">
        <v>3</v>
      </c>
    </row>
    <row r="7" spans="2:17" ht="14.1" customHeight="1">
      <c r="B7" s="191" t="s">
        <v>12</v>
      </c>
      <c r="C7" s="192"/>
      <c r="D7" s="6" t="s">
        <v>127</v>
      </c>
      <c r="E7" s="11"/>
      <c r="F7" s="8"/>
      <c r="G7" s="12"/>
      <c r="H7" s="9" t="s">
        <v>14</v>
      </c>
      <c r="I7" s="6" t="s">
        <v>15</v>
      </c>
      <c r="J7" s="12"/>
      <c r="K7" s="12"/>
      <c r="L7" s="8"/>
      <c r="M7" s="7" t="s">
        <v>16</v>
      </c>
      <c r="N7" s="50" t="s">
        <v>135</v>
      </c>
    </row>
    <row r="8" spans="2:17" ht="14.1" customHeight="1">
      <c r="B8" s="51"/>
      <c r="C8" s="13"/>
      <c r="D8" s="10"/>
      <c r="E8" s="10"/>
      <c r="F8" s="10"/>
      <c r="G8" s="10"/>
      <c r="H8" s="10"/>
      <c r="I8" s="10"/>
      <c r="J8" s="10"/>
      <c r="K8" s="13"/>
      <c r="L8" s="13"/>
      <c r="M8" s="13"/>
      <c r="N8" s="33"/>
    </row>
    <row r="9" spans="2:17" ht="14.1" customHeight="1">
      <c r="B9" s="167" t="s">
        <v>17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9"/>
    </row>
    <row r="10" spans="2:17" ht="14.1" customHeight="1">
      <c r="B10" s="52"/>
      <c r="E10" s="1"/>
      <c r="F10" s="1"/>
      <c r="G10" s="1"/>
      <c r="H10" s="1"/>
      <c r="I10" s="1"/>
      <c r="J10" s="1"/>
      <c r="K10" s="1"/>
      <c r="N10" s="53"/>
    </row>
    <row r="11" spans="2:17" ht="14.1" customHeight="1">
      <c r="B11" s="52"/>
      <c r="E11" s="2" t="s">
        <v>18</v>
      </c>
      <c r="F11" s="95">
        <v>7.4999999999999997E-2</v>
      </c>
      <c r="G11" s="1" t="s">
        <v>19</v>
      </c>
      <c r="H11" s="1"/>
      <c r="L11" s="2" t="s">
        <v>20</v>
      </c>
      <c r="M11" s="95">
        <v>2.8000000000000001E-2</v>
      </c>
      <c r="N11" s="54" t="s">
        <v>21</v>
      </c>
    </row>
    <row r="12" spans="2:17" ht="14.1" customHeight="1">
      <c r="B12" s="52"/>
      <c r="E12" s="2" t="s">
        <v>22</v>
      </c>
      <c r="F12" s="3">
        <v>360</v>
      </c>
      <c r="G12" s="1" t="s">
        <v>23</v>
      </c>
      <c r="H12" s="1"/>
      <c r="L12" s="2" t="s">
        <v>24</v>
      </c>
      <c r="M12" s="3">
        <v>0.7</v>
      </c>
      <c r="N12" s="55" t="s">
        <v>26</v>
      </c>
    </row>
    <row r="13" spans="2:17" ht="14.1" customHeight="1">
      <c r="B13" s="52"/>
      <c r="E13" s="2" t="s">
        <v>27</v>
      </c>
      <c r="F13" s="3">
        <v>15</v>
      </c>
      <c r="G13" s="1" t="s">
        <v>28</v>
      </c>
      <c r="H13" s="1"/>
      <c r="L13" s="2" t="s">
        <v>29</v>
      </c>
      <c r="M13" s="3">
        <v>110</v>
      </c>
      <c r="N13" s="55" t="s">
        <v>30</v>
      </c>
    </row>
    <row r="14" spans="2:17" ht="14.1" customHeight="1">
      <c r="B14" s="52"/>
      <c r="E14" s="2" t="s">
        <v>31</v>
      </c>
      <c r="F14" s="3">
        <v>60</v>
      </c>
      <c r="G14" s="1" t="s">
        <v>32</v>
      </c>
      <c r="H14" s="1"/>
      <c r="L14" s="2" t="s">
        <v>33</v>
      </c>
      <c r="M14" s="3">
        <v>25.5</v>
      </c>
      <c r="N14" s="55" t="s">
        <v>34</v>
      </c>
    </row>
    <row r="15" spans="2:17" ht="14.1" customHeight="1">
      <c r="B15" s="52"/>
      <c r="E15" s="2" t="s">
        <v>35</v>
      </c>
      <c r="F15" s="3">
        <v>10</v>
      </c>
      <c r="G15" s="1" t="s">
        <v>36</v>
      </c>
      <c r="H15" s="1"/>
      <c r="N15" s="53"/>
    </row>
    <row r="16" spans="2:17" ht="14.1" customHeight="1">
      <c r="B16" s="52"/>
      <c r="E16" s="2" t="s">
        <v>37</v>
      </c>
      <c r="F16" s="1">
        <v>2022</v>
      </c>
      <c r="H16" s="1"/>
      <c r="L16" s="2" t="s">
        <v>38</v>
      </c>
      <c r="M16" s="193" t="s">
        <v>134</v>
      </c>
      <c r="N16" s="194"/>
    </row>
    <row r="17" spans="2:21" ht="14.1" customHeight="1">
      <c r="B17" s="52"/>
      <c r="G17" s="1"/>
      <c r="H17" s="1"/>
      <c r="M17" s="165"/>
      <c r="N17" s="166"/>
    </row>
    <row r="18" spans="2:21" ht="14.1" customHeight="1">
      <c r="B18" s="167" t="s">
        <v>40</v>
      </c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9"/>
    </row>
    <row r="19" spans="2:21" ht="14.1" customHeight="1">
      <c r="B19" s="25"/>
      <c r="N19" s="53"/>
    </row>
    <row r="20" spans="2:21" ht="14.1" customHeight="1">
      <c r="B20" s="25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53"/>
    </row>
    <row r="21" spans="2:21" ht="14.1" customHeight="1">
      <c r="B21" s="25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53"/>
    </row>
    <row r="22" spans="2:21" ht="14.1" customHeight="1">
      <c r="B22" s="25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53"/>
    </row>
    <row r="23" spans="2:21" ht="14.1" customHeight="1">
      <c r="B23" s="25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53"/>
    </row>
    <row r="24" spans="2:21" ht="14.1" customHeight="1">
      <c r="B24" s="25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53"/>
    </row>
    <row r="25" spans="2:21" ht="14.1" customHeight="1">
      <c r="B25" s="25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53"/>
    </row>
    <row r="26" spans="2:21" ht="14.1" customHeight="1">
      <c r="B26" s="25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53"/>
    </row>
    <row r="27" spans="2:21" ht="14.1" customHeight="1">
      <c r="B27" s="25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53"/>
      <c r="T27" s="15" t="s">
        <v>41</v>
      </c>
      <c r="U27" s="14">
        <v>225</v>
      </c>
    </row>
    <row r="28" spans="2:21" ht="14.1" customHeight="1">
      <c r="B28" s="25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53"/>
    </row>
    <row r="29" spans="2:21" ht="14.1" customHeight="1">
      <c r="B29" s="25"/>
      <c r="N29" s="53"/>
    </row>
    <row r="30" spans="2:21" ht="14.1" customHeight="1">
      <c r="B30" s="25"/>
      <c r="N30" s="53"/>
    </row>
    <row r="31" spans="2:21" ht="14.1" customHeight="1">
      <c r="B31" s="25"/>
      <c r="N31" s="53"/>
    </row>
    <row r="32" spans="2:21" ht="14.1" customHeight="1">
      <c r="B32" s="167" t="s">
        <v>42</v>
      </c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9"/>
    </row>
    <row r="33" spans="2:14" ht="14.1" customHeight="1" thickBot="1">
      <c r="B33" s="25"/>
      <c r="N33" s="53"/>
    </row>
    <row r="34" spans="2:14" ht="11.1" customHeight="1">
      <c r="B34" s="25"/>
      <c r="E34" s="172" t="s">
        <v>43</v>
      </c>
      <c r="F34" s="173"/>
      <c r="G34" s="173"/>
      <c r="H34" s="173"/>
      <c r="I34" s="174"/>
      <c r="J34" s="178">
        <v>2.67</v>
      </c>
      <c r="K34" s="180" t="str">
        <f>M220</f>
        <v>mΩ</v>
      </c>
      <c r="N34" s="53"/>
    </row>
    <row r="35" spans="2:14" ht="11.1" customHeight="1">
      <c r="B35" s="25"/>
      <c r="E35" s="175"/>
      <c r="F35" s="176"/>
      <c r="G35" s="176"/>
      <c r="H35" s="176"/>
      <c r="I35" s="177"/>
      <c r="J35" s="179"/>
      <c r="K35" s="181"/>
      <c r="N35" s="53"/>
    </row>
    <row r="36" spans="2:14" ht="11.1" customHeight="1">
      <c r="B36" s="25"/>
      <c r="E36" s="175" t="s">
        <v>44</v>
      </c>
      <c r="F36" s="177"/>
      <c r="G36" s="177"/>
      <c r="H36" s="177"/>
      <c r="I36" s="177"/>
      <c r="J36" s="205">
        <v>9.1</v>
      </c>
      <c r="K36" s="207" t="str">
        <f>M221</f>
        <v xml:space="preserve"> °C</v>
      </c>
      <c r="N36" s="53"/>
    </row>
    <row r="37" spans="2:14" ht="11.1" customHeight="1" thickBot="1">
      <c r="B37" s="25"/>
      <c r="E37" s="203"/>
      <c r="F37" s="204"/>
      <c r="G37" s="204"/>
      <c r="H37" s="204"/>
      <c r="I37" s="204"/>
      <c r="J37" s="206"/>
      <c r="K37" s="208"/>
      <c r="N37" s="53"/>
    </row>
    <row r="38" spans="2:14" ht="14.1" customHeight="1">
      <c r="B38" s="25"/>
      <c r="N38" s="53"/>
    </row>
    <row r="39" spans="2:14" ht="14.1" customHeight="1">
      <c r="B39" s="167" t="s">
        <v>45</v>
      </c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9"/>
    </row>
    <row r="40" spans="2:14" ht="14.1" customHeight="1">
      <c r="B40" s="25"/>
      <c r="N40" s="53"/>
    </row>
    <row r="41" spans="2:14" ht="11.1" customHeight="1">
      <c r="B41" s="25"/>
      <c r="D41" s="209" t="s">
        <v>46</v>
      </c>
      <c r="E41" s="210"/>
      <c r="F41" s="211" t="s">
        <v>47</v>
      </c>
      <c r="G41" s="212"/>
      <c r="H41" s="212"/>
      <c r="I41" s="212"/>
      <c r="J41" s="212"/>
      <c r="K41" s="212"/>
      <c r="L41" s="213"/>
      <c r="N41" s="53"/>
    </row>
    <row r="42" spans="2:14" ht="11.1" customHeight="1">
      <c r="B42" s="25"/>
      <c r="D42" s="210"/>
      <c r="E42" s="210"/>
      <c r="F42" s="214"/>
      <c r="G42" s="215"/>
      <c r="H42" s="215"/>
      <c r="I42" s="215"/>
      <c r="J42" s="215"/>
      <c r="K42" s="215"/>
      <c r="L42" s="216"/>
      <c r="N42" s="53"/>
    </row>
    <row r="43" spans="2:14" ht="11.1" customHeight="1">
      <c r="B43" s="25"/>
      <c r="D43" s="195" t="s">
        <v>48</v>
      </c>
      <c r="E43" s="196"/>
      <c r="F43" s="197" t="s">
        <v>136</v>
      </c>
      <c r="G43" s="198"/>
      <c r="H43" s="198"/>
      <c r="I43" s="198"/>
      <c r="J43" s="198"/>
      <c r="K43" s="198"/>
      <c r="L43" s="199"/>
      <c r="N43" s="53"/>
    </row>
    <row r="44" spans="2:14" ht="11.1" customHeight="1">
      <c r="B44" s="25"/>
      <c r="D44" s="196"/>
      <c r="E44" s="196"/>
      <c r="F44" s="200"/>
      <c r="G44" s="201"/>
      <c r="H44" s="201"/>
      <c r="I44" s="201"/>
      <c r="J44" s="201"/>
      <c r="K44" s="201"/>
      <c r="L44" s="202"/>
      <c r="N44" s="53"/>
    </row>
    <row r="45" spans="2:14" ht="11.1" customHeight="1">
      <c r="B45" s="25"/>
      <c r="D45" s="195" t="s">
        <v>50</v>
      </c>
      <c r="E45" s="196"/>
      <c r="F45" s="197" t="s">
        <v>51</v>
      </c>
      <c r="G45" s="198"/>
      <c r="H45" s="198"/>
      <c r="I45" s="198"/>
      <c r="J45" s="198"/>
      <c r="K45" s="198"/>
      <c r="L45" s="199"/>
      <c r="N45" s="53"/>
    </row>
    <row r="46" spans="2:14" ht="11.1" customHeight="1">
      <c r="B46" s="25"/>
      <c r="D46" s="196"/>
      <c r="E46" s="196"/>
      <c r="F46" s="200"/>
      <c r="G46" s="201"/>
      <c r="H46" s="201"/>
      <c r="I46" s="201"/>
      <c r="J46" s="201"/>
      <c r="K46" s="201"/>
      <c r="L46" s="202"/>
      <c r="N46" s="53"/>
    </row>
    <row r="47" spans="2:14" ht="11.1" customHeight="1">
      <c r="B47" s="25"/>
      <c r="D47" s="195" t="s">
        <v>52</v>
      </c>
      <c r="E47" s="196"/>
      <c r="F47" s="197" t="s">
        <v>137</v>
      </c>
      <c r="G47" s="198"/>
      <c r="H47" s="198"/>
      <c r="I47" s="198"/>
      <c r="J47" s="198"/>
      <c r="K47" s="198"/>
      <c r="L47" s="199"/>
      <c r="N47" s="53"/>
    </row>
    <row r="48" spans="2:14" ht="11.1" customHeight="1">
      <c r="B48" s="25"/>
      <c r="D48" s="196"/>
      <c r="E48" s="196"/>
      <c r="F48" s="200"/>
      <c r="G48" s="201"/>
      <c r="H48" s="201"/>
      <c r="I48" s="201"/>
      <c r="J48" s="201"/>
      <c r="K48" s="201"/>
      <c r="L48" s="202"/>
      <c r="N48" s="53"/>
    </row>
    <row r="49" spans="2:14" ht="11.1" customHeight="1">
      <c r="B49" s="25"/>
      <c r="D49" s="195" t="s">
        <v>54</v>
      </c>
      <c r="E49" s="196"/>
      <c r="F49" s="197" t="s">
        <v>55</v>
      </c>
      <c r="G49" s="198"/>
      <c r="H49" s="198"/>
      <c r="I49" s="198"/>
      <c r="J49" s="198"/>
      <c r="K49" s="198"/>
      <c r="L49" s="199"/>
      <c r="N49" s="53"/>
    </row>
    <row r="50" spans="2:14" ht="11.1" customHeight="1">
      <c r="B50" s="25"/>
      <c r="D50" s="196"/>
      <c r="E50" s="196"/>
      <c r="F50" s="200"/>
      <c r="G50" s="201"/>
      <c r="H50" s="201"/>
      <c r="I50" s="201"/>
      <c r="J50" s="201"/>
      <c r="K50" s="201"/>
      <c r="L50" s="202"/>
      <c r="N50" s="53"/>
    </row>
    <row r="51" spans="2:14" ht="11.1" customHeight="1">
      <c r="B51" s="25"/>
      <c r="D51" s="195" t="s">
        <v>56</v>
      </c>
      <c r="E51" s="196"/>
      <c r="F51" s="197" t="s">
        <v>138</v>
      </c>
      <c r="G51" s="198"/>
      <c r="H51" s="198"/>
      <c r="I51" s="198"/>
      <c r="J51" s="198"/>
      <c r="K51" s="198"/>
      <c r="L51" s="199"/>
      <c r="N51" s="53"/>
    </row>
    <row r="52" spans="2:14" ht="11.1" customHeight="1">
      <c r="B52" s="25"/>
      <c r="D52" s="196"/>
      <c r="E52" s="196"/>
      <c r="F52" s="200"/>
      <c r="G52" s="201"/>
      <c r="H52" s="201"/>
      <c r="I52" s="201"/>
      <c r="J52" s="201"/>
      <c r="K52" s="201"/>
      <c r="L52" s="202"/>
      <c r="N52" s="53"/>
    </row>
    <row r="53" spans="2:14" ht="11.1" customHeight="1">
      <c r="B53" s="25"/>
      <c r="D53" s="195" t="s">
        <v>58</v>
      </c>
      <c r="E53" s="196"/>
      <c r="F53" s="197" t="s">
        <v>59</v>
      </c>
      <c r="G53" s="217"/>
      <c r="H53" s="217"/>
      <c r="I53" s="217"/>
      <c r="J53" s="217"/>
      <c r="K53" s="217"/>
      <c r="L53" s="218"/>
      <c r="N53" s="53"/>
    </row>
    <row r="54" spans="2:14" ht="11.1" customHeight="1">
      <c r="B54" s="25"/>
      <c r="D54" s="196"/>
      <c r="E54" s="196"/>
      <c r="F54" s="219"/>
      <c r="G54" s="220"/>
      <c r="H54" s="220"/>
      <c r="I54" s="220"/>
      <c r="J54" s="220"/>
      <c r="K54" s="220"/>
      <c r="L54" s="221"/>
      <c r="N54" s="53"/>
    </row>
    <row r="55" spans="2:14" ht="11.1" customHeight="1">
      <c r="B55" s="25"/>
      <c r="D55" s="195" t="s">
        <v>60</v>
      </c>
      <c r="E55" s="196"/>
      <c r="F55" s="197" t="str">
        <f>F53</f>
        <v>Temperatura Ambiente</v>
      </c>
      <c r="G55" s="217"/>
      <c r="H55" s="217"/>
      <c r="I55" s="217"/>
      <c r="J55" s="217"/>
      <c r="K55" s="217"/>
      <c r="L55" s="218"/>
      <c r="N55" s="53"/>
    </row>
    <row r="56" spans="2:14" ht="11.1" customHeight="1">
      <c r="B56" s="25"/>
      <c r="D56" s="196"/>
      <c r="E56" s="196"/>
      <c r="F56" s="219"/>
      <c r="G56" s="220"/>
      <c r="H56" s="220"/>
      <c r="I56" s="220"/>
      <c r="J56" s="220"/>
      <c r="K56" s="220"/>
      <c r="L56" s="221"/>
      <c r="N56" s="53"/>
    </row>
    <row r="57" spans="2:14" ht="11.1" customHeight="1">
      <c r="B57" s="25"/>
      <c r="D57" s="195" t="s">
        <v>61</v>
      </c>
      <c r="E57" s="196"/>
      <c r="F57" s="197" t="str">
        <f>F55</f>
        <v>Temperatura Ambiente</v>
      </c>
      <c r="G57" s="217"/>
      <c r="H57" s="217"/>
      <c r="I57" s="217"/>
      <c r="J57" s="217"/>
      <c r="K57" s="217"/>
      <c r="L57" s="218"/>
      <c r="N57" s="53"/>
    </row>
    <row r="58" spans="2:14" ht="11.1" customHeight="1">
      <c r="B58" s="25"/>
      <c r="D58" s="196"/>
      <c r="E58" s="196"/>
      <c r="F58" s="219"/>
      <c r="G58" s="220"/>
      <c r="H58" s="220"/>
      <c r="I58" s="220"/>
      <c r="J58" s="220"/>
      <c r="K58" s="220"/>
      <c r="L58" s="221"/>
      <c r="N58" s="53"/>
    </row>
    <row r="59" spans="2:14" ht="14.1" customHeight="1">
      <c r="B59" s="25"/>
      <c r="N59" s="53"/>
    </row>
    <row r="60" spans="2:14" ht="14.1" customHeight="1" thickBot="1">
      <c r="B60" s="25"/>
      <c r="N60" s="53"/>
    </row>
    <row r="61" spans="2:14" ht="14.1" customHeight="1">
      <c r="B61" s="25"/>
      <c r="E61" s="222" t="s">
        <v>62</v>
      </c>
      <c r="F61" s="223"/>
      <c r="G61" s="223"/>
      <c r="H61" s="223"/>
      <c r="I61" s="223"/>
      <c r="J61" s="223"/>
      <c r="K61" s="224"/>
      <c r="N61" s="53"/>
    </row>
    <row r="62" spans="2:14" ht="14.1" customHeight="1">
      <c r="B62" s="25"/>
      <c r="N62" s="53"/>
    </row>
    <row r="63" spans="2:14" ht="14.1" customHeight="1">
      <c r="B63" s="25"/>
      <c r="D63"/>
      <c r="N63" s="53"/>
    </row>
    <row r="64" spans="2:14" ht="14.1" customHeight="1">
      <c r="B64" s="25"/>
      <c r="N64" s="53"/>
    </row>
    <row r="65" spans="2:14" ht="14.1" customHeight="1">
      <c r="B65" s="25"/>
      <c r="N65" s="53"/>
    </row>
    <row r="66" spans="2:14" ht="14.1" customHeight="1">
      <c r="B66" s="25"/>
      <c r="N66" s="53"/>
    </row>
    <row r="67" spans="2:14" ht="14.1" customHeight="1">
      <c r="B67" s="25"/>
      <c r="N67" s="53"/>
    </row>
    <row r="68" spans="2:14" ht="14.1" customHeight="1">
      <c r="B68" s="25"/>
      <c r="N68" s="53"/>
    </row>
    <row r="69" spans="2:14" ht="14.1" customHeight="1">
      <c r="B69" s="25"/>
      <c r="H69"/>
      <c r="N69" s="53"/>
    </row>
    <row r="70" spans="2:14" ht="14.1" customHeight="1">
      <c r="B70" s="25"/>
      <c r="N70" s="53"/>
    </row>
    <row r="71" spans="2:14" ht="14.1" customHeight="1">
      <c r="B71" s="25"/>
      <c r="N71" s="53"/>
    </row>
    <row r="72" spans="2:14" ht="14.1" customHeight="1">
      <c r="B72" s="25"/>
      <c r="N72" s="53"/>
    </row>
    <row r="73" spans="2:14" ht="14.1" customHeight="1">
      <c r="B73" s="25"/>
      <c r="N73" s="53"/>
    </row>
    <row r="74" spans="2:14" ht="14.1" customHeight="1">
      <c r="B74" s="25"/>
      <c r="N74" s="53"/>
    </row>
    <row r="75" spans="2:14" ht="14.1" customHeight="1">
      <c r="B75" s="25"/>
      <c r="N75" s="53"/>
    </row>
    <row r="76" spans="2:14" ht="14.1" customHeight="1">
      <c r="B76" s="25"/>
      <c r="N76" s="53"/>
    </row>
    <row r="77" spans="2:14" ht="14.1" customHeight="1">
      <c r="B77" s="25"/>
      <c r="N77" s="53"/>
    </row>
    <row r="78" spans="2:14" ht="14.1" customHeight="1">
      <c r="B78" s="25"/>
      <c r="N78" s="53"/>
    </row>
    <row r="79" spans="2:14" ht="14.1" customHeight="1">
      <c r="B79" s="25"/>
      <c r="N79" s="53"/>
    </row>
    <row r="80" spans="2:14" ht="14.1" customHeight="1">
      <c r="B80" s="25"/>
      <c r="E80" s="16"/>
      <c r="H80" s="16"/>
      <c r="N80" s="53"/>
    </row>
    <row r="81" spans="2:15" ht="14.1" customHeight="1">
      <c r="B81" s="25"/>
      <c r="E81" s="16"/>
      <c r="G81" s="16"/>
      <c r="H81" s="16"/>
      <c r="N81" s="53"/>
    </row>
    <row r="82" spans="2:15" ht="14.1" customHeight="1">
      <c r="B82" s="25"/>
      <c r="H82" s="16"/>
      <c r="N82" s="53"/>
    </row>
    <row r="83" spans="2:15" ht="14.1" customHeight="1">
      <c r="B83" s="25"/>
      <c r="N83" s="53"/>
    </row>
    <row r="84" spans="2:15" ht="14.1" customHeight="1">
      <c r="B84" s="167" t="s">
        <v>63</v>
      </c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9"/>
    </row>
    <row r="85" spans="2:15" ht="14.1" customHeight="1">
      <c r="B85" s="25"/>
      <c r="N85" s="53"/>
    </row>
    <row r="86" spans="2:15" ht="14.1" customHeight="1">
      <c r="B86" s="25"/>
      <c r="C86" s="64"/>
      <c r="D86" s="234" t="s">
        <v>64</v>
      </c>
      <c r="E86" s="235"/>
      <c r="F86" s="235"/>
      <c r="G86" s="235"/>
      <c r="H86" s="235"/>
      <c r="I86" s="235"/>
      <c r="J86" s="236" t="s">
        <v>65</v>
      </c>
      <c r="K86" s="237"/>
      <c r="L86" s="238"/>
      <c r="N86" s="53"/>
    </row>
    <row r="87" spans="2:15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58</v>
      </c>
      <c r="K87" s="19" t="s">
        <v>60</v>
      </c>
      <c r="L87" s="19" t="s">
        <v>61</v>
      </c>
      <c r="N87" s="53"/>
    </row>
    <row r="88" spans="2:15" ht="14.1" customHeight="1">
      <c r="B88" s="25"/>
      <c r="C88" s="84">
        <v>0.35694444444444445</v>
      </c>
      <c r="D88" s="17">
        <v>0</v>
      </c>
      <c r="E88" s="74">
        <v>10.98</v>
      </c>
      <c r="F88" s="74">
        <v>11.34</v>
      </c>
      <c r="G88" s="74">
        <v>11.19</v>
      </c>
      <c r="H88" s="74">
        <v>11.62</v>
      </c>
      <c r="I88" s="74">
        <v>11.9</v>
      </c>
      <c r="J88" s="74">
        <v>11.85</v>
      </c>
      <c r="K88" s="74">
        <v>11.82</v>
      </c>
      <c r="L88" s="74">
        <v>12.84</v>
      </c>
      <c r="N88" s="53"/>
      <c r="O88" s="16">
        <v>36.200000000000003</v>
      </c>
    </row>
    <row r="89" spans="2:15" ht="14.1" customHeight="1">
      <c r="B89" s="25"/>
      <c r="C89" s="84">
        <f>C88+0.0035</f>
        <v>0.36044444444444446</v>
      </c>
      <c r="D89" s="17">
        <v>5</v>
      </c>
      <c r="E89" s="74">
        <v>10.31</v>
      </c>
      <c r="F89" s="74">
        <v>10.68</v>
      </c>
      <c r="G89" s="74">
        <v>10.66</v>
      </c>
      <c r="H89" s="74">
        <v>11.04</v>
      </c>
      <c r="I89" s="74">
        <v>11.52</v>
      </c>
      <c r="J89" s="74">
        <v>11.7</v>
      </c>
      <c r="K89" s="74">
        <v>11.45</v>
      </c>
      <c r="L89" s="74">
        <v>11.98</v>
      </c>
      <c r="N89" s="53"/>
    </row>
    <row r="90" spans="2:15" ht="14.1" customHeight="1">
      <c r="B90" s="25"/>
      <c r="C90" s="84">
        <f t="shared" ref="C90:C116" si="0">C89+0.0035</f>
        <v>0.36394444444444446</v>
      </c>
      <c r="D90" s="17">
        <v>10</v>
      </c>
      <c r="E90" s="74">
        <v>19.72</v>
      </c>
      <c r="F90" s="74">
        <v>19.100000000000001</v>
      </c>
      <c r="G90" s="74">
        <v>20.100000000000001</v>
      </c>
      <c r="H90" s="74">
        <v>19.850000000000001</v>
      </c>
      <c r="I90" s="74">
        <v>17.14</v>
      </c>
      <c r="J90" s="74">
        <v>11.68</v>
      </c>
      <c r="K90" s="74">
        <v>11.29</v>
      </c>
      <c r="L90" s="74">
        <v>11.68</v>
      </c>
      <c r="N90" s="53"/>
    </row>
    <row r="91" spans="2:15" ht="14.1" customHeight="1">
      <c r="B91" s="25"/>
      <c r="C91" s="84">
        <f t="shared" si="0"/>
        <v>0.36744444444444446</v>
      </c>
      <c r="D91" s="17">
        <v>15</v>
      </c>
      <c r="E91" s="74">
        <v>29.29</v>
      </c>
      <c r="F91" s="74">
        <v>28.77</v>
      </c>
      <c r="G91" s="74">
        <v>29.87</v>
      </c>
      <c r="H91" s="74">
        <v>29.63</v>
      </c>
      <c r="I91" s="74">
        <v>23.08</v>
      </c>
      <c r="J91" s="74">
        <v>11.55</v>
      </c>
      <c r="K91" s="74">
        <v>11.4</v>
      </c>
      <c r="L91" s="74">
        <v>11.62</v>
      </c>
      <c r="N91" s="53"/>
    </row>
    <row r="92" spans="2:15" ht="14.1" customHeight="1">
      <c r="B92" s="25"/>
      <c r="C92" s="84">
        <f t="shared" si="0"/>
        <v>0.37094444444444447</v>
      </c>
      <c r="D92" s="17">
        <v>20</v>
      </c>
      <c r="E92" s="74">
        <v>36.1</v>
      </c>
      <c r="F92" s="74">
        <v>36.07</v>
      </c>
      <c r="G92" s="74">
        <v>37.35</v>
      </c>
      <c r="H92" s="74">
        <v>37.42</v>
      </c>
      <c r="I92" s="74">
        <v>27.52</v>
      </c>
      <c r="J92" s="74">
        <v>11.19</v>
      </c>
      <c r="K92" s="74">
        <v>11.21</v>
      </c>
      <c r="L92" s="74">
        <v>11.66</v>
      </c>
      <c r="N92" s="53"/>
    </row>
    <row r="93" spans="2:15" ht="14.1" customHeight="1">
      <c r="B93" s="25"/>
      <c r="C93" s="84">
        <f t="shared" si="0"/>
        <v>0.37444444444444447</v>
      </c>
      <c r="D93" s="17">
        <v>25</v>
      </c>
      <c r="E93" s="74">
        <v>41.06</v>
      </c>
      <c r="F93" s="74">
        <v>40.01</v>
      </c>
      <c r="G93" s="74">
        <v>41.78</v>
      </c>
      <c r="H93" s="74">
        <v>42.61</v>
      </c>
      <c r="I93" s="74">
        <v>31.15</v>
      </c>
      <c r="J93" s="74">
        <v>11.46</v>
      </c>
      <c r="K93" s="74">
        <v>11.51</v>
      </c>
      <c r="L93" s="74">
        <v>11.87</v>
      </c>
      <c r="N93" s="53"/>
      <c r="O93" s="14">
        <v>4.6795999999999998</v>
      </c>
    </row>
    <row r="94" spans="2:15" ht="14.1" customHeight="1">
      <c r="B94" s="25"/>
      <c r="C94" s="84">
        <f t="shared" si="0"/>
        <v>0.37794444444444447</v>
      </c>
      <c r="D94" s="70">
        <v>30</v>
      </c>
      <c r="E94" s="75">
        <v>45.29</v>
      </c>
      <c r="F94" s="75">
        <v>45.5</v>
      </c>
      <c r="G94" s="75">
        <v>46.88</v>
      </c>
      <c r="H94" s="75">
        <v>47.16</v>
      </c>
      <c r="I94" s="75">
        <v>34.03</v>
      </c>
      <c r="J94" s="75">
        <v>12.2</v>
      </c>
      <c r="K94" s="75">
        <v>11.84</v>
      </c>
      <c r="L94" s="75">
        <v>11.98</v>
      </c>
      <c r="N94" s="53"/>
    </row>
    <row r="95" spans="2:15" ht="14.1" customHeight="1">
      <c r="B95" s="25"/>
      <c r="C95" s="84">
        <f t="shared" si="0"/>
        <v>0.38144444444444447</v>
      </c>
      <c r="D95" s="17">
        <v>35</v>
      </c>
      <c r="E95" s="74">
        <v>48.26</v>
      </c>
      <c r="F95" s="74">
        <v>48.11</v>
      </c>
      <c r="G95" s="74">
        <v>49.54</v>
      </c>
      <c r="H95" s="74">
        <v>50.05</v>
      </c>
      <c r="I95" s="74">
        <v>35.74</v>
      </c>
      <c r="J95" s="74">
        <v>12.41</v>
      </c>
      <c r="K95" s="74">
        <v>12.23</v>
      </c>
      <c r="L95" s="74">
        <v>12.49</v>
      </c>
      <c r="N95" s="53"/>
    </row>
    <row r="96" spans="2:15" ht="14.1" customHeight="1">
      <c r="B96" s="25"/>
      <c r="C96" s="84">
        <f t="shared" si="0"/>
        <v>0.38494444444444448</v>
      </c>
      <c r="D96" s="17">
        <v>40</v>
      </c>
      <c r="E96" s="74">
        <v>48.85</v>
      </c>
      <c r="F96" s="74">
        <v>49.48</v>
      </c>
      <c r="G96" s="74">
        <v>51.25</v>
      </c>
      <c r="H96" s="74">
        <v>52.04</v>
      </c>
      <c r="I96" s="74">
        <v>37.22</v>
      </c>
      <c r="J96" s="74">
        <v>12.59</v>
      </c>
      <c r="K96" s="74">
        <v>12.27</v>
      </c>
      <c r="L96" s="74">
        <v>12.61</v>
      </c>
      <c r="N96" s="53"/>
    </row>
    <row r="97" spans="2:25" ht="14.1" customHeight="1">
      <c r="B97" s="25"/>
      <c r="C97" s="84">
        <f t="shared" si="0"/>
        <v>0.38844444444444448</v>
      </c>
      <c r="D97" s="17">
        <v>45</v>
      </c>
      <c r="E97" s="74">
        <v>50.53</v>
      </c>
      <c r="F97" s="74">
        <v>51.36</v>
      </c>
      <c r="G97" s="74">
        <v>52.49</v>
      </c>
      <c r="H97" s="74">
        <v>53.36</v>
      </c>
      <c r="I97" s="74">
        <v>38.14</v>
      </c>
      <c r="J97" s="74">
        <v>13.03</v>
      </c>
      <c r="K97" s="74">
        <v>12.87</v>
      </c>
      <c r="L97" s="74">
        <v>13.04</v>
      </c>
      <c r="N97" s="53"/>
    </row>
    <row r="98" spans="2:25" ht="14.1" customHeight="1">
      <c r="B98" s="25"/>
      <c r="C98" s="84">
        <f t="shared" si="0"/>
        <v>0.39194444444444448</v>
      </c>
      <c r="D98" s="17">
        <v>50</v>
      </c>
      <c r="E98" s="74">
        <v>50.57</v>
      </c>
      <c r="F98" s="74">
        <v>51.37</v>
      </c>
      <c r="G98" s="74">
        <v>53.21</v>
      </c>
      <c r="H98" s="74">
        <v>54.29</v>
      </c>
      <c r="I98" s="74">
        <v>39.01</v>
      </c>
      <c r="J98" s="74">
        <v>13.22</v>
      </c>
      <c r="K98" s="74">
        <v>12.93</v>
      </c>
      <c r="L98" s="74">
        <v>13.1</v>
      </c>
      <c r="N98" s="53"/>
    </row>
    <row r="99" spans="2:25" ht="14.1" customHeight="1">
      <c r="B99" s="25"/>
      <c r="C99" s="84">
        <f t="shared" si="0"/>
        <v>0.39544444444444449</v>
      </c>
      <c r="D99" s="17">
        <v>55</v>
      </c>
      <c r="E99" s="74">
        <v>51.79</v>
      </c>
      <c r="F99" s="74">
        <v>51.97</v>
      </c>
      <c r="G99" s="74">
        <v>54.15</v>
      </c>
      <c r="H99" s="74">
        <v>55.26</v>
      </c>
      <c r="I99" s="74">
        <v>39.67</v>
      </c>
      <c r="J99" s="74">
        <v>13.24</v>
      </c>
      <c r="K99" s="74">
        <v>13.17</v>
      </c>
      <c r="L99" s="74">
        <v>13.31</v>
      </c>
      <c r="N99" s="53"/>
    </row>
    <row r="100" spans="2:25" ht="13.5" customHeight="1">
      <c r="B100" s="25"/>
      <c r="C100" s="84">
        <f t="shared" si="0"/>
        <v>0.39894444444444449</v>
      </c>
      <c r="D100" s="70">
        <v>60</v>
      </c>
      <c r="E100" s="75">
        <v>52.48</v>
      </c>
      <c r="F100" s="75">
        <v>53.99</v>
      </c>
      <c r="G100" s="75">
        <v>56.75</v>
      </c>
      <c r="H100" s="75">
        <v>57.5</v>
      </c>
      <c r="I100" s="75">
        <v>40.119999999999997</v>
      </c>
      <c r="J100" s="75">
        <v>13.91</v>
      </c>
      <c r="K100" s="75">
        <v>13.63</v>
      </c>
      <c r="L100" s="75">
        <v>13.64</v>
      </c>
      <c r="N100" s="53"/>
      <c r="Q100" s="234" t="s">
        <v>67</v>
      </c>
      <c r="R100" s="235"/>
      <c r="S100" s="235"/>
      <c r="T100" s="235"/>
      <c r="U100" s="235"/>
      <c r="V100" s="235"/>
      <c r="W100" s="279"/>
      <c r="X100" s="279"/>
      <c r="Y100" s="280"/>
    </row>
    <row r="101" spans="2:25" ht="14.1" customHeight="1">
      <c r="B101" s="25"/>
      <c r="C101" s="84">
        <f t="shared" si="0"/>
        <v>0.40244444444444449</v>
      </c>
      <c r="D101" s="17">
        <v>65</v>
      </c>
      <c r="E101" s="74">
        <v>52.42</v>
      </c>
      <c r="F101" s="74">
        <v>53.59</v>
      </c>
      <c r="G101" s="74">
        <v>56.87</v>
      </c>
      <c r="H101" s="74">
        <v>57.58</v>
      </c>
      <c r="I101" s="74">
        <v>40.56</v>
      </c>
      <c r="J101" s="74">
        <v>13.98</v>
      </c>
      <c r="K101" s="74">
        <v>13.72</v>
      </c>
      <c r="L101" s="74">
        <v>13.77</v>
      </c>
      <c r="N101" s="53"/>
      <c r="Q101" s="234" t="s">
        <v>68</v>
      </c>
      <c r="R101" s="235"/>
      <c r="S101" s="235"/>
      <c r="T101" s="235"/>
      <c r="U101" s="235"/>
      <c r="V101" s="235"/>
      <c r="W101" s="236" t="s">
        <v>65</v>
      </c>
      <c r="X101" s="237"/>
      <c r="Y101" s="238"/>
    </row>
    <row r="102" spans="2:25" ht="14.1" customHeight="1">
      <c r="B102" s="25"/>
      <c r="C102" s="84">
        <f t="shared" si="0"/>
        <v>0.4059444444444445</v>
      </c>
      <c r="D102" s="17">
        <v>70</v>
      </c>
      <c r="E102" s="74">
        <v>52.63</v>
      </c>
      <c r="F102" s="74">
        <v>54.38</v>
      </c>
      <c r="G102" s="74">
        <v>57.89</v>
      </c>
      <c r="H102" s="74">
        <v>58.85</v>
      </c>
      <c r="I102" s="74">
        <v>41.07</v>
      </c>
      <c r="J102" s="74">
        <v>14.38</v>
      </c>
      <c r="K102" s="74">
        <v>14</v>
      </c>
      <c r="L102" s="74">
        <v>13.94</v>
      </c>
      <c r="N102" s="53"/>
      <c r="Q102" s="38" t="s">
        <v>66</v>
      </c>
      <c r="R102" s="19" t="s">
        <v>48</v>
      </c>
      <c r="S102" s="19" t="s">
        <v>50</v>
      </c>
      <c r="T102" s="19" t="s">
        <v>52</v>
      </c>
      <c r="U102" s="19" t="s">
        <v>54</v>
      </c>
      <c r="V102" s="19" t="s">
        <v>56</v>
      </c>
      <c r="W102" s="19" t="s">
        <v>58</v>
      </c>
      <c r="X102" s="19" t="s">
        <v>60</v>
      </c>
      <c r="Y102" s="19" t="s">
        <v>61</v>
      </c>
    </row>
    <row r="103" spans="2:25" ht="14.1" customHeight="1">
      <c r="B103" s="25"/>
      <c r="C103" s="84">
        <f t="shared" si="0"/>
        <v>0.4094444444444445</v>
      </c>
      <c r="D103" s="17">
        <v>75</v>
      </c>
      <c r="E103" s="74">
        <v>52.8</v>
      </c>
      <c r="F103" s="74">
        <v>54.49</v>
      </c>
      <c r="G103" s="74">
        <v>57.22</v>
      </c>
      <c r="H103" s="74">
        <v>58.63</v>
      </c>
      <c r="I103" s="74">
        <v>41.06</v>
      </c>
      <c r="J103" s="74">
        <v>14.55</v>
      </c>
      <c r="K103" s="74">
        <v>14.28</v>
      </c>
      <c r="L103" s="74">
        <v>14.28</v>
      </c>
      <c r="N103" s="53"/>
      <c r="Q103" s="17" t="s">
        <v>69</v>
      </c>
      <c r="R103" s="18">
        <f>MEDIAN(E88:E94)-E88-(MEDIAN($J$88:$L$94)-MEDIAN($J$88:$L$88))</f>
        <v>18.479999999999997</v>
      </c>
      <c r="S103" s="18">
        <f t="shared" ref="S103:V103" si="1">MEDIAN(F88:F94)-F88-(MEDIAN($J$88:$L$94)-MEDIAN($J$88:$L$88))</f>
        <v>17.600000000000001</v>
      </c>
      <c r="T103" s="18">
        <f t="shared" si="1"/>
        <v>18.850000000000001</v>
      </c>
      <c r="U103" s="18">
        <f t="shared" si="1"/>
        <v>18.18</v>
      </c>
      <c r="V103" s="18">
        <f t="shared" si="1"/>
        <v>11.349999999999998</v>
      </c>
      <c r="W103" s="18">
        <f>MEDIAN(J88:J94)-J88</f>
        <v>-0.16999999999999993</v>
      </c>
      <c r="X103" s="18">
        <f t="shared" ref="X103:Y103" si="2">MEDIAN(K88:K94)-K88</f>
        <v>-0.37000000000000099</v>
      </c>
      <c r="Y103" s="18">
        <f t="shared" si="2"/>
        <v>-0.97000000000000064</v>
      </c>
    </row>
    <row r="104" spans="2:25" ht="14.1" customHeight="1">
      <c r="B104" s="25"/>
      <c r="C104" s="84">
        <f t="shared" si="0"/>
        <v>0.4129444444444445</v>
      </c>
      <c r="D104" s="17">
        <v>80</v>
      </c>
      <c r="E104" s="74">
        <v>52.4</v>
      </c>
      <c r="F104" s="74">
        <v>53.72</v>
      </c>
      <c r="G104" s="74">
        <v>57.4</v>
      </c>
      <c r="H104" s="74">
        <v>57.83</v>
      </c>
      <c r="I104" s="74">
        <v>41.16</v>
      </c>
      <c r="J104" s="74">
        <v>14.26</v>
      </c>
      <c r="K104" s="74">
        <v>14.2</v>
      </c>
      <c r="L104" s="74">
        <v>14.15</v>
      </c>
      <c r="N104" s="53"/>
      <c r="Q104" s="17" t="s">
        <v>70</v>
      </c>
      <c r="R104" s="18">
        <f>MEDIAN(E94:E100)-E94-(MEDIAN($J$94:$L$100)-MEDIAN($J$94:$L$94))</f>
        <v>4.2900000000000027</v>
      </c>
      <c r="S104" s="18">
        <f t="shared" ref="S104:V104" si="3">MEDIAN(F94:F100)-F94-(MEDIAN($J$94:$L$100)-MEDIAN($J$94:$L$94))</f>
        <v>4.91</v>
      </c>
      <c r="T104" s="18">
        <f t="shared" si="3"/>
        <v>4.66</v>
      </c>
      <c r="U104" s="18">
        <f t="shared" si="3"/>
        <v>5.2500000000000036</v>
      </c>
      <c r="V104" s="18">
        <f t="shared" si="3"/>
        <v>3.16</v>
      </c>
      <c r="W104" s="18">
        <f>MEDIAN(J94:J100)-J94</f>
        <v>0.83000000000000007</v>
      </c>
      <c r="X104" s="18">
        <f t="shared" ref="X104:Y104" si="4">MEDIAN(K94:K100)-K94</f>
        <v>1.0299999999999994</v>
      </c>
      <c r="Y104" s="18">
        <f t="shared" si="4"/>
        <v>1.0599999999999987</v>
      </c>
    </row>
    <row r="105" spans="2:25" ht="14.1" customHeight="1">
      <c r="B105" s="25"/>
      <c r="C105" s="84">
        <f t="shared" si="0"/>
        <v>0.41644444444444451</v>
      </c>
      <c r="D105" s="17">
        <v>85</v>
      </c>
      <c r="E105" s="74">
        <v>52.75</v>
      </c>
      <c r="F105" s="74">
        <v>54.42</v>
      </c>
      <c r="G105" s="74">
        <v>57.48</v>
      </c>
      <c r="H105" s="74">
        <v>57.49</v>
      </c>
      <c r="I105" s="74">
        <v>40.94</v>
      </c>
      <c r="J105" s="74">
        <v>14.66</v>
      </c>
      <c r="K105" s="74">
        <v>14.43</v>
      </c>
      <c r="L105" s="74">
        <v>14.48</v>
      </c>
      <c r="N105" s="53"/>
      <c r="Q105" s="17" t="s">
        <v>71</v>
      </c>
      <c r="R105" s="18">
        <f>MEDIAN(E100:E106)-E100-(MEDIAN($J$100:$L$106)-MEDIAN($J$100:$L$100))</f>
        <v>-0.46999999999999353</v>
      </c>
      <c r="S105" s="18">
        <f t="shared" ref="S105:V105" si="5">MEDIAN(F100:F106)-F100-(MEDIAN($J$100:$L$106)-MEDIAN($J$100:$L$100))</f>
        <v>-0.22999999999999865</v>
      </c>
      <c r="T105" s="18">
        <f t="shared" si="5"/>
        <v>2.9999999999999361E-2</v>
      </c>
      <c r="U105" s="18">
        <f t="shared" si="5"/>
        <v>-0.29000000000000092</v>
      </c>
      <c r="V105" s="18">
        <f t="shared" si="5"/>
        <v>0.32000000000000561</v>
      </c>
      <c r="W105" s="18">
        <f>MEDIAN(J100:J106)-J100</f>
        <v>0.47000000000000064</v>
      </c>
      <c r="X105" s="18">
        <f t="shared" ref="X105:Y105" si="6">MEDIAN(K100:K106)-K100</f>
        <v>0.56999999999999851</v>
      </c>
      <c r="Y105" s="18">
        <f t="shared" si="6"/>
        <v>0.50999999999999979</v>
      </c>
    </row>
    <row r="106" spans="2:25" ht="14.1" customHeight="1">
      <c r="B106" s="25"/>
      <c r="C106" s="84">
        <f t="shared" si="0"/>
        <v>0.41994444444444451</v>
      </c>
      <c r="D106" s="70">
        <v>90</v>
      </c>
      <c r="E106" s="75">
        <v>53.18</v>
      </c>
      <c r="F106" s="75">
        <v>55.45</v>
      </c>
      <c r="G106" s="75">
        <v>57.56</v>
      </c>
      <c r="H106" s="75">
        <v>58.47</v>
      </c>
      <c r="I106" s="75">
        <v>41.25</v>
      </c>
      <c r="J106" s="75">
        <v>15.1</v>
      </c>
      <c r="K106" s="75">
        <v>14.83</v>
      </c>
      <c r="L106" s="75">
        <v>15.13</v>
      </c>
      <c r="N106" s="53"/>
      <c r="Q106" s="17" t="s">
        <v>72</v>
      </c>
      <c r="R106" s="18">
        <f>MEDIAN(E106:E112)-E106-(MEDIAN($J$106:$L$112)-MEDIAN($J$106:$L$106))</f>
        <v>-0.39000000000000057</v>
      </c>
      <c r="S106" s="18">
        <f t="shared" ref="S106:V106" si="7">MEDIAN(F106:F112)-F106-(MEDIAN($J$106:$L$112)-MEDIAN($J$106:$L$106))</f>
        <v>-0.55000000000000426</v>
      </c>
      <c r="T106" s="18">
        <f t="shared" si="7"/>
        <v>0.10999999999999943</v>
      </c>
      <c r="U106" s="18">
        <f t="shared" si="7"/>
        <v>0.25999999999999801</v>
      </c>
      <c r="V106" s="18">
        <f t="shared" si="7"/>
        <v>0.61999999999999744</v>
      </c>
      <c r="W106" s="18">
        <f>MEDIAN(J106:J112)-J106</f>
        <v>0.32000000000000028</v>
      </c>
      <c r="X106" s="18">
        <f t="shared" ref="X106:Y106" si="8">MEDIAN(K106:K112)-K106</f>
        <v>0.51999999999999957</v>
      </c>
      <c r="Y106" s="18">
        <f t="shared" si="8"/>
        <v>0.29999999999999893</v>
      </c>
    </row>
    <row r="107" spans="2:25" ht="14.1" customHeight="1">
      <c r="B107" s="25"/>
      <c r="C107" s="84">
        <f t="shared" si="0"/>
        <v>0.42344444444444451</v>
      </c>
      <c r="D107" s="17">
        <v>95</v>
      </c>
      <c r="E107" s="74">
        <v>53.07</v>
      </c>
      <c r="F107" s="74">
        <v>55.22</v>
      </c>
      <c r="G107" s="74">
        <v>57.94</v>
      </c>
      <c r="H107" s="74">
        <v>58.76</v>
      </c>
      <c r="I107" s="74">
        <v>41.5</v>
      </c>
      <c r="J107" s="74">
        <v>15.32</v>
      </c>
      <c r="K107" s="74">
        <v>15.12</v>
      </c>
      <c r="L107" s="74">
        <v>15.23</v>
      </c>
      <c r="N107" s="53"/>
      <c r="Q107" s="17" t="s">
        <v>73</v>
      </c>
      <c r="R107" s="18">
        <f>MEDIAN(E112:E118)-E112-(MEDIAN($J$112:$L$118)-MEDIAN($J$112:$L$112))</f>
        <v>0.82000000000000028</v>
      </c>
      <c r="S107" s="18">
        <f t="shared" ref="S107:V107" si="9">MEDIAN(F112:F118)-F112-(MEDIAN($J$112:$L$118)-MEDIAN($J$112:$L$112))</f>
        <v>0.35999999999999943</v>
      </c>
      <c r="T107" s="18">
        <f t="shared" si="9"/>
        <v>0.84000000000000341</v>
      </c>
      <c r="U107" s="18">
        <f t="shared" si="9"/>
        <v>1.0700000000000003</v>
      </c>
      <c r="V107" s="18">
        <f t="shared" si="9"/>
        <v>0.82999999999999829</v>
      </c>
      <c r="W107" s="18">
        <f>MEDIAN(J112:J118)-J112</f>
        <v>0.71000000000000085</v>
      </c>
      <c r="X107" s="18">
        <f t="shared" ref="X107:Y107" si="10">MEDIAN(K112:K118)-K112</f>
        <v>0.71999999999999886</v>
      </c>
      <c r="Y107" s="18">
        <f t="shared" si="10"/>
        <v>0.67999999999999972</v>
      </c>
    </row>
    <row r="108" spans="2:25" ht="14.1" customHeight="1">
      <c r="B108" s="25"/>
      <c r="C108" s="84">
        <f t="shared" si="0"/>
        <v>0.42694444444444452</v>
      </c>
      <c r="D108" s="17">
        <v>100</v>
      </c>
      <c r="E108" s="74">
        <v>52.79</v>
      </c>
      <c r="F108" s="74">
        <v>53.99</v>
      </c>
      <c r="G108" s="74">
        <v>56.06</v>
      </c>
      <c r="H108" s="74">
        <v>57.53</v>
      </c>
      <c r="I108" s="74">
        <v>41.79</v>
      </c>
      <c r="J108" s="74">
        <v>15.26</v>
      </c>
      <c r="K108" s="74">
        <v>15.12</v>
      </c>
      <c r="L108" s="74">
        <v>15.27</v>
      </c>
      <c r="N108" s="53"/>
      <c r="Q108" s="17" t="s">
        <v>74</v>
      </c>
      <c r="R108" s="18">
        <f>MEDIAN(E118:E124)-E118-(MEDIAN($J$118:$L$124)-MEDIAN($J$118:$L$118))</f>
        <v>0.44000000000000128</v>
      </c>
      <c r="S108" s="18">
        <f t="shared" ref="S108:V108" si="11">MEDIAN(F118:F124)-F118-(MEDIAN($J$118:$L$124)-MEDIAN($J$118:$L$118))</f>
        <v>5.9999999999998721E-2</v>
      </c>
      <c r="T108" s="18">
        <f t="shared" si="11"/>
        <v>-0.62999999999999901</v>
      </c>
      <c r="U108" s="18">
        <f t="shared" si="11"/>
        <v>-0.41000000000000014</v>
      </c>
      <c r="V108" s="18">
        <f t="shared" si="11"/>
        <v>0.25000000000000355</v>
      </c>
      <c r="W108" s="18">
        <f>MEDIAN(J118:J124)-J118</f>
        <v>0.5</v>
      </c>
      <c r="X108" s="18">
        <f t="shared" ref="X108:Y108" si="12">MEDIAN(K118:K124)-K118</f>
        <v>0.7099999999999973</v>
      </c>
      <c r="Y108" s="18">
        <f t="shared" si="12"/>
        <v>0.5</v>
      </c>
    </row>
    <row r="109" spans="2:25" ht="14.1" customHeight="1">
      <c r="B109" s="25"/>
      <c r="C109" s="84">
        <f t="shared" si="0"/>
        <v>0.43044444444444452</v>
      </c>
      <c r="D109" s="17">
        <v>105</v>
      </c>
      <c r="E109" s="74">
        <v>52.95</v>
      </c>
      <c r="F109" s="74">
        <v>54.76</v>
      </c>
      <c r="G109" s="74">
        <v>57.99</v>
      </c>
      <c r="H109" s="74">
        <v>59.05</v>
      </c>
      <c r="I109" s="74">
        <v>42.19</v>
      </c>
      <c r="J109" s="74">
        <v>15.42</v>
      </c>
      <c r="K109" s="74">
        <v>15.35</v>
      </c>
      <c r="L109" s="74">
        <v>15.43</v>
      </c>
      <c r="N109" s="53"/>
      <c r="Q109" s="17" t="s">
        <v>128</v>
      </c>
      <c r="R109" s="18">
        <f>MEDIAN(E124:E130)-E124-(MEDIAN($J$124:$L$130)-MEDIAN($J$124:$L$124))</f>
        <v>2.0799999999999983</v>
      </c>
      <c r="S109" s="18">
        <f t="shared" ref="S109:V109" si="13">MEDIAN(F124:F130)-F124-(MEDIAN($J$124:$L$130)-MEDIAN($J$124:$L$124))</f>
        <v>3.1099999999999994</v>
      </c>
      <c r="T109" s="18">
        <f t="shared" si="13"/>
        <v>4.1700000000000017</v>
      </c>
      <c r="U109" s="18">
        <f t="shared" si="13"/>
        <v>3.8700000000000045</v>
      </c>
      <c r="V109" s="18">
        <f t="shared" si="13"/>
        <v>1.019999999999996</v>
      </c>
      <c r="W109" s="18">
        <f>MEDIAN(J124:J130)-J124</f>
        <v>0.37000000000000099</v>
      </c>
      <c r="X109" s="18">
        <f t="shared" ref="X109:Y109" si="14">MEDIAN(K124:K130)-K124</f>
        <v>0.72000000000000242</v>
      </c>
      <c r="Y109" s="18">
        <f t="shared" si="14"/>
        <v>0.62000000000000099</v>
      </c>
    </row>
    <row r="110" spans="2:25" ht="14.1" customHeight="1">
      <c r="B110" s="25"/>
      <c r="C110" s="84">
        <f t="shared" si="0"/>
        <v>0.43394444444444452</v>
      </c>
      <c r="D110" s="17">
        <v>110</v>
      </c>
      <c r="E110" s="74">
        <v>53.11</v>
      </c>
      <c r="F110" s="74">
        <v>55.18</v>
      </c>
      <c r="G110" s="74">
        <v>59.07</v>
      </c>
      <c r="H110" s="74">
        <v>60.09</v>
      </c>
      <c r="I110" s="74">
        <v>42.88</v>
      </c>
      <c r="J110" s="74">
        <v>15.62</v>
      </c>
      <c r="K110" s="74">
        <v>15.57</v>
      </c>
      <c r="L110" s="74">
        <v>15.72</v>
      </c>
      <c r="N110" s="53"/>
      <c r="Q110" s="17" t="s">
        <v>129</v>
      </c>
      <c r="R110" s="18">
        <f>MEDIAN(E130:E136)-E130-(MEDIAN($J$130:$L$136)-MEDIAN($J$130:$L$130))</f>
        <v>0.82000000000000739</v>
      </c>
      <c r="S110" s="18">
        <f t="shared" ref="S110:V110" si="15">MEDIAN(F130:F136)-F130-(MEDIAN($J$130:$L$136)-MEDIAN($J$130:$L$130))</f>
        <v>1.0800000000000054</v>
      </c>
      <c r="T110" s="18">
        <f t="shared" si="15"/>
        <v>1.2700000000000031</v>
      </c>
      <c r="U110" s="18">
        <f t="shared" si="15"/>
        <v>0.55000000000000426</v>
      </c>
      <c r="V110" s="18">
        <f t="shared" si="15"/>
        <v>0.60000000000000142</v>
      </c>
      <c r="W110" s="18">
        <f>MEDIAN(J130:J136)-J130</f>
        <v>0.65000000000000213</v>
      </c>
      <c r="X110" s="18">
        <f t="shared" ref="X110:Y110" si="16">MEDIAN(K130:K136)-K130</f>
        <v>0.47999999999999687</v>
      </c>
      <c r="Y110" s="18">
        <f t="shared" si="16"/>
        <v>0.35999999999999943</v>
      </c>
    </row>
    <row r="111" spans="2:25" ht="14.1" customHeight="1">
      <c r="B111" s="25"/>
      <c r="C111" s="84">
        <f t="shared" si="0"/>
        <v>0.43744444444444452</v>
      </c>
      <c r="D111" s="17">
        <v>115</v>
      </c>
      <c r="E111" s="74">
        <v>53.5</v>
      </c>
      <c r="F111" s="74">
        <v>55.96</v>
      </c>
      <c r="G111" s="74">
        <v>60.78</v>
      </c>
      <c r="H111" s="74">
        <v>62.17</v>
      </c>
      <c r="I111" s="74">
        <v>43.65</v>
      </c>
      <c r="J111" s="74">
        <v>16</v>
      </c>
      <c r="K111" s="74">
        <v>15.95</v>
      </c>
      <c r="L111" s="74">
        <v>15.93</v>
      </c>
      <c r="N111" s="53"/>
      <c r="Q111" s="17" t="s">
        <v>131</v>
      </c>
      <c r="R111" s="18">
        <f>MEDIAN(E136:E142)-E136-(MEDIAN($J$136:$L$142)-MEDIAN($J$136:$L$136))</f>
        <v>-0.26000000000000156</v>
      </c>
      <c r="S111" s="18">
        <f t="shared" ref="S111:V111" si="17">MEDIAN(F136:F142)-F136-(MEDIAN($J$136:$L$142)-MEDIAN($J$136:$L$136))</f>
        <v>-0.26000000000000156</v>
      </c>
      <c r="T111" s="18">
        <f t="shared" si="17"/>
        <v>-1.120000000000001</v>
      </c>
      <c r="U111" s="18">
        <f t="shared" si="17"/>
        <v>-1.1099999999999959</v>
      </c>
      <c r="V111" s="18">
        <f t="shared" si="17"/>
        <v>-0.27000000000000668</v>
      </c>
      <c r="W111" s="18">
        <f>MEDIAN(J136:J142)-J136</f>
        <v>0.66000000000000014</v>
      </c>
      <c r="X111" s="18">
        <f t="shared" ref="X111:Y111" si="18">MEDIAN(K136:K142)-K136</f>
        <v>0.31000000000000227</v>
      </c>
      <c r="Y111" s="18">
        <f t="shared" si="18"/>
        <v>0.20000000000000284</v>
      </c>
    </row>
    <row r="112" spans="2:25" ht="14.1" customHeight="1">
      <c r="B112" s="25"/>
      <c r="C112" s="84">
        <f t="shared" si="0"/>
        <v>0.44094444444444453</v>
      </c>
      <c r="D112" s="70">
        <v>120</v>
      </c>
      <c r="E112" s="75">
        <v>53.51</v>
      </c>
      <c r="F112" s="75">
        <v>56.78</v>
      </c>
      <c r="G112" s="75">
        <v>61.62</v>
      </c>
      <c r="H112" s="75">
        <v>63</v>
      </c>
      <c r="I112" s="75">
        <v>44.06</v>
      </c>
      <c r="J112" s="75">
        <v>16.059999999999999</v>
      </c>
      <c r="K112" s="75">
        <v>16.05</v>
      </c>
      <c r="L112" s="75">
        <v>16.170000000000002</v>
      </c>
      <c r="N112" s="53"/>
      <c r="Q112" s="17" t="s">
        <v>132</v>
      </c>
      <c r="R112" s="18">
        <f>MEDIAN(E142:E148)-E142-(MEDIAN($J$142:$L$148)-MEDIAN($J$142:$L$142))</f>
        <v>-8.9999999999999858E-2</v>
      </c>
      <c r="S112" s="18">
        <f t="shared" ref="S112:V112" si="19">MEDIAN(F142:F148)-F142-(MEDIAN($J$142:$L$148)-MEDIAN($J$142:$L$142))</f>
        <v>0.38999999999998991</v>
      </c>
      <c r="T112" s="18">
        <f t="shared" si="19"/>
        <v>-0.12000000000000099</v>
      </c>
      <c r="U112" s="18">
        <f t="shared" si="19"/>
        <v>-3.9999999999988489E-2</v>
      </c>
      <c r="V112" s="18">
        <f t="shared" si="19"/>
        <v>-0.44999999999999929</v>
      </c>
      <c r="W112" s="18">
        <f>MEDIAN(J142:J148)-J142</f>
        <v>0.28000000000000114</v>
      </c>
      <c r="X112" s="18">
        <f t="shared" ref="X112:Y112" si="20">MEDIAN(K142:K148)-K142</f>
        <v>4.00000000000027E-2</v>
      </c>
      <c r="Y112" s="18">
        <f t="shared" si="20"/>
        <v>0.16000000000000014</v>
      </c>
    </row>
    <row r="113" spans="2:37" ht="14.1" customHeight="1">
      <c r="B113" s="25"/>
      <c r="C113" s="84">
        <f>C112+0.0034</f>
        <v>0.44434444444444454</v>
      </c>
      <c r="D113" s="17">
        <v>125</v>
      </c>
      <c r="E113" s="74">
        <v>54.42</v>
      </c>
      <c r="F113" s="74">
        <v>56.96</v>
      </c>
      <c r="G113" s="74">
        <v>61.73</v>
      </c>
      <c r="H113" s="74">
        <v>62.87</v>
      </c>
      <c r="I113" s="74">
        <v>44.52</v>
      </c>
      <c r="J113" s="74">
        <v>16.14</v>
      </c>
      <c r="K113" s="74">
        <v>16.079999999999998</v>
      </c>
      <c r="L113" s="74">
        <v>16.23</v>
      </c>
      <c r="N113" s="53"/>
      <c r="Q113" s="17" t="s">
        <v>139</v>
      </c>
      <c r="R113" s="18">
        <f>MEDIAN(E148:E154)-E148-(MEDIAN($J$148:$L$154)-MEDIAN($J$148:$L$148))</f>
        <v>0.36000000000000298</v>
      </c>
      <c r="S113" s="18">
        <f t="shared" ref="S113:V113" si="21">MEDIAN(F148:F154)-F148-(MEDIAN($J$148:$L$154)-MEDIAN($J$148:$L$148))</f>
        <v>0.35999999999999588</v>
      </c>
      <c r="T113" s="18">
        <f t="shared" si="21"/>
        <v>-0.12999999999999901</v>
      </c>
      <c r="U113" s="18">
        <f t="shared" si="21"/>
        <v>0.87000000000000099</v>
      </c>
      <c r="V113" s="18">
        <f t="shared" si="21"/>
        <v>-0.12999999999999901</v>
      </c>
      <c r="W113" s="18">
        <f>MEDIAN(J148:J154)-J148</f>
        <v>0.35000000000000142</v>
      </c>
      <c r="X113" s="18">
        <f t="shared" ref="X113:Y113" si="22">MEDIAN(K148:K154)-K148</f>
        <v>9.9999999999997868E-2</v>
      </c>
      <c r="Y113" s="18">
        <f t="shared" si="22"/>
        <v>0.23000000000000043</v>
      </c>
    </row>
    <row r="114" spans="2:37" ht="14.1" customHeight="1">
      <c r="B114" s="25"/>
      <c r="C114" s="84">
        <f t="shared" si="0"/>
        <v>0.44784444444444454</v>
      </c>
      <c r="D114" s="17">
        <v>130</v>
      </c>
      <c r="E114" s="74">
        <v>54.63</v>
      </c>
      <c r="F114" s="74">
        <v>57.49</v>
      </c>
      <c r="G114" s="74">
        <v>62.47</v>
      </c>
      <c r="H114" s="74">
        <v>63.5</v>
      </c>
      <c r="I114" s="74">
        <v>44.8</v>
      </c>
      <c r="J114" s="74">
        <v>16.48</v>
      </c>
      <c r="K114" s="74">
        <v>16.510000000000002</v>
      </c>
      <c r="L114" s="74">
        <v>16.559999999999999</v>
      </c>
      <c r="N114" s="53"/>
      <c r="Q114" s="17" t="s">
        <v>140</v>
      </c>
      <c r="R114" s="18">
        <f>MEDIAN(E154:E160)-E154-(MEDIAN($J$154:$L$160)-MEDIAN($J$154:$L$154))</f>
        <v>-1.9999999999999574E-2</v>
      </c>
      <c r="S114" s="18">
        <f t="shared" ref="S114:V114" si="23">MEDIAN(F154:F160)-F154-(MEDIAN($J$154:$L$160)-MEDIAN($J$154:$L$154))</f>
        <v>0.23000000000000043</v>
      </c>
      <c r="T114" s="18">
        <f t="shared" si="23"/>
        <v>4.00000000000027E-2</v>
      </c>
      <c r="U114" s="18">
        <f t="shared" si="23"/>
        <v>0.25999999999998735</v>
      </c>
      <c r="V114" s="18">
        <f t="shared" si="23"/>
        <v>-0.87999999999999901</v>
      </c>
      <c r="W114" s="18">
        <f>MEDIAN(J154:J160)-J154</f>
        <v>3.0000000000001137E-2</v>
      </c>
      <c r="X114" s="18">
        <f t="shared" ref="X114:Y114" si="24">MEDIAN(K154:K160)-K154</f>
        <v>0</v>
      </c>
      <c r="Y114" s="18">
        <f t="shared" si="24"/>
        <v>0.14000000000000057</v>
      </c>
    </row>
    <row r="115" spans="2:37" ht="14.1" customHeight="1">
      <c r="B115" s="25"/>
      <c r="C115" s="84">
        <f t="shared" si="0"/>
        <v>0.45134444444444455</v>
      </c>
      <c r="D115" s="17">
        <v>135</v>
      </c>
      <c r="E115" s="74">
        <v>55.04</v>
      </c>
      <c r="F115" s="74">
        <v>57.85</v>
      </c>
      <c r="G115" s="74">
        <v>63.17</v>
      </c>
      <c r="H115" s="74">
        <v>64.78</v>
      </c>
      <c r="I115" s="74">
        <v>45.6</v>
      </c>
      <c r="J115" s="74">
        <v>16.8</v>
      </c>
      <c r="K115" s="74">
        <v>16.77</v>
      </c>
      <c r="L115" s="74">
        <v>16.850000000000001</v>
      </c>
      <c r="N115" s="53"/>
      <c r="Q115" s="17" t="s">
        <v>141</v>
      </c>
      <c r="R115" s="18">
        <f>MEDIAN(E160:E160)-E160-(MEDIAN($J$160:$L$160)-MEDIAN($J$160:$L$160))</f>
        <v>0</v>
      </c>
      <c r="S115" s="18">
        <f>MEDIAN(F160:F160)-F160-(MEDIAN($J$160:$L$160)-MEDIAN($J$160:$L$160))</f>
        <v>0</v>
      </c>
      <c r="T115" s="18">
        <f>MEDIAN(G160:G160)-G160-(MEDIAN($J$160:$L$160)-MEDIAN($J$160:$L$160))</f>
        <v>0</v>
      </c>
      <c r="U115" s="18">
        <f>MEDIAN(H160:H160)-H160-(MEDIAN($J$160:$L$160)-MEDIAN($J$160:$L$160))</f>
        <v>0</v>
      </c>
      <c r="V115" s="18">
        <f>MEDIAN(I160:I160)-I160-(MEDIAN($J$160:$L$160)-MEDIAN($J$160:$L$160))</f>
        <v>0</v>
      </c>
      <c r="W115" s="18">
        <f>MEDIAN(J160:J160)-J160</f>
        <v>0</v>
      </c>
      <c r="X115" s="18">
        <f>MEDIAN(K160:K160)-K160</f>
        <v>0</v>
      </c>
      <c r="Y115" s="18">
        <f>MEDIAN(L160:L160)-L160</f>
        <v>0</v>
      </c>
    </row>
    <row r="116" spans="2:37" ht="14.1" customHeight="1">
      <c r="B116" s="25"/>
      <c r="C116" s="84">
        <f t="shared" si="0"/>
        <v>0.45484444444444455</v>
      </c>
      <c r="D116" s="17">
        <v>140</v>
      </c>
      <c r="E116" s="74">
        <v>55.68</v>
      </c>
      <c r="F116" s="74">
        <v>59.12</v>
      </c>
      <c r="G116" s="74">
        <v>65.180000000000007</v>
      </c>
      <c r="H116" s="74">
        <v>66.89</v>
      </c>
      <c r="I116" s="74">
        <v>46.24</v>
      </c>
      <c r="J116" s="74">
        <v>16.77</v>
      </c>
      <c r="K116" s="74">
        <v>16.98</v>
      </c>
      <c r="L116" s="74">
        <v>17.02</v>
      </c>
      <c r="N116" s="53"/>
      <c r="Q116" s="17" t="s">
        <v>142</v>
      </c>
      <c r="R116" s="18" t="e">
        <f>MEDIAN(#REF!)-#REF!-(MEDIAN(#REF!)-MEDIAN(#REF!))</f>
        <v>#REF!</v>
      </c>
      <c r="S116" s="18" t="e">
        <f>MEDIAN(#REF!)-#REF!-(MEDIAN(#REF!)-MEDIAN(#REF!))</f>
        <v>#REF!</v>
      </c>
      <c r="T116" s="18" t="e">
        <f>MEDIAN(#REF!)-#REF!-(MEDIAN(#REF!)-MEDIAN(#REF!))</f>
        <v>#REF!</v>
      </c>
      <c r="U116" s="18" t="e">
        <f>MEDIAN(#REF!)-#REF!-(MEDIAN(#REF!)-MEDIAN(#REF!))</f>
        <v>#REF!</v>
      </c>
      <c r="V116" s="18" t="e">
        <f>MEDIAN(#REF!)-#REF!-(MEDIAN(#REF!)-MEDIAN(#REF!))</f>
        <v>#REF!</v>
      </c>
      <c r="W116" s="18" t="e">
        <f>MEDIAN(#REF!)-#REF!</f>
        <v>#REF!</v>
      </c>
      <c r="X116" s="18" t="e">
        <f>MEDIAN(#REF!)-#REF!</f>
        <v>#REF!</v>
      </c>
      <c r="Y116" s="18" t="e">
        <f>MEDIAN(#REF!)-#REF!</f>
        <v>#REF!</v>
      </c>
    </row>
    <row r="117" spans="2:37" ht="14.1" customHeight="1">
      <c r="B117" s="25"/>
      <c r="C117" s="84">
        <f>C116+0.0034</f>
        <v>0.45824444444444457</v>
      </c>
      <c r="D117" s="17">
        <v>145</v>
      </c>
      <c r="E117" s="74">
        <v>56.83</v>
      </c>
      <c r="F117" s="74">
        <v>59.99</v>
      </c>
      <c r="G117" s="74">
        <v>65.33</v>
      </c>
      <c r="H117" s="74">
        <v>67.5</v>
      </c>
      <c r="I117" s="74">
        <v>46.33</v>
      </c>
      <c r="J117" s="74">
        <v>17.02</v>
      </c>
      <c r="K117" s="74">
        <v>16.98</v>
      </c>
      <c r="L117" s="74">
        <v>17.28</v>
      </c>
      <c r="N117" s="53"/>
      <c r="Q117" s="17" t="s">
        <v>143</v>
      </c>
      <c r="R117" s="18" t="e">
        <f>MEDIAN(#REF!)-#REF!-(MEDIAN(#REF!)-MEDIAN(#REF!))</f>
        <v>#REF!</v>
      </c>
      <c r="S117" s="18" t="e">
        <f>MEDIAN(#REF!)-#REF!-(MEDIAN(#REF!)-MEDIAN(#REF!))</f>
        <v>#REF!</v>
      </c>
      <c r="T117" s="18" t="e">
        <f>MEDIAN(#REF!)-#REF!-(MEDIAN(#REF!)-MEDIAN(#REF!))</f>
        <v>#REF!</v>
      </c>
      <c r="U117" s="18" t="e">
        <f>MEDIAN(#REF!)-#REF!-(MEDIAN(#REF!)-MEDIAN(#REF!))</f>
        <v>#REF!</v>
      </c>
      <c r="V117" s="18" t="e">
        <f>MEDIAN(#REF!)-#REF!-(MEDIAN(#REF!)-MEDIAN(#REF!))</f>
        <v>#REF!</v>
      </c>
      <c r="W117" s="18" t="e">
        <f>MEDIAN(#REF!)-#REF!</f>
        <v>#REF!</v>
      </c>
      <c r="X117" s="18" t="e">
        <f>MEDIAN(#REF!)-#REF!</f>
        <v>#REF!</v>
      </c>
      <c r="Y117" s="18" t="e">
        <f>MEDIAN(#REF!)-#REF!</f>
        <v>#REF!</v>
      </c>
      <c r="AB117" s="83"/>
      <c r="AC117" s="83"/>
      <c r="AD117" s="83"/>
      <c r="AE117" s="83"/>
      <c r="AF117" s="83"/>
      <c r="AG117" s="83"/>
      <c r="AH117" s="83"/>
      <c r="AI117" s="83"/>
      <c r="AJ117" s="83"/>
      <c r="AK117" s="83"/>
    </row>
    <row r="118" spans="2:37" ht="14.1" customHeight="1">
      <c r="B118" s="25"/>
      <c r="C118" s="84">
        <f t="shared" ref="C118:C160" si="25">C117+0.0034</f>
        <v>0.46164444444444458</v>
      </c>
      <c r="D118" s="70">
        <v>150</v>
      </c>
      <c r="E118" s="75">
        <v>55.87</v>
      </c>
      <c r="F118" s="75">
        <v>59.96</v>
      </c>
      <c r="G118" s="75">
        <v>66.2</v>
      </c>
      <c r="H118" s="75">
        <v>68.680000000000007</v>
      </c>
      <c r="I118" s="75">
        <v>46.82</v>
      </c>
      <c r="J118" s="75">
        <v>17.260000000000002</v>
      </c>
      <c r="K118" s="75">
        <v>17.28</v>
      </c>
      <c r="L118" s="75">
        <v>17.5</v>
      </c>
      <c r="N118" s="53"/>
      <c r="Q118" s="17" t="s">
        <v>144</v>
      </c>
      <c r="R118" s="18" t="e">
        <f>MEDIAN(#REF!)-#REF!-(MEDIAN(#REF!)-MEDIAN(#REF!))</f>
        <v>#REF!</v>
      </c>
      <c r="S118" s="18" t="e">
        <f>MEDIAN(#REF!)-#REF!-(MEDIAN(#REF!)-MEDIAN(#REF!))</f>
        <v>#REF!</v>
      </c>
      <c r="T118" s="18" t="e">
        <f>MEDIAN(#REF!)-#REF!-(MEDIAN(#REF!)-MEDIAN(#REF!))</f>
        <v>#REF!</v>
      </c>
      <c r="U118" s="18" t="e">
        <f>MEDIAN(#REF!)-#REF!-(MEDIAN(#REF!)-MEDIAN(#REF!))</f>
        <v>#REF!</v>
      </c>
      <c r="V118" s="18" t="e">
        <f>MEDIAN(#REF!)-#REF!-(MEDIAN(#REF!)-MEDIAN(#REF!))</f>
        <v>#REF!</v>
      </c>
      <c r="W118" s="18" t="e">
        <f>MEDIAN(#REF!)-#REF!</f>
        <v>#REF!</v>
      </c>
      <c r="X118" s="18" t="e">
        <f>MEDIAN(#REF!)-#REF!</f>
        <v>#REF!</v>
      </c>
      <c r="Y118" s="18" t="e">
        <f>MEDIAN(#REF!)-#REF!</f>
        <v>#REF!</v>
      </c>
      <c r="AB118" s="83"/>
      <c r="AC118" s="83"/>
      <c r="AD118" s="83"/>
      <c r="AE118" s="83"/>
      <c r="AF118" s="83"/>
      <c r="AG118" s="83"/>
      <c r="AH118" s="83"/>
      <c r="AI118" s="83"/>
      <c r="AJ118" s="83"/>
      <c r="AK118" s="83"/>
    </row>
    <row r="119" spans="2:37" ht="14.1" customHeight="1">
      <c r="B119" s="25"/>
      <c r="C119" s="84">
        <f t="shared" si="25"/>
        <v>0.46504444444444459</v>
      </c>
      <c r="D119" s="17">
        <v>155</v>
      </c>
      <c r="E119" s="74">
        <v>56.42</v>
      </c>
      <c r="F119" s="74">
        <v>60.14</v>
      </c>
      <c r="G119" s="74">
        <v>66.44</v>
      </c>
      <c r="H119" s="74">
        <v>68.319999999999993</v>
      </c>
      <c r="I119" s="74">
        <v>47.34</v>
      </c>
      <c r="J119" s="74">
        <v>17.32</v>
      </c>
      <c r="K119" s="74">
        <v>17.45</v>
      </c>
      <c r="L119" s="74">
        <v>17.54</v>
      </c>
      <c r="N119" s="53"/>
      <c r="Q119" s="17" t="s">
        <v>145</v>
      </c>
      <c r="R119" s="18" t="e">
        <f>MEDIAN(#REF!)-#REF!-(MEDIAN(#REF!)-MEDIAN(#REF!))</f>
        <v>#REF!</v>
      </c>
      <c r="S119" s="18" t="e">
        <f>MEDIAN(#REF!)-#REF!-(MEDIAN(#REF!)-MEDIAN(#REF!))</f>
        <v>#REF!</v>
      </c>
      <c r="T119" s="18" t="e">
        <f>MEDIAN(#REF!)-#REF!-(MEDIAN(#REF!)-MEDIAN(#REF!))</f>
        <v>#REF!</v>
      </c>
      <c r="U119" s="18" t="e">
        <f>MEDIAN(#REF!)-#REF!-(MEDIAN(#REF!)-MEDIAN(#REF!))</f>
        <v>#REF!</v>
      </c>
      <c r="V119" s="18" t="e">
        <f>MEDIAN(#REF!)-#REF!-(MEDIAN(#REF!)-MEDIAN(#REF!))</f>
        <v>#REF!</v>
      </c>
      <c r="W119" s="18" t="e">
        <f>MEDIAN(#REF!)-#REF!</f>
        <v>#REF!</v>
      </c>
      <c r="X119" s="18" t="e">
        <f>MEDIAN(#REF!)-#REF!</f>
        <v>#REF!</v>
      </c>
      <c r="Y119" s="18" t="e">
        <f>MEDIAN(#REF!)-#REF!</f>
        <v>#REF!</v>
      </c>
      <c r="AB119" s="83"/>
      <c r="AC119" s="83"/>
      <c r="AD119" s="83"/>
      <c r="AE119" s="83"/>
      <c r="AF119" s="83"/>
      <c r="AG119" s="83"/>
      <c r="AH119" s="83"/>
      <c r="AI119" s="83"/>
      <c r="AJ119" s="83"/>
      <c r="AK119" s="83"/>
    </row>
    <row r="120" spans="2:37" ht="14.1" customHeight="1">
      <c r="B120" s="25"/>
      <c r="C120" s="84">
        <f t="shared" si="25"/>
        <v>0.46844444444444461</v>
      </c>
      <c r="D120" s="17">
        <v>160</v>
      </c>
      <c r="E120" s="74">
        <v>56.94</v>
      </c>
      <c r="F120" s="74">
        <v>61.47</v>
      </c>
      <c r="G120" s="74">
        <v>66.33</v>
      </c>
      <c r="H120" s="74">
        <v>69.3</v>
      </c>
      <c r="I120" s="74">
        <v>47.42</v>
      </c>
      <c r="J120" s="74">
        <v>17.59</v>
      </c>
      <c r="K120" s="74">
        <v>17.63</v>
      </c>
      <c r="L120" s="74">
        <v>17.7</v>
      </c>
      <c r="N120" s="53"/>
      <c r="Q120" s="17" t="s">
        <v>146</v>
      </c>
      <c r="R120" s="18" t="e">
        <f>MEDIAN(#REF!)-#REF!-(MEDIAN(#REF!)-MEDIAN(#REF!))</f>
        <v>#REF!</v>
      </c>
      <c r="S120" s="18" t="e">
        <f>MEDIAN(#REF!)-#REF!-(MEDIAN(#REF!)-MEDIAN(#REF!))</f>
        <v>#REF!</v>
      </c>
      <c r="T120" s="18" t="e">
        <f>MEDIAN(#REF!)-#REF!-(MEDIAN(#REF!)-MEDIAN(#REF!))</f>
        <v>#REF!</v>
      </c>
      <c r="U120" s="18" t="e">
        <f>MEDIAN(#REF!)-#REF!-(MEDIAN(#REF!)-MEDIAN(#REF!))</f>
        <v>#REF!</v>
      </c>
      <c r="V120" s="18" t="e">
        <f>MEDIAN(#REF!)-#REF!-(MEDIAN(#REF!)-MEDIAN(#REF!))</f>
        <v>#REF!</v>
      </c>
      <c r="W120" s="18" t="e">
        <f>MEDIAN(#REF!)-#REF!</f>
        <v>#REF!</v>
      </c>
      <c r="X120" s="18" t="e">
        <f>MEDIAN(#REF!)-#REF!</f>
        <v>#REF!</v>
      </c>
      <c r="Y120" s="18" t="e">
        <f>MEDIAN(#REF!)-#REF!</f>
        <v>#REF!</v>
      </c>
      <c r="AB120" s="83"/>
      <c r="AC120" s="83"/>
      <c r="AD120" s="83"/>
      <c r="AE120" s="83"/>
      <c r="AF120" s="83"/>
      <c r="AG120" s="83"/>
      <c r="AH120" s="83"/>
      <c r="AI120" s="83"/>
      <c r="AJ120" s="83"/>
      <c r="AK120" s="83"/>
    </row>
    <row r="121" spans="2:37" ht="14.1" customHeight="1">
      <c r="B121" s="25"/>
      <c r="C121" s="84">
        <f t="shared" si="25"/>
        <v>0.47184444444444462</v>
      </c>
      <c r="D121" s="17">
        <v>165</v>
      </c>
      <c r="E121" s="74">
        <v>57.65</v>
      </c>
      <c r="F121" s="74">
        <v>61.54</v>
      </c>
      <c r="G121" s="74">
        <v>65.989999999999995</v>
      </c>
      <c r="H121" s="74">
        <v>68.900000000000006</v>
      </c>
      <c r="I121" s="74">
        <v>47.99</v>
      </c>
      <c r="J121" s="74">
        <v>17.91</v>
      </c>
      <c r="K121" s="74">
        <v>18.03</v>
      </c>
      <c r="L121" s="74">
        <v>18</v>
      </c>
      <c r="N121" s="53"/>
      <c r="Q121" s="17" t="s">
        <v>147</v>
      </c>
      <c r="R121" s="18" t="e">
        <f>MEDIAN(#REF!)-#REF!-(MEDIAN(#REF!)-MEDIAN(#REF!))</f>
        <v>#REF!</v>
      </c>
      <c r="S121" s="18" t="e">
        <f>MEDIAN(#REF!)-#REF!-(MEDIAN(#REF!)-MEDIAN(#REF!))</f>
        <v>#REF!</v>
      </c>
      <c r="T121" s="18" t="e">
        <f>MEDIAN(#REF!)-#REF!-(MEDIAN(#REF!)-MEDIAN(#REF!))</f>
        <v>#REF!</v>
      </c>
      <c r="U121" s="18" t="e">
        <f>MEDIAN(#REF!)-#REF!-(MEDIAN(#REF!)-MEDIAN(#REF!))</f>
        <v>#REF!</v>
      </c>
      <c r="V121" s="18" t="e">
        <f>MEDIAN(#REF!)-#REF!-(MEDIAN(#REF!)-MEDIAN(#REF!))</f>
        <v>#REF!</v>
      </c>
      <c r="W121" s="18" t="e">
        <f>MEDIAN(#REF!)-#REF!</f>
        <v>#REF!</v>
      </c>
      <c r="X121" s="18" t="e">
        <f>MEDIAN(#REF!)-#REF!</f>
        <v>#REF!</v>
      </c>
      <c r="Y121" s="18" t="e">
        <f>MEDIAN(#REF!)-#REF!</f>
        <v>#REF!</v>
      </c>
      <c r="AB121" s="83"/>
      <c r="AC121" s="83"/>
      <c r="AD121" s="83"/>
      <c r="AE121" s="83"/>
      <c r="AF121" s="83"/>
      <c r="AG121" s="83"/>
      <c r="AH121" s="83"/>
      <c r="AI121" s="83"/>
      <c r="AJ121" s="83"/>
      <c r="AK121" s="83"/>
    </row>
    <row r="122" spans="2:37" ht="14.1" customHeight="1">
      <c r="B122" s="25"/>
      <c r="C122" s="84">
        <f t="shared" si="25"/>
        <v>0.47524444444444464</v>
      </c>
      <c r="D122" s="17">
        <v>170</v>
      </c>
      <c r="E122" s="74">
        <v>57.81</v>
      </c>
      <c r="F122" s="74">
        <v>61.77</v>
      </c>
      <c r="G122" s="74">
        <v>66.02</v>
      </c>
      <c r="H122" s="74">
        <v>69.900000000000006</v>
      </c>
      <c r="I122" s="74">
        <v>47.88</v>
      </c>
      <c r="J122" s="74">
        <v>18.02</v>
      </c>
      <c r="K122" s="74">
        <v>18.16</v>
      </c>
      <c r="L122" s="74">
        <v>18.41</v>
      </c>
      <c r="N122" s="53"/>
      <c r="Q122" s="17" t="s">
        <v>148</v>
      </c>
      <c r="R122" s="18" t="e">
        <f>MEDIAN(#REF!)-#REF!-(MEDIAN(#REF!)-MEDIAN(#REF!))</f>
        <v>#REF!</v>
      </c>
      <c r="S122" s="18" t="e">
        <f>MEDIAN(#REF!)-#REF!-(MEDIAN(#REF!)-MEDIAN(#REF!))</f>
        <v>#REF!</v>
      </c>
      <c r="T122" s="18" t="e">
        <f>MEDIAN(#REF!)-#REF!-(MEDIAN(#REF!)-MEDIAN(#REF!))</f>
        <v>#REF!</v>
      </c>
      <c r="U122" s="18" t="e">
        <f>MEDIAN(#REF!)-#REF!-(MEDIAN(#REF!)-MEDIAN(#REF!))</f>
        <v>#REF!</v>
      </c>
      <c r="V122" s="18" t="e">
        <f>MEDIAN(#REF!)-#REF!-(MEDIAN(#REF!)-MEDIAN(#REF!))</f>
        <v>#REF!</v>
      </c>
      <c r="W122" s="18" t="e">
        <f>MEDIAN(#REF!)-#REF!</f>
        <v>#REF!</v>
      </c>
      <c r="X122" s="18" t="e">
        <f>MEDIAN(#REF!)-#REF!</f>
        <v>#REF!</v>
      </c>
      <c r="Y122" s="18" t="e">
        <f>MEDIAN(#REF!)-#REF!</f>
        <v>#REF!</v>
      </c>
      <c r="AB122" s="83"/>
      <c r="AC122" s="83"/>
      <c r="AD122" s="83"/>
      <c r="AE122" s="83"/>
      <c r="AF122" s="83"/>
      <c r="AG122" s="83"/>
      <c r="AH122" s="83"/>
      <c r="AI122" s="83"/>
      <c r="AJ122" s="83"/>
      <c r="AK122" s="83"/>
    </row>
    <row r="123" spans="2:37" ht="14.1" customHeight="1">
      <c r="B123" s="25"/>
      <c r="C123" s="84">
        <f t="shared" si="25"/>
        <v>0.47864444444444465</v>
      </c>
      <c r="D123" s="17">
        <v>175</v>
      </c>
      <c r="E123" s="74">
        <v>57.02</v>
      </c>
      <c r="F123" s="74">
        <v>60.65</v>
      </c>
      <c r="G123" s="74">
        <v>66.92</v>
      </c>
      <c r="H123" s="74">
        <v>69.47</v>
      </c>
      <c r="I123" s="74">
        <v>47.7</v>
      </c>
      <c r="J123" s="74">
        <v>17.760000000000002</v>
      </c>
      <c r="K123" s="74">
        <v>17.989999999999998</v>
      </c>
      <c r="L123" s="74">
        <v>18.12</v>
      </c>
      <c r="N123" s="53"/>
      <c r="Q123" s="71"/>
      <c r="R123" s="72"/>
      <c r="S123" s="72"/>
      <c r="T123" s="72"/>
      <c r="U123" s="72"/>
      <c r="V123" s="72"/>
      <c r="W123" s="72"/>
      <c r="X123" s="72"/>
      <c r="Y123" s="72"/>
      <c r="AB123" s="83"/>
      <c r="AC123" s="83"/>
      <c r="AD123" s="83"/>
      <c r="AE123" s="83"/>
      <c r="AF123" s="83"/>
      <c r="AG123" s="83"/>
      <c r="AH123" s="83"/>
      <c r="AI123" s="83"/>
      <c r="AJ123" s="83"/>
      <c r="AK123" s="83"/>
    </row>
    <row r="124" spans="2:37" ht="14.1" customHeight="1">
      <c r="B124" s="25"/>
      <c r="C124" s="84">
        <f t="shared" si="25"/>
        <v>0.48204444444444466</v>
      </c>
      <c r="D124" s="70">
        <v>180</v>
      </c>
      <c r="E124" s="75">
        <v>56.56</v>
      </c>
      <c r="F124" s="75">
        <v>59.58</v>
      </c>
      <c r="G124" s="75">
        <v>65.52</v>
      </c>
      <c r="H124" s="75">
        <v>68.099999999999994</v>
      </c>
      <c r="I124" s="75">
        <v>48.06</v>
      </c>
      <c r="J124" s="75">
        <v>18.2</v>
      </c>
      <c r="K124" s="75">
        <v>18.329999999999998</v>
      </c>
      <c r="L124" s="75">
        <v>18.43</v>
      </c>
      <c r="N124" s="53"/>
      <c r="P124" s="16"/>
      <c r="Q124" s="71"/>
      <c r="W124" s="72"/>
      <c r="X124" s="72"/>
      <c r="Y124" s="72"/>
      <c r="AB124" s="83"/>
      <c r="AC124" s="83"/>
      <c r="AD124" s="83"/>
      <c r="AE124" s="83"/>
      <c r="AF124" s="83"/>
      <c r="AG124" s="83"/>
      <c r="AH124" s="83"/>
      <c r="AI124" s="83"/>
      <c r="AJ124" s="83"/>
      <c r="AK124" s="83"/>
    </row>
    <row r="125" spans="2:37" ht="14.1" customHeight="1">
      <c r="B125" s="25"/>
      <c r="C125" s="84">
        <f t="shared" si="25"/>
        <v>0.48544444444444468</v>
      </c>
      <c r="D125" s="17">
        <v>185</v>
      </c>
      <c r="E125" s="74">
        <v>57.78</v>
      </c>
      <c r="F125" s="74">
        <v>60.71</v>
      </c>
      <c r="G125" s="74">
        <v>66.64</v>
      </c>
      <c r="H125" s="74">
        <v>68.84</v>
      </c>
      <c r="I125" s="74">
        <v>48.46</v>
      </c>
      <c r="J125" s="74">
        <v>18.32</v>
      </c>
      <c r="K125" s="74">
        <v>18.64</v>
      </c>
      <c r="L125" s="74">
        <v>18.600000000000001</v>
      </c>
      <c r="N125" s="53"/>
      <c r="Q125" s="71"/>
      <c r="W125" s="72"/>
      <c r="X125" s="72"/>
      <c r="Y125" s="72"/>
      <c r="AB125" s="83"/>
      <c r="AC125" s="83"/>
      <c r="AD125" s="83"/>
      <c r="AE125" s="83"/>
      <c r="AF125" s="83"/>
      <c r="AG125" s="83"/>
      <c r="AH125" s="83"/>
      <c r="AI125" s="83"/>
      <c r="AJ125" s="83"/>
      <c r="AK125" s="83"/>
    </row>
    <row r="126" spans="2:37" ht="14.1" customHeight="1">
      <c r="B126" s="25"/>
      <c r="C126" s="84">
        <f t="shared" si="25"/>
        <v>0.48884444444444469</v>
      </c>
      <c r="D126" s="17">
        <v>190</v>
      </c>
      <c r="E126" s="74">
        <v>58.94</v>
      </c>
      <c r="F126" s="74">
        <v>62.58</v>
      </c>
      <c r="G126" s="74">
        <v>68.989999999999995</v>
      </c>
      <c r="H126" s="74">
        <v>71.22</v>
      </c>
      <c r="I126" s="74">
        <v>49.12</v>
      </c>
      <c r="J126" s="74">
        <v>18.489999999999998</v>
      </c>
      <c r="K126" s="74">
        <v>18.989999999999998</v>
      </c>
      <c r="L126" s="74">
        <v>19.05</v>
      </c>
      <c r="N126" s="53"/>
      <c r="Q126" s="71"/>
      <c r="W126" s="72"/>
      <c r="X126" s="72"/>
      <c r="Y126" s="72"/>
      <c r="AB126" s="83"/>
      <c r="AC126" s="83"/>
      <c r="AD126" s="83"/>
      <c r="AE126" s="83"/>
      <c r="AF126" s="83"/>
      <c r="AG126" s="83"/>
      <c r="AH126" s="83"/>
      <c r="AI126" s="83"/>
      <c r="AJ126" s="83"/>
      <c r="AK126" s="83"/>
    </row>
    <row r="127" spans="2:37" ht="14.1" customHeight="1">
      <c r="B127" s="25"/>
      <c r="C127" s="84">
        <f t="shared" si="25"/>
        <v>0.49224444444444471</v>
      </c>
      <c r="D127" s="17">
        <v>195</v>
      </c>
      <c r="E127" s="74">
        <v>59.28</v>
      </c>
      <c r="F127" s="74">
        <v>63.33</v>
      </c>
      <c r="G127" s="74">
        <v>70.33</v>
      </c>
      <c r="H127" s="74">
        <v>72.61</v>
      </c>
      <c r="I127" s="74">
        <v>49.72</v>
      </c>
      <c r="J127" s="74">
        <v>18.57</v>
      </c>
      <c r="K127" s="74">
        <v>19.05</v>
      </c>
      <c r="L127" s="74">
        <v>19</v>
      </c>
      <c r="N127" s="53"/>
      <c r="Q127" s="71"/>
      <c r="W127" s="72"/>
      <c r="X127" s="72"/>
      <c r="Y127" s="72"/>
      <c r="AB127" s="83"/>
      <c r="AC127" s="83"/>
      <c r="AD127" s="83"/>
      <c r="AE127" s="83"/>
      <c r="AF127" s="83"/>
      <c r="AG127" s="83"/>
      <c r="AH127" s="83"/>
      <c r="AI127" s="83"/>
      <c r="AJ127" s="83"/>
      <c r="AK127" s="83"/>
    </row>
    <row r="128" spans="2:37" ht="14.1" customHeight="1">
      <c r="B128" s="25"/>
      <c r="C128" s="84">
        <f t="shared" si="25"/>
        <v>0.49564444444444472</v>
      </c>
      <c r="D128" s="17">
        <v>200</v>
      </c>
      <c r="E128" s="74">
        <v>60.36</v>
      </c>
      <c r="F128" s="74">
        <v>64.67</v>
      </c>
      <c r="G128" s="74">
        <v>71.86</v>
      </c>
      <c r="H128" s="74">
        <v>73.989999999999995</v>
      </c>
      <c r="I128" s="74">
        <v>50.01</v>
      </c>
      <c r="J128" s="74">
        <v>18.78</v>
      </c>
      <c r="K128" s="74">
        <v>19.22</v>
      </c>
      <c r="L128" s="74">
        <v>19.25</v>
      </c>
      <c r="N128" s="53"/>
      <c r="Q128" s="71"/>
      <c r="W128" s="72"/>
      <c r="X128" s="72"/>
      <c r="Y128" s="72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</row>
    <row r="129" spans="2:37" ht="14.1" customHeight="1">
      <c r="B129" s="25"/>
      <c r="C129" s="84">
        <f t="shared" si="25"/>
        <v>0.49904444444444473</v>
      </c>
      <c r="D129" s="17">
        <v>205</v>
      </c>
      <c r="E129" s="74">
        <v>60.62</v>
      </c>
      <c r="F129" s="74">
        <v>65.36</v>
      </c>
      <c r="G129" s="74">
        <v>73.099999999999994</v>
      </c>
      <c r="H129" s="74">
        <v>75.290000000000006</v>
      </c>
      <c r="I129" s="74">
        <v>50.35</v>
      </c>
      <c r="J129" s="74">
        <v>18.97</v>
      </c>
      <c r="K129" s="74">
        <v>19.41</v>
      </c>
      <c r="L129" s="74">
        <v>19.39</v>
      </c>
      <c r="N129" s="53"/>
      <c r="Q129" s="71"/>
      <c r="W129" s="72"/>
      <c r="X129" s="72"/>
      <c r="Y129" s="72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</row>
    <row r="130" spans="2:37" ht="14.1" customHeight="1">
      <c r="B130" s="25"/>
      <c r="C130" s="84">
        <f t="shared" si="25"/>
        <v>0.50244444444444469</v>
      </c>
      <c r="D130" s="70">
        <v>210</v>
      </c>
      <c r="E130" s="75">
        <v>60.66</v>
      </c>
      <c r="F130" s="75">
        <v>65.84</v>
      </c>
      <c r="G130" s="75">
        <v>73.53</v>
      </c>
      <c r="H130" s="75">
        <v>75.69</v>
      </c>
      <c r="I130" s="75">
        <v>50.62</v>
      </c>
      <c r="J130" s="75">
        <v>18.86</v>
      </c>
      <c r="K130" s="75">
        <v>19.510000000000002</v>
      </c>
      <c r="L130" s="75">
        <v>19.72</v>
      </c>
      <c r="N130" s="53"/>
      <c r="Q130" s="71"/>
      <c r="W130" s="72"/>
      <c r="X130" s="72"/>
      <c r="Y130" s="72"/>
      <c r="AB130" s="83"/>
      <c r="AC130" s="83"/>
      <c r="AD130" s="83"/>
      <c r="AE130" s="83"/>
      <c r="AF130" s="83"/>
      <c r="AG130" s="83"/>
      <c r="AH130" s="83"/>
      <c r="AI130" s="83"/>
      <c r="AJ130" s="83"/>
      <c r="AK130" s="83"/>
    </row>
    <row r="131" spans="2:37" ht="14.1" customHeight="1">
      <c r="B131" s="25"/>
      <c r="C131" s="84">
        <f t="shared" si="25"/>
        <v>0.50584444444444465</v>
      </c>
      <c r="D131" s="17">
        <v>215</v>
      </c>
      <c r="E131" s="74">
        <v>60.88</v>
      </c>
      <c r="F131" s="74">
        <v>66.2</v>
      </c>
      <c r="G131" s="74">
        <v>74.3</v>
      </c>
      <c r="H131" s="74">
        <v>76.45</v>
      </c>
      <c r="I131" s="74">
        <v>50.76</v>
      </c>
      <c r="J131" s="74">
        <v>19.14</v>
      </c>
      <c r="K131" s="74">
        <v>19.77</v>
      </c>
      <c r="L131" s="74">
        <v>19.72</v>
      </c>
      <c r="N131" s="53"/>
      <c r="Q131" s="71"/>
      <c r="W131" s="72"/>
      <c r="X131" s="72"/>
      <c r="Y131" s="72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</row>
    <row r="132" spans="2:37" ht="14.1" customHeight="1">
      <c r="B132" s="25"/>
      <c r="C132" s="84">
        <f t="shared" si="25"/>
        <v>0.50924444444444461</v>
      </c>
      <c r="D132" s="17">
        <v>220</v>
      </c>
      <c r="E132" s="74">
        <v>61.36</v>
      </c>
      <c r="F132" s="74">
        <v>66.83</v>
      </c>
      <c r="G132" s="74">
        <v>74.87</v>
      </c>
      <c r="H132" s="74">
        <v>76.8</v>
      </c>
      <c r="I132" s="74">
        <v>51.17</v>
      </c>
      <c r="J132" s="74">
        <v>19.329999999999998</v>
      </c>
      <c r="K132" s="74">
        <v>19.95</v>
      </c>
      <c r="L132" s="74">
        <v>19.95</v>
      </c>
      <c r="N132" s="53"/>
      <c r="Q132" s="71"/>
      <c r="W132" s="72"/>
      <c r="X132" s="72"/>
      <c r="Y132" s="72"/>
      <c r="AB132" s="83"/>
      <c r="AC132" s="83"/>
      <c r="AD132" s="83"/>
      <c r="AE132" s="83"/>
      <c r="AF132" s="83"/>
      <c r="AG132" s="83"/>
      <c r="AH132" s="83"/>
      <c r="AI132" s="83"/>
      <c r="AJ132" s="83"/>
      <c r="AK132" s="83"/>
    </row>
    <row r="133" spans="2:37" ht="14.1" customHeight="1">
      <c r="B133" s="25"/>
      <c r="C133" s="84">
        <f t="shared" si="25"/>
        <v>0.51264444444444457</v>
      </c>
      <c r="D133" s="17">
        <v>225</v>
      </c>
      <c r="E133" s="74">
        <v>61.78</v>
      </c>
      <c r="F133" s="74">
        <v>67.180000000000007</v>
      </c>
      <c r="G133" s="74">
        <v>75.06</v>
      </c>
      <c r="H133" s="74">
        <v>76.900000000000006</v>
      </c>
      <c r="I133" s="74">
        <v>51.48</v>
      </c>
      <c r="J133" s="74">
        <v>19.510000000000002</v>
      </c>
      <c r="K133" s="74">
        <v>20.18</v>
      </c>
      <c r="L133" s="74">
        <v>20.170000000000002</v>
      </c>
      <c r="N133" s="53"/>
      <c r="Q133" s="71"/>
      <c r="W133" s="72"/>
      <c r="X133" s="72"/>
      <c r="Y133" s="72"/>
      <c r="AB133" s="83"/>
      <c r="AC133" s="83"/>
      <c r="AD133" s="83"/>
      <c r="AE133" s="83"/>
      <c r="AF133" s="83"/>
      <c r="AG133" s="83"/>
      <c r="AH133" s="83"/>
      <c r="AI133" s="83"/>
      <c r="AJ133" s="83"/>
      <c r="AK133" s="83"/>
    </row>
    <row r="134" spans="2:37" ht="14.1" customHeight="1">
      <c r="B134" s="25"/>
      <c r="C134" s="84">
        <f t="shared" si="25"/>
        <v>0.51604444444444453</v>
      </c>
      <c r="D134" s="17">
        <v>230</v>
      </c>
      <c r="E134" s="74">
        <v>62.12</v>
      </c>
      <c r="F134" s="74">
        <v>67.790000000000006</v>
      </c>
      <c r="G134" s="74">
        <v>75.84</v>
      </c>
      <c r="H134" s="74">
        <v>76.5</v>
      </c>
      <c r="I134" s="74">
        <v>52.03</v>
      </c>
      <c r="J134" s="74">
        <v>19.7</v>
      </c>
      <c r="K134" s="74">
        <v>20.29</v>
      </c>
      <c r="L134" s="74">
        <v>20.39</v>
      </c>
      <c r="N134" s="53"/>
      <c r="Q134" s="71"/>
      <c r="W134" s="72"/>
      <c r="X134" s="72"/>
      <c r="Y134" s="72"/>
      <c r="AB134" s="83"/>
      <c r="AC134" s="83"/>
      <c r="AD134" s="83"/>
      <c r="AE134" s="83"/>
      <c r="AF134" s="83"/>
      <c r="AG134" s="83"/>
      <c r="AH134" s="83"/>
      <c r="AI134" s="83"/>
      <c r="AJ134" s="83"/>
      <c r="AK134" s="83"/>
    </row>
    <row r="135" spans="2:37" ht="14.1" customHeight="1">
      <c r="B135" s="25"/>
      <c r="C135" s="84">
        <f t="shared" si="25"/>
        <v>0.51944444444444449</v>
      </c>
      <c r="D135" s="17">
        <v>235</v>
      </c>
      <c r="E135" s="74">
        <v>61.74</v>
      </c>
      <c r="F135" s="74">
        <v>67.72</v>
      </c>
      <c r="G135" s="74">
        <v>75.33</v>
      </c>
      <c r="H135" s="74">
        <v>76.61</v>
      </c>
      <c r="I135" s="74">
        <v>51.89</v>
      </c>
      <c r="J135" s="74">
        <v>19.760000000000002</v>
      </c>
      <c r="K135" s="74">
        <v>19.989999999999998</v>
      </c>
      <c r="L135" s="74">
        <v>20.079999999999998</v>
      </c>
      <c r="N135" s="53"/>
      <c r="Q135" s="71"/>
      <c r="W135" s="72"/>
      <c r="X135" s="72"/>
      <c r="Y135" s="72"/>
      <c r="AB135" s="83"/>
      <c r="AC135" s="83"/>
      <c r="AD135" s="83"/>
      <c r="AE135" s="83"/>
      <c r="AF135" s="83"/>
      <c r="AG135" s="83"/>
      <c r="AH135" s="83"/>
      <c r="AI135" s="83"/>
      <c r="AJ135" s="83"/>
      <c r="AK135" s="83"/>
    </row>
    <row r="136" spans="2:37" ht="14.1" customHeight="1">
      <c r="B136" s="25"/>
      <c r="C136" s="84">
        <f t="shared" si="25"/>
        <v>0.52284444444444444</v>
      </c>
      <c r="D136" s="70">
        <v>240</v>
      </c>
      <c r="E136" s="75">
        <v>62.12</v>
      </c>
      <c r="F136" s="75">
        <v>67.38</v>
      </c>
      <c r="G136" s="75">
        <v>75.06</v>
      </c>
      <c r="H136" s="75">
        <v>76.25</v>
      </c>
      <c r="I136" s="75">
        <v>52.06</v>
      </c>
      <c r="J136" s="75">
        <v>19.7</v>
      </c>
      <c r="K136" s="75">
        <v>20.399999999999999</v>
      </c>
      <c r="L136" s="75">
        <v>20.65</v>
      </c>
      <c r="N136" s="53"/>
      <c r="Q136" s="71"/>
      <c r="W136" s="72"/>
      <c r="X136" s="72"/>
      <c r="Y136" s="72"/>
      <c r="AB136" s="83"/>
      <c r="AC136" s="83"/>
      <c r="AD136" s="83"/>
      <c r="AE136" s="83"/>
      <c r="AF136" s="83"/>
      <c r="AG136" s="83"/>
      <c r="AH136" s="83"/>
      <c r="AI136" s="83"/>
      <c r="AJ136" s="83"/>
      <c r="AK136" s="83"/>
    </row>
    <row r="137" spans="2:37" ht="14.1" customHeight="1">
      <c r="B137" s="25"/>
      <c r="C137" s="84">
        <f t="shared" si="25"/>
        <v>0.5262444444444444</v>
      </c>
      <c r="D137" s="17">
        <v>245</v>
      </c>
      <c r="E137" s="74">
        <v>62.22</v>
      </c>
      <c r="F137" s="74">
        <v>68</v>
      </c>
      <c r="G137" s="74">
        <v>74.56</v>
      </c>
      <c r="H137" s="74">
        <v>76.180000000000007</v>
      </c>
      <c r="I137" s="74">
        <v>52.05</v>
      </c>
      <c r="J137" s="74">
        <v>19.920000000000002</v>
      </c>
      <c r="K137" s="74">
        <v>20.66</v>
      </c>
      <c r="L137" s="74">
        <v>20.79</v>
      </c>
      <c r="N137" s="53"/>
      <c r="Q137" s="71"/>
      <c r="W137" s="72"/>
      <c r="X137" s="72"/>
      <c r="Y137" s="72"/>
      <c r="AB137" s="83"/>
      <c r="AC137" s="83"/>
      <c r="AD137" s="83"/>
      <c r="AE137" s="83"/>
      <c r="AF137" s="83"/>
      <c r="AG137" s="83"/>
      <c r="AH137" s="83"/>
      <c r="AI137" s="83"/>
      <c r="AJ137" s="83"/>
      <c r="AK137" s="83"/>
    </row>
    <row r="138" spans="2:37" ht="14.1" customHeight="1">
      <c r="B138" s="25"/>
      <c r="C138" s="84">
        <f t="shared" si="25"/>
        <v>0.52964444444444436</v>
      </c>
      <c r="D138" s="17">
        <v>250</v>
      </c>
      <c r="E138" s="74">
        <v>62.59</v>
      </c>
      <c r="F138" s="74">
        <v>68.34</v>
      </c>
      <c r="G138" s="74">
        <v>74.53</v>
      </c>
      <c r="H138" s="74">
        <v>75.400000000000006</v>
      </c>
      <c r="I138" s="74">
        <v>52.1</v>
      </c>
      <c r="J138" s="74">
        <v>20.07</v>
      </c>
      <c r="K138" s="74">
        <v>20.58</v>
      </c>
      <c r="L138" s="74">
        <v>20.85</v>
      </c>
      <c r="N138" s="53"/>
      <c r="Q138" s="71"/>
      <c r="W138" s="72"/>
      <c r="X138" s="72"/>
      <c r="Y138" s="72"/>
      <c r="AB138" s="83"/>
      <c r="AC138" s="83"/>
      <c r="AD138" s="83"/>
      <c r="AE138" s="83"/>
      <c r="AF138" s="83"/>
      <c r="AG138" s="83"/>
      <c r="AH138" s="83"/>
      <c r="AI138" s="83"/>
      <c r="AJ138" s="83"/>
      <c r="AK138" s="83"/>
    </row>
    <row r="139" spans="2:37" ht="14.1" customHeight="1">
      <c r="B139" s="25"/>
      <c r="C139" s="84">
        <f t="shared" si="25"/>
        <v>0.53304444444444432</v>
      </c>
      <c r="D139" s="17">
        <v>255</v>
      </c>
      <c r="E139" s="74">
        <v>62.85</v>
      </c>
      <c r="F139" s="74">
        <v>68.959999999999994</v>
      </c>
      <c r="G139" s="74">
        <v>74.2</v>
      </c>
      <c r="H139" s="74">
        <v>75.64</v>
      </c>
      <c r="I139" s="74">
        <v>52.23</v>
      </c>
      <c r="J139" s="74">
        <v>20.36</v>
      </c>
      <c r="K139" s="74">
        <v>20.97</v>
      </c>
      <c r="L139" s="74">
        <v>20.84</v>
      </c>
      <c r="N139" s="53"/>
      <c r="Q139" s="71"/>
      <c r="W139" s="72"/>
      <c r="X139" s="72"/>
      <c r="Y139" s="72"/>
      <c r="AB139" s="83"/>
      <c r="AC139" s="83"/>
      <c r="AD139" s="83"/>
      <c r="AE139" s="83"/>
      <c r="AF139" s="83"/>
      <c r="AG139" s="83"/>
      <c r="AH139" s="83"/>
      <c r="AI139" s="83"/>
      <c r="AJ139" s="83"/>
      <c r="AK139" s="83"/>
    </row>
    <row r="140" spans="2:37" ht="14.1" customHeight="1">
      <c r="B140" s="25"/>
      <c r="C140" s="84">
        <f t="shared" si="25"/>
        <v>0.53644444444444428</v>
      </c>
      <c r="D140" s="17">
        <v>260</v>
      </c>
      <c r="E140" s="74">
        <v>61.68</v>
      </c>
      <c r="F140" s="74">
        <v>67.36</v>
      </c>
      <c r="G140" s="74">
        <v>74.08</v>
      </c>
      <c r="H140" s="74">
        <v>74.930000000000007</v>
      </c>
      <c r="I140" s="74">
        <v>51.49</v>
      </c>
      <c r="J140" s="74">
        <v>20.62</v>
      </c>
      <c r="K140" s="74">
        <v>20.71</v>
      </c>
      <c r="L140" s="74">
        <v>21.12</v>
      </c>
      <c r="N140" s="53"/>
      <c r="AD140" s="83"/>
      <c r="AE140" s="83"/>
      <c r="AF140" s="83"/>
      <c r="AG140" s="83"/>
      <c r="AH140" s="83"/>
      <c r="AI140" s="83"/>
      <c r="AJ140" s="83"/>
      <c r="AK140" s="83"/>
    </row>
    <row r="141" spans="2:37" ht="14.1" customHeight="1">
      <c r="B141" s="25"/>
      <c r="C141" s="84">
        <f t="shared" si="25"/>
        <v>0.53984444444444424</v>
      </c>
      <c r="D141" s="17">
        <v>265</v>
      </c>
      <c r="E141" s="74">
        <v>61.25</v>
      </c>
      <c r="F141" s="74">
        <v>66.92</v>
      </c>
      <c r="G141" s="74">
        <v>73.599999999999994</v>
      </c>
      <c r="H141" s="74">
        <v>74.13</v>
      </c>
      <c r="I141" s="74">
        <v>51.34</v>
      </c>
      <c r="J141" s="74">
        <v>20.57</v>
      </c>
      <c r="K141" s="74">
        <v>21.16</v>
      </c>
      <c r="L141" s="74">
        <v>21.11</v>
      </c>
      <c r="N141" s="53"/>
      <c r="AD141" s="83"/>
      <c r="AE141" s="83"/>
      <c r="AF141" s="83"/>
      <c r="AG141" s="83"/>
      <c r="AH141" s="83"/>
      <c r="AI141" s="83"/>
      <c r="AJ141" s="83"/>
      <c r="AK141" s="83"/>
    </row>
    <row r="142" spans="2:37" ht="14.1" customHeight="1">
      <c r="B142" s="25"/>
      <c r="C142" s="84">
        <f t="shared" si="25"/>
        <v>0.5432444444444442</v>
      </c>
      <c r="D142" s="70">
        <v>270</v>
      </c>
      <c r="E142" s="75">
        <v>60.95</v>
      </c>
      <c r="F142" s="75">
        <v>67.12</v>
      </c>
      <c r="G142" s="75">
        <v>74.010000000000005</v>
      </c>
      <c r="H142" s="75">
        <v>74.099999999999994</v>
      </c>
      <c r="I142" s="75">
        <v>51.07</v>
      </c>
      <c r="J142" s="75">
        <v>20.48</v>
      </c>
      <c r="K142" s="75">
        <v>21.33</v>
      </c>
      <c r="L142" s="75">
        <v>21.07</v>
      </c>
      <c r="N142" s="53"/>
      <c r="AD142" s="83"/>
      <c r="AE142" s="83"/>
      <c r="AF142" s="83"/>
      <c r="AG142" s="83"/>
      <c r="AH142" s="83"/>
      <c r="AI142" s="83"/>
      <c r="AJ142" s="83"/>
      <c r="AK142" s="83"/>
    </row>
    <row r="143" spans="2:37" ht="14.1" customHeight="1">
      <c r="B143" s="25"/>
      <c r="C143" s="84">
        <f t="shared" si="25"/>
        <v>0.54664444444444416</v>
      </c>
      <c r="D143" s="17">
        <v>275</v>
      </c>
      <c r="E143" s="74">
        <v>60.81</v>
      </c>
      <c r="F143" s="74">
        <v>67.2</v>
      </c>
      <c r="G143" s="74">
        <v>73.98</v>
      </c>
      <c r="H143" s="74">
        <v>73.97</v>
      </c>
      <c r="I143" s="74">
        <v>50.71</v>
      </c>
      <c r="J143" s="74">
        <v>20.76</v>
      </c>
      <c r="K143" s="74">
        <v>21.1</v>
      </c>
      <c r="L143" s="74">
        <v>21.16</v>
      </c>
      <c r="N143" s="53"/>
      <c r="AD143" s="83"/>
      <c r="AE143" s="83"/>
      <c r="AF143" s="83"/>
      <c r="AG143" s="83"/>
      <c r="AH143" s="83"/>
      <c r="AI143" s="83"/>
      <c r="AJ143" s="83"/>
      <c r="AK143" s="83"/>
    </row>
    <row r="144" spans="2:37" ht="14.1" customHeight="1">
      <c r="B144" s="25"/>
      <c r="C144" s="84">
        <f t="shared" si="25"/>
        <v>0.55004444444444411</v>
      </c>
      <c r="D144" s="17">
        <v>280</v>
      </c>
      <c r="E144" s="74">
        <v>60.62</v>
      </c>
      <c r="F144" s="74">
        <v>67.48</v>
      </c>
      <c r="G144" s="74">
        <v>73.650000000000006</v>
      </c>
      <c r="H144" s="74">
        <v>74.11</v>
      </c>
      <c r="I144" s="74">
        <v>50.29</v>
      </c>
      <c r="J144" s="74">
        <v>20.67</v>
      </c>
      <c r="K144" s="74">
        <v>21.04</v>
      </c>
      <c r="L144" s="74">
        <v>21.14</v>
      </c>
      <c r="N144" s="53"/>
      <c r="AD144" s="83"/>
      <c r="AE144" s="83"/>
      <c r="AF144" s="83"/>
      <c r="AG144" s="83"/>
      <c r="AH144" s="83"/>
      <c r="AI144" s="83"/>
      <c r="AJ144" s="83"/>
      <c r="AK144" s="83"/>
    </row>
    <row r="145" spans="2:37" ht="14.1" customHeight="1">
      <c r="B145" s="25"/>
      <c r="C145" s="84">
        <f t="shared" si="25"/>
        <v>0.55344444444444407</v>
      </c>
      <c r="D145" s="17">
        <v>285</v>
      </c>
      <c r="E145" s="74">
        <v>60.78</v>
      </c>
      <c r="F145" s="74">
        <v>67.599999999999994</v>
      </c>
      <c r="G145" s="74">
        <v>73.88</v>
      </c>
      <c r="H145" s="74">
        <v>74.33</v>
      </c>
      <c r="I145" s="74">
        <v>50.26</v>
      </c>
      <c r="J145" s="74">
        <v>20.84</v>
      </c>
      <c r="K145" s="74">
        <v>21.37</v>
      </c>
      <c r="L145" s="74">
        <v>21.23</v>
      </c>
      <c r="N145" s="53"/>
      <c r="AD145" s="83"/>
      <c r="AE145" s="83"/>
      <c r="AF145" s="83"/>
      <c r="AG145" s="83"/>
      <c r="AH145" s="83"/>
      <c r="AI145" s="83"/>
      <c r="AJ145" s="83"/>
      <c r="AK145" s="83"/>
    </row>
    <row r="146" spans="2:37" ht="14.1" customHeight="1">
      <c r="B146" s="25"/>
      <c r="C146" s="84">
        <f t="shared" si="25"/>
        <v>0.55684444444444403</v>
      </c>
      <c r="D146" s="17">
        <v>290</v>
      </c>
      <c r="E146" s="74">
        <v>61.16</v>
      </c>
      <c r="F146" s="74">
        <v>67.83</v>
      </c>
      <c r="G146" s="74">
        <v>73.760000000000005</v>
      </c>
      <c r="H146" s="74">
        <v>74.150000000000006</v>
      </c>
      <c r="I146" s="74">
        <v>50.52</v>
      </c>
      <c r="J146" s="74">
        <v>20.72</v>
      </c>
      <c r="K146" s="74">
        <v>21.54</v>
      </c>
      <c r="L146" s="74">
        <v>21.36</v>
      </c>
      <c r="N146" s="53"/>
      <c r="AD146" s="83"/>
      <c r="AE146" s="83"/>
      <c r="AF146" s="83"/>
      <c r="AG146" s="83"/>
      <c r="AH146" s="83"/>
      <c r="AI146" s="83"/>
      <c r="AJ146" s="83"/>
      <c r="AK146" s="83"/>
    </row>
    <row r="147" spans="2:37" ht="14.1" customHeight="1">
      <c r="B147" s="25"/>
      <c r="C147" s="84">
        <f t="shared" si="25"/>
        <v>0.56024444444444399</v>
      </c>
      <c r="D147" s="17">
        <v>295</v>
      </c>
      <c r="E147" s="74">
        <v>62.14</v>
      </c>
      <c r="F147" s="74">
        <v>67.72</v>
      </c>
      <c r="G147" s="74">
        <v>73.989999999999995</v>
      </c>
      <c r="H147" s="74">
        <v>74.17</v>
      </c>
      <c r="I147" s="74">
        <v>51.26</v>
      </c>
      <c r="J147" s="74">
        <v>21.08</v>
      </c>
      <c r="K147" s="74">
        <v>21.62</v>
      </c>
      <c r="L147" s="74">
        <v>21.65</v>
      </c>
      <c r="N147" s="53"/>
      <c r="AD147" s="83"/>
      <c r="AE147" s="83"/>
      <c r="AF147" s="83"/>
      <c r="AG147" s="83"/>
      <c r="AH147" s="83"/>
      <c r="AI147" s="83"/>
      <c r="AJ147" s="83"/>
      <c r="AK147" s="83"/>
    </row>
    <row r="148" spans="2:37" ht="14.1" customHeight="1">
      <c r="B148" s="25"/>
      <c r="C148" s="84">
        <f t="shared" si="25"/>
        <v>0.56364444444444395</v>
      </c>
      <c r="D148" s="70">
        <v>300</v>
      </c>
      <c r="E148" s="75">
        <v>62.46</v>
      </c>
      <c r="F148" s="75">
        <v>67.61</v>
      </c>
      <c r="G148" s="75">
        <v>74.010000000000005</v>
      </c>
      <c r="H148" s="75">
        <v>74.25</v>
      </c>
      <c r="I148" s="75">
        <v>51.4</v>
      </c>
      <c r="J148" s="75">
        <v>21.18</v>
      </c>
      <c r="K148" s="75">
        <v>21.8</v>
      </c>
      <c r="L148" s="75">
        <v>21.64</v>
      </c>
      <c r="N148" s="53"/>
      <c r="AD148" s="83"/>
      <c r="AE148" s="83"/>
      <c r="AF148" s="83"/>
      <c r="AG148" s="83"/>
      <c r="AH148" s="83"/>
      <c r="AI148" s="83"/>
      <c r="AJ148" s="83"/>
      <c r="AK148" s="83"/>
    </row>
    <row r="149" spans="2:37" ht="14.1" customHeight="1">
      <c r="B149" s="25"/>
      <c r="C149" s="84">
        <f t="shared" si="25"/>
        <v>0.56704444444444391</v>
      </c>
      <c r="D149" s="17">
        <v>305</v>
      </c>
      <c r="E149" s="74">
        <v>63.54</v>
      </c>
      <c r="F149" s="74">
        <v>67.56</v>
      </c>
      <c r="G149" s="74">
        <v>74.09</v>
      </c>
      <c r="H149" s="74">
        <v>75.09</v>
      </c>
      <c r="I149" s="74">
        <v>52.02</v>
      </c>
      <c r="J149" s="74">
        <v>21</v>
      </c>
      <c r="K149" s="74">
        <v>21.9</v>
      </c>
      <c r="L149" s="74">
        <v>21.98</v>
      </c>
      <c r="N149" s="53"/>
      <c r="AD149" s="83"/>
      <c r="AE149" s="83"/>
      <c r="AF149" s="83"/>
      <c r="AG149" s="83"/>
      <c r="AH149" s="83"/>
      <c r="AI149" s="83"/>
      <c r="AJ149" s="83"/>
      <c r="AK149" s="83"/>
    </row>
    <row r="150" spans="2:37" ht="14.1" customHeight="1">
      <c r="B150" s="25"/>
      <c r="C150" s="84">
        <f t="shared" si="25"/>
        <v>0.57044444444444387</v>
      </c>
      <c r="D150" s="17">
        <v>310</v>
      </c>
      <c r="E150" s="74">
        <v>63.91</v>
      </c>
      <c r="F150" s="74">
        <v>68.099999999999994</v>
      </c>
      <c r="G150" s="74">
        <v>73.86</v>
      </c>
      <c r="H150" s="74">
        <v>75.39</v>
      </c>
      <c r="I150" s="74">
        <v>52.11</v>
      </c>
      <c r="J150" s="74">
        <v>21.53</v>
      </c>
      <c r="K150" s="74">
        <v>21.93</v>
      </c>
      <c r="L150" s="74">
        <v>21.77</v>
      </c>
      <c r="N150" s="53"/>
      <c r="AD150" s="83"/>
      <c r="AE150" s="83"/>
      <c r="AF150" s="83"/>
      <c r="AG150" s="83"/>
      <c r="AH150" s="83"/>
      <c r="AI150" s="83"/>
      <c r="AJ150" s="83"/>
      <c r="AK150" s="83"/>
    </row>
    <row r="151" spans="2:37" ht="14.1" customHeight="1">
      <c r="B151" s="25"/>
      <c r="C151" s="84">
        <f t="shared" si="25"/>
        <v>0.57384444444444382</v>
      </c>
      <c r="D151" s="17">
        <v>315</v>
      </c>
      <c r="E151" s="74">
        <v>63.44</v>
      </c>
      <c r="F151" s="74">
        <v>68.38</v>
      </c>
      <c r="G151" s="74">
        <v>74.180000000000007</v>
      </c>
      <c r="H151" s="74">
        <v>75.33</v>
      </c>
      <c r="I151" s="74">
        <v>51.72</v>
      </c>
      <c r="J151" s="74">
        <v>21.54</v>
      </c>
      <c r="K151" s="74">
        <v>21.7</v>
      </c>
      <c r="L151" s="74">
        <v>21.92</v>
      </c>
      <c r="N151" s="53"/>
      <c r="AD151" s="83"/>
      <c r="AE151" s="83"/>
      <c r="AF151" s="83"/>
      <c r="AG151" s="83"/>
      <c r="AH151" s="83"/>
      <c r="AI151" s="83"/>
      <c r="AJ151" s="83"/>
      <c r="AK151" s="83"/>
    </row>
    <row r="152" spans="2:37" ht="14.1" customHeight="1">
      <c r="B152" s="25"/>
      <c r="C152" s="84">
        <f t="shared" si="25"/>
        <v>0.57724444444444378</v>
      </c>
      <c r="D152" s="17">
        <v>320</v>
      </c>
      <c r="E152" s="74">
        <v>62.95</v>
      </c>
      <c r="F152" s="74">
        <v>68.12</v>
      </c>
      <c r="G152" s="74">
        <v>73.8</v>
      </c>
      <c r="H152" s="74">
        <v>75.37</v>
      </c>
      <c r="I152" s="74">
        <v>51.36</v>
      </c>
      <c r="J152" s="74">
        <v>21.6</v>
      </c>
      <c r="K152" s="74">
        <v>21.77</v>
      </c>
      <c r="L152" s="74">
        <v>21.77</v>
      </c>
      <c r="N152" s="53"/>
      <c r="Q152" s="76" t="s">
        <v>76</v>
      </c>
      <c r="R152" s="77"/>
      <c r="S152" s="77"/>
      <c r="T152" s="77"/>
      <c r="U152" s="77"/>
      <c r="V152" s="77"/>
      <c r="W152" s="78"/>
      <c r="X152" s="78"/>
      <c r="Y152" s="79"/>
      <c r="AD152" s="83"/>
      <c r="AE152" s="83"/>
      <c r="AF152" s="83"/>
      <c r="AG152" s="83"/>
      <c r="AH152" s="83"/>
      <c r="AI152" s="83"/>
      <c r="AJ152" s="83"/>
      <c r="AK152" s="83"/>
    </row>
    <row r="153" spans="2:37" ht="14.1" customHeight="1">
      <c r="B153" s="25"/>
      <c r="C153" s="84">
        <f t="shared" si="25"/>
        <v>0.58064444444444374</v>
      </c>
      <c r="D153" s="17">
        <v>325</v>
      </c>
      <c r="E153" s="74">
        <v>62.85</v>
      </c>
      <c r="F153" s="74">
        <v>68.2</v>
      </c>
      <c r="G153" s="74">
        <f>H143</f>
        <v>73.97</v>
      </c>
      <c r="H153" s="74">
        <v>75.25</v>
      </c>
      <c r="I153" s="74">
        <v>51.29</v>
      </c>
      <c r="J153" s="74">
        <v>21.73</v>
      </c>
      <c r="K153" s="74">
        <v>22.02</v>
      </c>
      <c r="L153" s="74">
        <v>22.09</v>
      </c>
      <c r="N153" s="53"/>
      <c r="Q153" s="76" t="s">
        <v>68</v>
      </c>
      <c r="R153" s="77"/>
      <c r="S153" s="77"/>
      <c r="T153" s="77"/>
      <c r="U153" s="77"/>
      <c r="V153" s="77"/>
      <c r="W153" s="80" t="s">
        <v>65</v>
      </c>
      <c r="X153" s="81"/>
      <c r="Y153" s="82"/>
      <c r="AD153" s="83"/>
      <c r="AE153" s="83"/>
      <c r="AF153" s="83"/>
      <c r="AG153" s="83"/>
      <c r="AH153" s="83"/>
      <c r="AI153" s="83"/>
      <c r="AJ153" s="83"/>
      <c r="AK153" s="83"/>
    </row>
    <row r="154" spans="2:37" ht="14.1" customHeight="1">
      <c r="B154" s="25"/>
      <c r="C154" s="84">
        <f t="shared" si="25"/>
        <v>0.5840444444444437</v>
      </c>
      <c r="D154" s="70">
        <v>330</v>
      </c>
      <c r="E154" s="75">
        <v>62.47</v>
      </c>
      <c r="F154" s="75">
        <v>67.98</v>
      </c>
      <c r="G154" s="75">
        <f t="shared" ref="G154:G157" si="26">H144</f>
        <v>74.11</v>
      </c>
      <c r="H154" s="75">
        <v>75.180000000000007</v>
      </c>
      <c r="I154" s="75">
        <v>50.72</v>
      </c>
      <c r="J154" s="75">
        <v>21.48</v>
      </c>
      <c r="K154" s="75">
        <v>21.92</v>
      </c>
      <c r="L154" s="75">
        <v>21.87</v>
      </c>
      <c r="N154" s="53"/>
      <c r="Q154" s="38" t="s">
        <v>66</v>
      </c>
      <c r="R154" s="19" t="s">
        <v>48</v>
      </c>
      <c r="S154" s="19" t="s">
        <v>50</v>
      </c>
      <c r="T154" s="19" t="s">
        <v>52</v>
      </c>
      <c r="U154" s="19" t="s">
        <v>54</v>
      </c>
      <c r="V154" s="19" t="s">
        <v>56</v>
      </c>
      <c r="W154" s="19" t="s">
        <v>58</v>
      </c>
      <c r="X154" s="19" t="s">
        <v>60</v>
      </c>
      <c r="Y154" s="19" t="s">
        <v>61</v>
      </c>
      <c r="AD154" s="83"/>
      <c r="AE154" s="83"/>
      <c r="AF154" s="83"/>
      <c r="AG154" s="83"/>
      <c r="AH154" s="83"/>
      <c r="AI154" s="83"/>
      <c r="AJ154" s="83"/>
      <c r="AK154" s="83"/>
    </row>
    <row r="155" spans="2:37" ht="14.1" customHeight="1">
      <c r="B155" s="25"/>
      <c r="C155" s="84">
        <f t="shared" si="25"/>
        <v>0.58744444444444366</v>
      </c>
      <c r="D155" s="17">
        <v>335</v>
      </c>
      <c r="E155" s="74">
        <v>62.47</v>
      </c>
      <c r="F155" s="74">
        <f>F137</f>
        <v>68</v>
      </c>
      <c r="G155" s="74">
        <f t="shared" si="26"/>
        <v>74.33</v>
      </c>
      <c r="H155" s="74">
        <f>H129</f>
        <v>75.290000000000006</v>
      </c>
      <c r="I155" s="74">
        <v>50.72</v>
      </c>
      <c r="J155" s="74">
        <v>21.48</v>
      </c>
      <c r="K155" s="74">
        <v>21.92</v>
      </c>
      <c r="L155" s="74">
        <v>21.87</v>
      </c>
      <c r="N155" s="53"/>
      <c r="Q155" s="17" t="s">
        <v>77</v>
      </c>
      <c r="R155" s="18">
        <f>(MEDIAN(E88:E100)-E88)-(MEDIAN($J$88:$L$100)-MEDIAN($J$88:$L$88))</f>
        <v>33.96</v>
      </c>
      <c r="S155" s="18">
        <f>(MEDIAN(F88:F100)-F88)-(MEDIAN($J$88:$L$100)-MEDIAN($J$88:$L$88))</f>
        <v>33.809999999999995</v>
      </c>
      <c r="T155" s="18">
        <f>(MEDIAN(G88:G100)-G88)-(MEDIAN($J$88:$L$100)-MEDIAN($J$88:$L$88))</f>
        <v>35.340000000000003</v>
      </c>
      <c r="U155" s="18">
        <f>(MEDIAN(H88:H100)-H88)-(MEDIAN($J$88:$L$100)-MEDIAN($J$88:$L$88))</f>
        <v>35.19</v>
      </c>
      <c r="V155" s="18">
        <f>(MEDIAN(I88:I100)-I88)-(MEDIAN($J$88:$L$100)-MEDIAN($J$88:$L$88))</f>
        <v>21.78</v>
      </c>
      <c r="W155" s="18">
        <f>MEDIAN(J88:J100)-J88</f>
        <v>0.34999999999999964</v>
      </c>
      <c r="X155" s="18">
        <f>MEDIAN(K88:K100)-K88</f>
        <v>1.9999999999999574E-2</v>
      </c>
      <c r="Y155" s="18">
        <f>MEDIAN(L88:L100)-L88</f>
        <v>-0.34999999999999964</v>
      </c>
      <c r="AB155" s="83"/>
      <c r="AC155" s="83"/>
      <c r="AD155" s="83"/>
      <c r="AE155" s="83"/>
      <c r="AF155" s="83"/>
      <c r="AG155" s="83"/>
      <c r="AH155" s="83"/>
      <c r="AI155" s="83"/>
      <c r="AJ155" s="83"/>
      <c r="AK155" s="83"/>
    </row>
    <row r="156" spans="2:37" ht="14.1" customHeight="1">
      <c r="B156" s="25"/>
      <c r="C156" s="84">
        <f t="shared" si="25"/>
        <v>0.59084444444444362</v>
      </c>
      <c r="D156" s="17">
        <v>340</v>
      </c>
      <c r="E156" s="74">
        <v>62.17</v>
      </c>
      <c r="F156" s="74">
        <f t="shared" ref="F156:F157" si="27">F138</f>
        <v>68.34</v>
      </c>
      <c r="G156" s="74">
        <f t="shared" si="26"/>
        <v>74.150000000000006</v>
      </c>
      <c r="H156" s="74">
        <v>75.59</v>
      </c>
      <c r="I156" s="74">
        <v>50.36</v>
      </c>
      <c r="J156" s="74">
        <v>21.66</v>
      </c>
      <c r="K156" s="74">
        <v>21.92</v>
      </c>
      <c r="L156" s="74">
        <v>22.01</v>
      </c>
      <c r="N156" s="53"/>
      <c r="Q156" s="17" t="s">
        <v>78</v>
      </c>
      <c r="R156" s="18">
        <f>MEDIAN(E100:E112)-E100-(MEDIAN($J$100:$L$112)-MEDIAN($J$100:$L$100))</f>
        <v>-1.1399999999999988</v>
      </c>
      <c r="S156" s="18">
        <f>MEDIAN(F100:F112)-F100-(MEDIAN($J$100:$L$112)-MEDIAN($J$100:$L$100))</f>
        <v>-0.95999999999999908</v>
      </c>
      <c r="T156" s="18">
        <f>MEDIAN(G100:G112)-G100-(MEDIAN($J$100:$L$112)-MEDIAN($J$100:$L$100))</f>
        <v>-0.6499999999999968</v>
      </c>
      <c r="U156" s="18">
        <f>MEDIAN(H100:H112)-H100-(MEDIAN($J$100:$L$112)-MEDIAN($J$100:$L$100))</f>
        <v>-0.32999999999999652</v>
      </c>
      <c r="V156" s="18">
        <f>MEDIAN(I100:I112)-I100-(MEDIAN($J$100:$L$112)-MEDIAN($J$100:$L$100))</f>
        <v>-0.32999999999999652</v>
      </c>
      <c r="W156" s="18">
        <f>MEDIAN(J100:J112)-J100</f>
        <v>1.1899999999999995</v>
      </c>
      <c r="X156" s="18">
        <f>MEDIAN(K100:K112)-K100</f>
        <v>1.1999999999999993</v>
      </c>
      <c r="Y156" s="18">
        <f>MEDIAN(L100:L112)-L100</f>
        <v>1.4900000000000002</v>
      </c>
      <c r="AB156" s="83"/>
      <c r="AC156" s="83"/>
      <c r="AD156" s="83"/>
      <c r="AE156" s="83"/>
      <c r="AF156" s="83"/>
      <c r="AG156" s="83"/>
      <c r="AH156" s="83"/>
      <c r="AI156" s="83"/>
      <c r="AJ156" s="83"/>
      <c r="AK156" s="83"/>
    </row>
    <row r="157" spans="2:37" ht="14.1" customHeight="1">
      <c r="B157" s="25"/>
      <c r="C157" s="84">
        <f t="shared" si="25"/>
        <v>0.59424444444444358</v>
      </c>
      <c r="D157" s="17">
        <v>345</v>
      </c>
      <c r="E157" s="74">
        <v>61.55</v>
      </c>
      <c r="F157" s="74">
        <f t="shared" si="27"/>
        <v>68.959999999999994</v>
      </c>
      <c r="G157" s="74">
        <f t="shared" si="26"/>
        <v>74.17</v>
      </c>
      <c r="H157" s="74">
        <v>75.45</v>
      </c>
      <c r="I157" s="74">
        <v>49.81</v>
      </c>
      <c r="J157" s="74">
        <v>21.7</v>
      </c>
      <c r="K157" s="74">
        <v>21.89</v>
      </c>
      <c r="L157" s="74">
        <v>22.02</v>
      </c>
      <c r="N157" s="53"/>
      <c r="Q157" s="17" t="s">
        <v>79</v>
      </c>
      <c r="R157" s="74">
        <f>MEDIAN(E112:E124)-E112-(MEDIAN($J$112:$L$124)-MEDIAN($J$112:$L$112))</f>
        <v>1.6900000000000013</v>
      </c>
      <c r="S157" s="74">
        <f>MEDIAN(F112:F124)-F112-(MEDIAN($J$112:$L$124)-MEDIAN($J$112:$L$112))</f>
        <v>1.9599999999999973</v>
      </c>
      <c r="T157" s="74">
        <f>MEDIAN(G112:G124)-G112-(MEDIAN($J$112:$L$124)-MEDIAN($J$112:$L$112))</f>
        <v>2.6799999999999962</v>
      </c>
      <c r="U157" s="74">
        <f>MEDIAN(H112:H124)-H112-(MEDIAN($J$112:$L$124)-MEDIAN($J$112:$L$112))</f>
        <v>3.8799999999999919</v>
      </c>
      <c r="V157" s="74">
        <f>MEDIAN(I112:I124)-I112-(MEDIAN($J$112:$L$124)-MEDIAN($J$112:$L$112))</f>
        <v>1.5399999999999956</v>
      </c>
      <c r="W157" s="74">
        <f>MEDIAN(J112:J124)-J112</f>
        <v>1.2000000000000028</v>
      </c>
      <c r="X157" s="74">
        <f>MEDIAN(K112:K124)-K112</f>
        <v>1.2300000000000004</v>
      </c>
      <c r="Y157" s="74">
        <f>MEDIAN(L112:L124)-L112</f>
        <v>1.3299999999999983</v>
      </c>
      <c r="AB157" s="83"/>
      <c r="AC157" s="83"/>
      <c r="AD157" s="83"/>
      <c r="AE157" s="83"/>
      <c r="AF157" s="83"/>
      <c r="AG157" s="83"/>
      <c r="AH157" s="83"/>
      <c r="AI157" s="83"/>
      <c r="AJ157" s="83"/>
      <c r="AK157" s="83"/>
    </row>
    <row r="158" spans="2:37" ht="14.1" customHeight="1">
      <c r="B158" s="25"/>
      <c r="C158" s="84">
        <f t="shared" si="25"/>
        <v>0.59764444444444353</v>
      </c>
      <c r="D158" s="17">
        <v>350</v>
      </c>
      <c r="E158" s="74">
        <v>61.92</v>
      </c>
      <c r="F158" s="74">
        <v>68.61</v>
      </c>
      <c r="G158" s="74">
        <f>G138</f>
        <v>74.53</v>
      </c>
      <c r="H158" s="74">
        <v>75.61</v>
      </c>
      <c r="I158" s="74">
        <v>49.7</v>
      </c>
      <c r="J158" s="74">
        <v>21.32</v>
      </c>
      <c r="K158" s="74">
        <v>21.83</v>
      </c>
      <c r="L158" s="74">
        <v>21.76</v>
      </c>
      <c r="N158" s="53"/>
      <c r="Q158" s="17" t="s">
        <v>130</v>
      </c>
      <c r="R158" s="74">
        <f>MEDIAN(E124:E136)-E124-(MEDIAN($J$124:$L$136)-MEDIAN($J$124:$L$124))</f>
        <v>3.039999999999992</v>
      </c>
      <c r="S158" s="74">
        <f>MEDIAN(F124:F136)-F124-(MEDIAN($J$124:$L$136)-MEDIAN($J$124:$L$124))</f>
        <v>5.2000000000000028</v>
      </c>
      <c r="T158" s="74">
        <f>MEDIAN(G124:G136)-G124-(MEDIAN($J$124:$L$136)-MEDIAN($J$124:$L$124))</f>
        <v>6.9500000000000028</v>
      </c>
      <c r="U158" s="74">
        <f>MEDIAN(H124:H136)-H124-(MEDIAN($J$124:$L$136)-MEDIAN($J$124:$L$124))</f>
        <v>6.5300000000000011</v>
      </c>
      <c r="V158" s="74">
        <f>MEDIAN(I124:I136)-I124-(MEDIAN($J$124:$L$136)-MEDIAN($J$124:$L$124))</f>
        <v>1.4999999999999929</v>
      </c>
      <c r="W158" s="74">
        <f>MEDIAN(J124:J136)-J124</f>
        <v>0.76999999999999957</v>
      </c>
      <c r="X158" s="74">
        <f>MEDIAN(K124:K136)-K124</f>
        <v>1.1800000000000033</v>
      </c>
      <c r="Y158" s="74">
        <f>MEDIAN(L124:L136)-L124</f>
        <v>1.2899999999999991</v>
      </c>
      <c r="AB158" s="83"/>
      <c r="AC158" s="83"/>
      <c r="AD158" s="83"/>
      <c r="AE158" s="83"/>
      <c r="AF158" s="83"/>
      <c r="AG158" s="83"/>
      <c r="AH158" s="83"/>
      <c r="AI158" s="83"/>
      <c r="AJ158" s="83"/>
      <c r="AK158" s="83"/>
    </row>
    <row r="159" spans="2:37" ht="14.1" customHeight="1">
      <c r="B159" s="25"/>
      <c r="C159" s="84">
        <f t="shared" si="25"/>
        <v>0.60104444444444349</v>
      </c>
      <c r="D159" s="17">
        <v>355</v>
      </c>
      <c r="E159" s="74">
        <v>62.57</v>
      </c>
      <c r="F159" s="74">
        <v>68.23</v>
      </c>
      <c r="G159" s="74">
        <f t="shared" ref="G159:G160" si="28">G139</f>
        <v>74.2</v>
      </c>
      <c r="H159" s="74">
        <v>75.73</v>
      </c>
      <c r="I159" s="74">
        <v>49.73</v>
      </c>
      <c r="J159" s="74">
        <v>21.51</v>
      </c>
      <c r="K159" s="74">
        <v>22.02</v>
      </c>
      <c r="L159" s="74">
        <v>22.07</v>
      </c>
      <c r="N159" s="53"/>
      <c r="Q159" s="17" t="s">
        <v>133</v>
      </c>
      <c r="R159" s="74">
        <f>MEDIAN(E136:E148)-E136-(MEDIAN($J$136:$L$148)-MEDIAN($J$136:$L$136))</f>
        <v>-1.009999999999998</v>
      </c>
      <c r="S159" s="74">
        <f>MEDIAN(F136:F148)-F136-(MEDIAN($J$136:$L$148)-MEDIAN($J$136:$L$136))</f>
        <v>-0.35000000000000142</v>
      </c>
      <c r="T159" s="74">
        <f>MEDIAN(G136:G148)-G136-(MEDIAN($J$136:$L$148)-MEDIAN($J$136:$L$136))</f>
        <v>-1.6199999999999974</v>
      </c>
      <c r="U159" s="74">
        <f>MEDIAN(H136:H148)-H136-(MEDIAN($J$136:$L$148)-MEDIAN($J$136:$L$136))</f>
        <v>-2.5700000000000003</v>
      </c>
      <c r="V159" s="74">
        <f>MEDIAN(I136:I148)-I136-(MEDIAN($J$136:$L$148)-MEDIAN($J$136:$L$136))</f>
        <v>-1.2899999999999991</v>
      </c>
      <c r="W159" s="74">
        <f>MEDIAN(J136:J148)-J136</f>
        <v>0.92000000000000171</v>
      </c>
      <c r="X159" s="74">
        <f>MEDIAN(K136:K148)-K136</f>
        <v>0.70000000000000284</v>
      </c>
      <c r="Y159" s="74">
        <f>MEDIAN(L136:L148)-L136</f>
        <v>0.47000000000000242</v>
      </c>
      <c r="AB159" s="83"/>
      <c r="AC159" s="83"/>
      <c r="AD159" s="83"/>
      <c r="AE159" s="83"/>
      <c r="AF159" s="83"/>
      <c r="AG159" s="83"/>
      <c r="AH159" s="83"/>
      <c r="AI159" s="83"/>
      <c r="AJ159" s="83"/>
      <c r="AK159" s="83"/>
    </row>
    <row r="160" spans="2:37" ht="14.1" customHeight="1">
      <c r="B160" s="25"/>
      <c r="C160" s="84">
        <f t="shared" si="25"/>
        <v>0.60444444444444345</v>
      </c>
      <c r="D160" s="70">
        <v>360</v>
      </c>
      <c r="E160" s="75">
        <v>62.8</v>
      </c>
      <c r="F160" s="75">
        <v>68.11</v>
      </c>
      <c r="G160" s="75">
        <f t="shared" si="28"/>
        <v>74.08</v>
      </c>
      <c r="H160" s="75">
        <v>75.459999999999994</v>
      </c>
      <c r="I160" s="75">
        <v>49.86</v>
      </c>
      <c r="J160" s="75">
        <v>21.98</v>
      </c>
      <c r="K160" s="75">
        <v>22.18</v>
      </c>
      <c r="L160" s="75">
        <v>22.24</v>
      </c>
      <c r="N160" s="53"/>
      <c r="Q160" s="17" t="s">
        <v>149</v>
      </c>
      <c r="R160" s="74">
        <f>MEDIAN(E148:E160)-E148-(MEDIAN($J$148:$L$160)-MEDIAN($J$148:$L$148))</f>
        <v>-7.9999999999998295E-2</v>
      </c>
      <c r="S160" s="74">
        <f>MEDIAN(F148:F160)-F148-(MEDIAN($J$148:$L$160)-MEDIAN($J$148:$L$148))</f>
        <v>0.32000000000000739</v>
      </c>
      <c r="T160" s="74">
        <f>MEDIAN(G148:G160)-G148-(MEDIAN($J$148:$L$160)-MEDIAN($J$148:$L$148))</f>
        <v>-9.0000000000003411E-2</v>
      </c>
      <c r="U160" s="74">
        <f>MEDIAN(H148:H160)-H148-(MEDIAN($J$148:$L$160)-MEDIAN($J$148:$L$148))</f>
        <v>0.93000000000000682</v>
      </c>
      <c r="V160" s="74">
        <f>MEDIAN(I148:I160)-I148-(MEDIAN($J$148:$L$160)-MEDIAN($J$148:$L$148))</f>
        <v>-0.86999999999999744</v>
      </c>
      <c r="W160" s="74">
        <f>MEDIAN(J148:J160)-J148</f>
        <v>0.35000000000000142</v>
      </c>
      <c r="X160" s="74">
        <f>MEDIAN(K148:K160)-K148</f>
        <v>0.12000000000000099</v>
      </c>
      <c r="Y160" s="74">
        <f>MEDIAN(L148:L160)-L148</f>
        <v>0.28000000000000114</v>
      </c>
      <c r="AB160" s="83"/>
      <c r="AC160" s="83"/>
      <c r="AD160" s="83"/>
      <c r="AE160" s="83"/>
      <c r="AF160" s="83"/>
      <c r="AG160" s="83"/>
      <c r="AH160" s="83"/>
      <c r="AI160" s="83"/>
      <c r="AJ160" s="83"/>
      <c r="AK160" s="83"/>
    </row>
    <row r="161" spans="2:37" ht="14.1" customHeight="1" thickBot="1">
      <c r="B161" s="25"/>
      <c r="C161" s="69"/>
      <c r="D161" s="71"/>
      <c r="E161" s="72"/>
      <c r="F161" s="72"/>
      <c r="G161" s="72"/>
      <c r="H161" s="72"/>
      <c r="I161" s="72"/>
      <c r="J161" s="72"/>
      <c r="K161" s="72"/>
      <c r="L161" s="72"/>
      <c r="N161" s="53"/>
      <c r="Q161" s="17" t="s">
        <v>150</v>
      </c>
      <c r="R161" s="74">
        <f>MEDIAN(E160:E160)-E160-(MEDIAN($J$160:$L$160)-MEDIAN($J$160:$L$160))</f>
        <v>0</v>
      </c>
      <c r="S161" s="74">
        <f>MEDIAN(F160:F160)-F160-(MEDIAN($J$160:$L$160)-MEDIAN($J$160:$L$160))</f>
        <v>0</v>
      </c>
      <c r="T161" s="74">
        <f>MEDIAN(G160:G160)-G160-(MEDIAN($J$160:$L$160)-MEDIAN($J$160:$L$160))</f>
        <v>0</v>
      </c>
      <c r="U161" s="74">
        <f>MEDIAN(H160:H160)-H160-(MEDIAN($J$160:$L$160)-MEDIAN($J$160:$L$160))</f>
        <v>0</v>
      </c>
      <c r="V161" s="74">
        <f>MEDIAN(I160:I160)-I160-(MEDIAN($J$160:$L$160)-MEDIAN($J$160:$L$160))</f>
        <v>0</v>
      </c>
      <c r="W161" s="74">
        <f>MEDIAN(J160:J160)-J160</f>
        <v>0</v>
      </c>
      <c r="X161" s="74">
        <f>MEDIAN(K160:K160)-K160</f>
        <v>0</v>
      </c>
      <c r="Y161" s="74">
        <f>MEDIAN(L160:L160)-L160</f>
        <v>0</v>
      </c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</row>
    <row r="162" spans="2:37" ht="14.1" customHeight="1">
      <c r="B162" s="25"/>
      <c r="D162" s="71"/>
      <c r="E162" s="239" t="s">
        <v>75</v>
      </c>
      <c r="F162" s="239"/>
      <c r="G162" s="239"/>
      <c r="H162" s="239"/>
      <c r="I162" s="239"/>
      <c r="J162" s="239"/>
      <c r="K162" s="240"/>
      <c r="N162" s="53"/>
      <c r="Q162" s="17" t="s">
        <v>151</v>
      </c>
      <c r="R162" s="74" t="e">
        <f>MEDIAN(#REF!)-#REF!-(MEDIAN(#REF!)-MEDIAN(#REF!))</f>
        <v>#REF!</v>
      </c>
      <c r="S162" s="74" t="e">
        <f>MEDIAN(#REF!)-#REF!-(MEDIAN(#REF!)-MEDIAN(#REF!))</f>
        <v>#REF!</v>
      </c>
      <c r="T162" s="74" t="e">
        <f>MEDIAN(#REF!)-#REF!-(MEDIAN(#REF!)-MEDIAN(#REF!))</f>
        <v>#REF!</v>
      </c>
      <c r="U162" s="74" t="e">
        <f>MEDIAN(#REF!)-#REF!-(MEDIAN(#REF!)-MEDIAN(#REF!))</f>
        <v>#REF!</v>
      </c>
      <c r="V162" s="74" t="e">
        <f>MEDIAN(#REF!)-#REF!-(MEDIAN(#REF!)-MEDIAN(#REF!))</f>
        <v>#REF!</v>
      </c>
      <c r="W162" s="74" t="e">
        <f>MEDIAN(#REF!)-#REF!</f>
        <v>#REF!</v>
      </c>
      <c r="X162" s="74" t="e">
        <f>MEDIAN(#REF!)-#REF!</f>
        <v>#REF!</v>
      </c>
      <c r="Y162" s="74" t="e">
        <f>MEDIAN(#REF!)-#REF!</f>
        <v>#REF!</v>
      </c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</row>
    <row r="163" spans="2:37" ht="14.1" customHeight="1">
      <c r="B163" s="25"/>
      <c r="N163" s="53"/>
      <c r="Q163" s="17" t="s">
        <v>152</v>
      </c>
      <c r="R163" s="74" t="e">
        <f>MEDIAN(#REF!)-#REF!-(MEDIAN(#REF!)-MEDIAN(#REF!))</f>
        <v>#REF!</v>
      </c>
      <c r="S163" s="74" t="e">
        <f>MEDIAN(#REF!)-#REF!-(MEDIAN(#REF!)-MEDIAN(#REF!))</f>
        <v>#REF!</v>
      </c>
      <c r="T163" s="74" t="e">
        <f>MEDIAN(#REF!)-#REF!-(MEDIAN(#REF!)-MEDIAN(#REF!))</f>
        <v>#REF!</v>
      </c>
      <c r="U163" s="74" t="e">
        <f>MEDIAN(#REF!)-#REF!-(MEDIAN(#REF!)-MEDIAN(#REF!))</f>
        <v>#REF!</v>
      </c>
      <c r="V163" s="74" t="e">
        <f>MEDIAN(#REF!)-#REF!-(MEDIAN(#REF!)-MEDIAN(#REF!))</f>
        <v>#REF!</v>
      </c>
      <c r="W163" s="74" t="e">
        <f>MEDIAN(#REF!)-#REF!</f>
        <v>#REF!</v>
      </c>
      <c r="X163" s="74" t="e">
        <f>MEDIAN(#REF!)-#REF!</f>
        <v>#REF!</v>
      </c>
      <c r="Y163" s="74" t="e">
        <f>MEDIAN(#REF!)-#REF!</f>
        <v>#REF!</v>
      </c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</row>
    <row r="164" spans="2:37" ht="14.1" customHeight="1">
      <c r="B164" s="25"/>
      <c r="N164" s="53"/>
      <c r="Q164" s="17" t="s">
        <v>153</v>
      </c>
      <c r="R164" s="74" t="e">
        <f>MEDIAN(#REF!)-#REF!-(MEDIAN(#REF!)-MEDIAN(#REF!))</f>
        <v>#REF!</v>
      </c>
      <c r="S164" s="74" t="e">
        <f>MEDIAN(#REF!)-#REF!-(MEDIAN(#REF!)-MEDIAN(#REF!))</f>
        <v>#REF!</v>
      </c>
      <c r="T164" s="74" t="e">
        <f>MEDIAN(#REF!)-#REF!-(MEDIAN(#REF!)-MEDIAN(#REF!))</f>
        <v>#REF!</v>
      </c>
      <c r="U164" s="74" t="e">
        <f>MEDIAN(#REF!)-#REF!-(MEDIAN(#REF!)-MEDIAN(#REF!))</f>
        <v>#REF!</v>
      </c>
      <c r="V164" s="74" t="e">
        <f>MEDIAN(#REF!)-#REF!-(MEDIAN(#REF!)-MEDIAN(#REF!))</f>
        <v>#REF!</v>
      </c>
      <c r="W164" s="74" t="e">
        <f>MEDIAN(#REF!)-#REF!</f>
        <v>#REF!</v>
      </c>
      <c r="X164" s="74" t="e">
        <f>MEDIAN(#REF!)-#REF!</f>
        <v>#REF!</v>
      </c>
      <c r="Y164" s="74" t="e">
        <f>MEDIAN(#REF!)-#REF!</f>
        <v>#REF!</v>
      </c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</row>
    <row r="165" spans="2:37" ht="14.1" customHeight="1">
      <c r="B165" s="25"/>
      <c r="N165" s="5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</row>
    <row r="166" spans="2:37" ht="14.1" customHeight="1">
      <c r="B166" s="25"/>
      <c r="N166" s="53"/>
      <c r="AB166" s="83"/>
      <c r="AC166" s="83"/>
      <c r="AD166" s="83"/>
      <c r="AE166" s="83"/>
      <c r="AF166" s="83"/>
      <c r="AG166" s="83"/>
      <c r="AH166" s="83"/>
      <c r="AI166" s="83"/>
      <c r="AJ166" s="83"/>
      <c r="AK166" s="83"/>
    </row>
    <row r="167" spans="2:37" ht="14.1" customHeight="1">
      <c r="B167" s="25"/>
      <c r="N167" s="53"/>
      <c r="AB167" s="83"/>
      <c r="AC167" s="83"/>
      <c r="AD167" s="83"/>
      <c r="AE167" s="83"/>
      <c r="AF167" s="83"/>
      <c r="AG167" s="83"/>
      <c r="AH167" s="83"/>
      <c r="AI167" s="83"/>
      <c r="AJ167" s="83"/>
      <c r="AK167" s="83"/>
    </row>
    <row r="168" spans="2:37" ht="14.1" customHeight="1">
      <c r="B168" s="25"/>
      <c r="N168" s="53"/>
      <c r="Q168" s="71"/>
      <c r="W168" s="72"/>
      <c r="X168" s="72"/>
      <c r="Y168" s="72"/>
      <c r="AB168" s="83"/>
      <c r="AC168" s="83"/>
      <c r="AD168" s="83"/>
      <c r="AE168" s="83"/>
      <c r="AF168" s="83"/>
      <c r="AG168" s="83"/>
      <c r="AH168" s="83"/>
      <c r="AI168" s="83"/>
      <c r="AJ168" s="83"/>
      <c r="AK168" s="83"/>
    </row>
    <row r="169" spans="2:37" ht="14.1" customHeight="1">
      <c r="B169" s="25"/>
      <c r="N169" s="53"/>
      <c r="Q169" s="71"/>
      <c r="W169" s="72"/>
      <c r="X169" s="72"/>
      <c r="Y169" s="72"/>
      <c r="AB169" s="83"/>
      <c r="AC169" s="83"/>
      <c r="AD169" s="83"/>
      <c r="AE169" s="83"/>
      <c r="AF169" s="83"/>
      <c r="AG169" s="83"/>
      <c r="AH169" s="83"/>
      <c r="AI169" s="83"/>
      <c r="AJ169" s="83"/>
      <c r="AK169" s="83"/>
    </row>
    <row r="170" spans="2:37" ht="14.1" customHeight="1">
      <c r="B170" s="25"/>
      <c r="N170" s="53"/>
      <c r="Q170" s="71"/>
      <c r="W170" s="72"/>
      <c r="X170" s="72"/>
      <c r="Y170" s="72"/>
      <c r="AB170" s="83"/>
      <c r="AC170" s="83"/>
      <c r="AD170" s="83"/>
      <c r="AE170" s="83"/>
      <c r="AF170" s="83"/>
      <c r="AG170" s="83"/>
      <c r="AH170" s="83"/>
      <c r="AI170" s="83"/>
      <c r="AJ170" s="83"/>
      <c r="AK170" s="83"/>
    </row>
    <row r="171" spans="2:37" ht="14.1" customHeight="1">
      <c r="B171" s="25"/>
      <c r="N171" s="53"/>
      <c r="Q171" s="71"/>
      <c r="W171" s="72"/>
      <c r="X171" s="72"/>
      <c r="Y171" s="72"/>
      <c r="AB171" s="83"/>
      <c r="AC171" s="83"/>
      <c r="AD171" s="83"/>
      <c r="AE171" s="83"/>
      <c r="AF171" s="83"/>
      <c r="AG171" s="83"/>
      <c r="AH171" s="83"/>
      <c r="AI171" s="83"/>
      <c r="AJ171" s="83"/>
      <c r="AK171" s="83"/>
    </row>
    <row r="172" spans="2:37" ht="14.1" customHeight="1">
      <c r="B172" s="25"/>
      <c r="N172" s="53"/>
      <c r="Q172" s="71"/>
      <c r="W172" s="72"/>
      <c r="X172" s="72"/>
      <c r="Y172" s="72"/>
      <c r="AB172" s="83"/>
      <c r="AC172" s="83"/>
      <c r="AD172" s="83"/>
      <c r="AE172" s="83"/>
      <c r="AF172" s="83"/>
      <c r="AG172" s="83"/>
      <c r="AH172" s="83"/>
      <c r="AI172" s="83"/>
      <c r="AJ172" s="83"/>
      <c r="AK172" s="83"/>
    </row>
    <row r="173" spans="2:37" ht="14.1" customHeight="1">
      <c r="B173" s="25"/>
      <c r="N173" s="53"/>
      <c r="Q173" s="71"/>
      <c r="W173" s="72"/>
      <c r="X173" s="72"/>
      <c r="Y173" s="72"/>
      <c r="AB173" s="83"/>
      <c r="AC173" s="83"/>
      <c r="AD173" s="83"/>
      <c r="AE173" s="83"/>
      <c r="AF173" s="83"/>
      <c r="AG173" s="83"/>
      <c r="AH173" s="83"/>
      <c r="AI173" s="83"/>
      <c r="AJ173" s="83"/>
      <c r="AK173" s="83"/>
    </row>
    <row r="174" spans="2:37" ht="14.1" customHeight="1">
      <c r="B174" s="25"/>
      <c r="N174" s="53"/>
      <c r="Q174" s="71"/>
      <c r="W174" s="72"/>
      <c r="X174" s="72"/>
      <c r="Y174" s="72"/>
      <c r="AB174" s="83"/>
      <c r="AC174" s="83"/>
      <c r="AD174" s="83"/>
      <c r="AE174" s="83"/>
      <c r="AF174" s="83"/>
      <c r="AG174" s="83"/>
      <c r="AH174" s="83"/>
      <c r="AI174" s="83"/>
      <c r="AJ174" s="83"/>
      <c r="AK174" s="83"/>
    </row>
    <row r="175" spans="2:37" ht="14.1" customHeight="1">
      <c r="B175" s="25"/>
      <c r="N175" s="53"/>
      <c r="Q175" s="71"/>
      <c r="W175" s="72"/>
      <c r="X175" s="72"/>
      <c r="Y175" s="72"/>
      <c r="AB175" s="83"/>
      <c r="AC175" s="83"/>
      <c r="AD175" s="83"/>
      <c r="AE175" s="83"/>
      <c r="AF175" s="83"/>
      <c r="AG175" s="83"/>
      <c r="AH175" s="83"/>
      <c r="AI175" s="83"/>
      <c r="AJ175" s="83"/>
      <c r="AK175" s="83"/>
    </row>
    <row r="176" spans="2:37" ht="14.1" customHeight="1">
      <c r="B176" s="25"/>
      <c r="N176" s="53"/>
      <c r="Q176" s="71"/>
      <c r="W176" s="72"/>
      <c r="X176" s="72"/>
      <c r="Y176" s="72"/>
      <c r="AB176" s="83"/>
      <c r="AC176" s="83"/>
      <c r="AD176" s="83"/>
      <c r="AE176" s="83"/>
      <c r="AF176" s="83"/>
      <c r="AG176" s="83"/>
      <c r="AH176" s="83"/>
      <c r="AI176" s="83"/>
      <c r="AJ176" s="83"/>
      <c r="AK176" s="83"/>
    </row>
    <row r="177" spans="2:37" ht="14.1" customHeight="1">
      <c r="B177" s="25"/>
      <c r="N177" s="53"/>
      <c r="Q177" s="71"/>
      <c r="W177" s="72"/>
      <c r="X177" s="72"/>
      <c r="Y177" s="72"/>
      <c r="AB177" s="83"/>
      <c r="AC177" s="83"/>
      <c r="AD177" s="83"/>
      <c r="AE177" s="83"/>
      <c r="AF177" s="83"/>
      <c r="AG177" s="83"/>
      <c r="AH177" s="83"/>
      <c r="AI177" s="83"/>
      <c r="AJ177" s="83"/>
      <c r="AK177" s="83"/>
    </row>
    <row r="178" spans="2:37" ht="14.1" customHeight="1">
      <c r="B178" s="25"/>
      <c r="N178" s="53"/>
      <c r="Q178" s="71"/>
      <c r="W178" s="72"/>
      <c r="X178" s="72"/>
      <c r="Y178" s="72"/>
      <c r="AB178" s="83"/>
      <c r="AC178" s="83"/>
      <c r="AD178" s="83"/>
      <c r="AE178" s="83"/>
      <c r="AF178" s="83"/>
      <c r="AG178" s="83"/>
      <c r="AH178" s="83"/>
      <c r="AI178" s="83"/>
      <c r="AJ178" s="83"/>
      <c r="AK178" s="83"/>
    </row>
    <row r="179" spans="2:37" ht="14.1" customHeight="1">
      <c r="B179" s="25"/>
      <c r="N179" s="53"/>
      <c r="Q179" s="71"/>
      <c r="W179" s="72"/>
      <c r="X179" s="72"/>
      <c r="Y179" s="72"/>
      <c r="AB179" s="83"/>
      <c r="AC179" s="83"/>
      <c r="AD179" s="83"/>
      <c r="AE179" s="83"/>
      <c r="AF179" s="83"/>
      <c r="AG179" s="83"/>
      <c r="AH179" s="83"/>
      <c r="AI179" s="83"/>
      <c r="AJ179" s="83"/>
      <c r="AK179" s="83"/>
    </row>
    <row r="180" spans="2:37" ht="14.1" customHeight="1">
      <c r="B180" s="25"/>
      <c r="N180" s="53"/>
      <c r="Q180" s="71"/>
      <c r="W180" s="72"/>
      <c r="X180" s="72"/>
      <c r="Y180" s="72"/>
      <c r="AB180" s="83"/>
      <c r="AC180" s="83"/>
      <c r="AD180" s="83"/>
      <c r="AE180" s="83"/>
      <c r="AF180" s="83"/>
      <c r="AG180" s="83"/>
      <c r="AH180" s="83"/>
      <c r="AI180" s="83"/>
      <c r="AJ180" s="83"/>
      <c r="AK180" s="83"/>
    </row>
    <row r="181" spans="2:37" ht="14.1" customHeight="1">
      <c r="B181" s="25"/>
      <c r="N181" s="53"/>
      <c r="Q181" s="71"/>
      <c r="W181" s="72"/>
      <c r="X181" s="72"/>
      <c r="Y181" s="72"/>
      <c r="AB181" s="83"/>
      <c r="AC181" s="83"/>
      <c r="AD181" s="83"/>
      <c r="AE181" s="83"/>
      <c r="AF181" s="83"/>
      <c r="AG181" s="83"/>
      <c r="AH181" s="83"/>
      <c r="AI181" s="83"/>
      <c r="AJ181" s="83"/>
      <c r="AK181" s="83"/>
    </row>
    <row r="182" spans="2:37" ht="14.1" customHeight="1">
      <c r="B182" s="25"/>
      <c r="N182" s="53"/>
      <c r="Q182" s="71"/>
      <c r="W182" s="72"/>
      <c r="X182" s="72"/>
      <c r="Y182" s="72"/>
      <c r="AB182" s="83"/>
      <c r="AC182" s="83"/>
      <c r="AD182" s="83"/>
      <c r="AE182" s="83"/>
      <c r="AF182" s="83"/>
      <c r="AG182" s="83"/>
      <c r="AH182" s="83"/>
      <c r="AI182" s="83"/>
      <c r="AJ182" s="83"/>
      <c r="AK182" s="83"/>
    </row>
    <row r="183" spans="2:37" ht="14.1" customHeight="1">
      <c r="B183" s="25"/>
      <c r="N183" s="53"/>
      <c r="Q183" s="71"/>
      <c r="W183" s="72"/>
      <c r="X183" s="72"/>
      <c r="Y183" s="72"/>
      <c r="AB183" s="83"/>
      <c r="AC183" s="83"/>
      <c r="AD183" s="83"/>
      <c r="AE183" s="83"/>
      <c r="AF183" s="83"/>
      <c r="AG183" s="83"/>
      <c r="AH183" s="83"/>
      <c r="AI183" s="83"/>
      <c r="AJ183" s="83"/>
      <c r="AK183" s="83"/>
    </row>
    <row r="184" spans="2:37" ht="14.1" customHeight="1">
      <c r="B184" s="167" t="s">
        <v>80</v>
      </c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9"/>
      <c r="Q184" s="71"/>
      <c r="W184" s="72"/>
      <c r="X184" s="72"/>
      <c r="Y184" s="72"/>
      <c r="AB184" s="83"/>
      <c r="AC184" s="83"/>
      <c r="AD184" s="83"/>
      <c r="AE184" s="83"/>
      <c r="AF184" s="83"/>
      <c r="AG184" s="83"/>
      <c r="AH184" s="83"/>
      <c r="AI184" s="83"/>
      <c r="AJ184" s="83"/>
      <c r="AK184" s="83"/>
    </row>
    <row r="185" spans="2:37" ht="14.1" customHeight="1" thickBot="1">
      <c r="B185" s="25"/>
      <c r="N185" s="53"/>
      <c r="Q185" s="71"/>
      <c r="W185" s="72"/>
      <c r="X185" s="72"/>
      <c r="Y185" s="72"/>
      <c r="AB185" s="83"/>
      <c r="AC185" s="83"/>
      <c r="AD185" s="83"/>
      <c r="AE185" s="83"/>
      <c r="AF185" s="83"/>
      <c r="AG185" s="83"/>
      <c r="AH185" s="83"/>
      <c r="AI185" s="83"/>
      <c r="AJ185" s="83"/>
      <c r="AK185" s="83"/>
    </row>
    <row r="186" spans="2:37" ht="14.1" customHeight="1">
      <c r="B186" s="25"/>
      <c r="G186" s="225" t="s">
        <v>81</v>
      </c>
      <c r="H186" s="226"/>
      <c r="I186" s="226"/>
      <c r="J186" s="227"/>
      <c r="N186" s="53"/>
      <c r="Q186" s="71"/>
      <c r="W186" s="72"/>
      <c r="X186" s="72"/>
      <c r="Y186" s="72"/>
      <c r="AB186" s="83"/>
      <c r="AC186" s="83"/>
      <c r="AD186" s="83"/>
      <c r="AE186" s="83"/>
      <c r="AF186" s="83"/>
      <c r="AG186" s="83"/>
      <c r="AH186" s="83"/>
      <c r="AI186" s="83"/>
      <c r="AJ186" s="83"/>
      <c r="AK186" s="83"/>
    </row>
    <row r="187" spans="2:37" ht="14.1" customHeight="1">
      <c r="B187" s="25"/>
      <c r="G187" s="39" t="s">
        <v>82</v>
      </c>
      <c r="H187" s="228" t="s">
        <v>66</v>
      </c>
      <c r="I187" s="228"/>
      <c r="J187" s="56" t="s">
        <v>83</v>
      </c>
      <c r="N187" s="53"/>
      <c r="Q187" s="71"/>
      <c r="W187" s="72"/>
      <c r="X187" s="72"/>
      <c r="Y187" s="72"/>
      <c r="AB187" s="83"/>
      <c r="AC187" s="83"/>
      <c r="AD187" s="83"/>
      <c r="AE187" s="83"/>
      <c r="AF187" s="83"/>
      <c r="AG187" s="83"/>
      <c r="AH187" s="83"/>
      <c r="AI187" s="83"/>
      <c r="AJ187" s="83"/>
      <c r="AK187" s="83"/>
    </row>
    <row r="188" spans="2:37" ht="14.1" customHeight="1">
      <c r="B188" s="25"/>
      <c r="G188" s="42">
        <v>0.5</v>
      </c>
      <c r="H188" s="229">
        <f>INT(G188)*60+(G188-INT(G188))*100</f>
        <v>50</v>
      </c>
      <c r="I188" s="230"/>
      <c r="J188" s="73">
        <v>3.1930000000000001</v>
      </c>
      <c r="N188" s="53"/>
      <c r="Q188" s="71"/>
      <c r="W188" s="72"/>
      <c r="X188" s="72"/>
      <c r="Y188" s="72"/>
      <c r="AB188" s="83"/>
      <c r="AC188" s="83"/>
      <c r="AD188" s="83"/>
      <c r="AE188" s="83"/>
      <c r="AF188" s="83"/>
      <c r="AG188" s="83"/>
      <c r="AH188" s="83"/>
      <c r="AI188" s="83"/>
      <c r="AJ188" s="83"/>
      <c r="AK188" s="83"/>
    </row>
    <row r="189" spans="2:37" ht="14.1" customHeight="1">
      <c r="B189" s="25"/>
      <c r="G189" s="42">
        <v>0.57999999999999996</v>
      </c>
      <c r="H189" s="229">
        <f t="shared" ref="H189:H196" si="29">INT(G189)*60+(G189-INT(G189))*100</f>
        <v>57.999999999999993</v>
      </c>
      <c r="I189" s="230"/>
      <c r="J189" s="73">
        <v>3.19</v>
      </c>
      <c r="N189" s="53"/>
      <c r="Q189" s="71"/>
      <c r="W189" s="72"/>
      <c r="X189" s="72"/>
      <c r="Y189" s="72"/>
      <c r="AB189" s="83"/>
      <c r="AC189" s="83"/>
      <c r="AD189" s="83"/>
      <c r="AE189" s="83"/>
      <c r="AF189" s="83"/>
      <c r="AG189" s="83"/>
      <c r="AH189" s="83"/>
      <c r="AI189" s="83"/>
      <c r="AJ189" s="83"/>
      <c r="AK189" s="83"/>
    </row>
    <row r="190" spans="2:37" ht="14.1" customHeight="1">
      <c r="B190" s="25"/>
      <c r="G190" s="42">
        <v>1.2</v>
      </c>
      <c r="H190" s="229">
        <f t="shared" si="29"/>
        <v>80</v>
      </c>
      <c r="I190" s="230"/>
      <c r="J190" s="73">
        <v>3.1869999999999998</v>
      </c>
      <c r="N190" s="53"/>
      <c r="Q190" s="71"/>
      <c r="W190" s="72"/>
      <c r="X190" s="72"/>
      <c r="Y190" s="72"/>
      <c r="AB190" s="83"/>
      <c r="AC190" s="83"/>
      <c r="AD190" s="83"/>
      <c r="AE190" s="83"/>
      <c r="AF190" s="83"/>
      <c r="AG190" s="83"/>
      <c r="AH190" s="83"/>
      <c r="AI190" s="83"/>
      <c r="AJ190" s="83"/>
      <c r="AK190" s="83"/>
    </row>
    <row r="191" spans="2:37" ht="14.1" customHeight="1">
      <c r="B191" s="25"/>
      <c r="G191" s="42">
        <v>1.35</v>
      </c>
      <c r="H191" s="229">
        <f t="shared" si="29"/>
        <v>95</v>
      </c>
      <c r="I191" s="230"/>
      <c r="J191" s="73">
        <v>3.1840000000000002</v>
      </c>
      <c r="N191" s="53"/>
      <c r="Q191" s="71"/>
      <c r="W191" s="72"/>
      <c r="X191" s="72"/>
      <c r="Y191" s="72"/>
      <c r="AB191" s="83"/>
      <c r="AC191" s="83"/>
      <c r="AD191" s="83"/>
      <c r="AE191" s="83"/>
      <c r="AF191" s="83"/>
      <c r="AG191" s="83"/>
      <c r="AH191" s="83"/>
      <c r="AI191" s="83"/>
      <c r="AJ191" s="83"/>
      <c r="AK191" s="83"/>
    </row>
    <row r="192" spans="2:37" ht="14.1" customHeight="1">
      <c r="B192" s="25"/>
      <c r="G192" s="42">
        <v>2.0499999999999998</v>
      </c>
      <c r="H192" s="229">
        <f t="shared" si="29"/>
        <v>124.99999999999999</v>
      </c>
      <c r="I192" s="230"/>
      <c r="J192" s="73">
        <v>3.181</v>
      </c>
      <c r="N192" s="53"/>
      <c r="Q192" s="71"/>
      <c r="W192" s="72"/>
      <c r="X192" s="72"/>
      <c r="Y192" s="72"/>
      <c r="AB192" s="83"/>
      <c r="AC192" s="83"/>
      <c r="AD192" s="83"/>
      <c r="AE192" s="83"/>
      <c r="AF192" s="83"/>
      <c r="AG192" s="83"/>
      <c r="AH192" s="83"/>
      <c r="AI192" s="83"/>
      <c r="AJ192" s="83"/>
      <c r="AK192" s="83"/>
    </row>
    <row r="193" spans="2:37" ht="14.1" customHeight="1">
      <c r="B193" s="25"/>
      <c r="G193" s="42">
        <v>2.2000000000000002</v>
      </c>
      <c r="H193" s="229">
        <f t="shared" si="29"/>
        <v>140.00000000000003</v>
      </c>
      <c r="I193" s="230"/>
      <c r="J193" s="73">
        <v>3.1779999999999999</v>
      </c>
      <c r="N193" s="53"/>
      <c r="Q193" s="71"/>
      <c r="W193" s="72"/>
      <c r="X193" s="72"/>
      <c r="Y193" s="72"/>
      <c r="AB193" s="83"/>
      <c r="AC193" s="83"/>
      <c r="AD193" s="83"/>
      <c r="AE193" s="83"/>
      <c r="AF193" s="83"/>
      <c r="AG193" s="83"/>
      <c r="AH193" s="83"/>
      <c r="AI193" s="83"/>
      <c r="AJ193" s="83"/>
      <c r="AK193" s="83"/>
    </row>
    <row r="194" spans="2:37" ht="14.1" customHeight="1">
      <c r="B194" s="25"/>
      <c r="G194" s="42">
        <v>2.36</v>
      </c>
      <c r="H194" s="229">
        <f t="shared" si="29"/>
        <v>156</v>
      </c>
      <c r="I194" s="230"/>
      <c r="J194" s="73">
        <v>3.1749999999999998</v>
      </c>
      <c r="N194" s="53"/>
      <c r="Q194" s="71"/>
      <c r="W194" s="72"/>
      <c r="X194" s="72"/>
      <c r="Y194" s="72"/>
      <c r="AB194" s="83"/>
      <c r="AC194" s="83"/>
      <c r="AD194" s="83"/>
      <c r="AE194" s="83"/>
      <c r="AF194" s="83"/>
      <c r="AG194" s="83"/>
      <c r="AH194" s="83"/>
      <c r="AI194" s="83"/>
      <c r="AJ194" s="83"/>
      <c r="AK194" s="83"/>
    </row>
    <row r="195" spans="2:37" ht="14.1" customHeight="1">
      <c r="B195" s="25"/>
      <c r="G195" s="42">
        <v>2.5299999999999998</v>
      </c>
      <c r="H195" s="229">
        <f t="shared" si="29"/>
        <v>172.99999999999997</v>
      </c>
      <c r="I195" s="230"/>
      <c r="J195" s="73">
        <v>3.1720000000000002</v>
      </c>
      <c r="N195" s="53"/>
      <c r="Q195" s="71"/>
      <c r="W195" s="72"/>
      <c r="X195" s="72"/>
      <c r="Y195" s="72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</row>
    <row r="196" spans="2:37" ht="14.1" customHeight="1">
      <c r="B196" s="25"/>
      <c r="G196" s="42">
        <v>3.1</v>
      </c>
      <c r="H196" s="229">
        <f t="shared" si="29"/>
        <v>190</v>
      </c>
      <c r="I196" s="230"/>
      <c r="J196" s="73">
        <v>3.169</v>
      </c>
      <c r="N196" s="53"/>
      <c r="Q196" s="71"/>
      <c r="W196" s="72"/>
      <c r="X196" s="72"/>
      <c r="Y196" s="72"/>
      <c r="AB196" s="83"/>
      <c r="AC196" s="83"/>
      <c r="AD196" s="83"/>
      <c r="AE196" s="83"/>
      <c r="AF196" s="83"/>
      <c r="AG196" s="83"/>
      <c r="AH196" s="83"/>
      <c r="AI196" s="83"/>
      <c r="AJ196" s="83"/>
      <c r="AK196" s="83"/>
    </row>
    <row r="197" spans="2:37" ht="14.1" customHeight="1">
      <c r="B197" s="25"/>
      <c r="G197" s="42">
        <v>3.28</v>
      </c>
      <c r="H197" s="229">
        <f t="shared" ref="H197:H199" si="30">INT(G197)*60+(G197-INT(G197))*100</f>
        <v>207.99999999999997</v>
      </c>
      <c r="I197" s="230"/>
      <c r="J197" s="73">
        <v>3.1659999999999999</v>
      </c>
      <c r="N197" s="53"/>
      <c r="Q197" s="71"/>
      <c r="W197" s="72"/>
      <c r="X197" s="72"/>
      <c r="Y197" s="72"/>
      <c r="AB197" s="83"/>
      <c r="AC197" s="83"/>
      <c r="AD197" s="83"/>
      <c r="AE197" s="83"/>
      <c r="AF197" s="83"/>
      <c r="AG197" s="83"/>
      <c r="AH197" s="83"/>
      <c r="AI197" s="83"/>
      <c r="AJ197" s="83"/>
      <c r="AK197" s="83"/>
    </row>
    <row r="198" spans="2:37" ht="14.1" customHeight="1">
      <c r="B198" s="25"/>
      <c r="G198" s="42">
        <v>3.46</v>
      </c>
      <c r="H198" s="229">
        <f t="shared" si="30"/>
        <v>226</v>
      </c>
      <c r="I198" s="230"/>
      <c r="J198" s="73">
        <v>3.1629999999999998</v>
      </c>
      <c r="N198" s="53"/>
      <c r="Q198" s="71"/>
      <c r="W198" s="72"/>
      <c r="X198" s="72"/>
      <c r="Y198" s="72"/>
      <c r="AB198" s="83"/>
      <c r="AC198" s="83"/>
      <c r="AD198" s="83"/>
      <c r="AE198" s="83"/>
      <c r="AF198" s="83"/>
      <c r="AG198" s="83"/>
      <c r="AH198" s="83"/>
      <c r="AI198" s="83"/>
      <c r="AJ198" s="83"/>
      <c r="AK198" s="83"/>
    </row>
    <row r="199" spans="2:37" ht="14.1" customHeight="1">
      <c r="B199" s="25"/>
      <c r="G199" s="42">
        <v>4.01</v>
      </c>
      <c r="H199" s="229">
        <f t="shared" si="30"/>
        <v>240.99999999999997</v>
      </c>
      <c r="I199" s="230"/>
      <c r="J199" s="73">
        <v>3.16</v>
      </c>
      <c r="N199" s="53"/>
      <c r="Q199" s="71"/>
      <c r="W199" s="72"/>
      <c r="X199" s="72"/>
      <c r="Y199" s="72"/>
      <c r="AB199" s="83"/>
      <c r="AC199" s="83"/>
      <c r="AD199" s="83"/>
      <c r="AE199" s="83"/>
      <c r="AF199" s="83"/>
      <c r="AG199" s="83"/>
      <c r="AH199" s="83"/>
      <c r="AI199" s="83"/>
      <c r="AJ199" s="83"/>
      <c r="AK199" s="83"/>
    </row>
    <row r="200" spans="2:37" ht="14.1" customHeight="1">
      <c r="B200" s="25"/>
      <c r="G200" s="42">
        <v>4.1900000000000004</v>
      </c>
      <c r="H200" s="229">
        <f t="shared" ref="H200:H201" si="31">INT(G200)*60+(G200-INT(G200))*100</f>
        <v>259.00000000000006</v>
      </c>
      <c r="I200" s="230"/>
      <c r="J200" s="73">
        <v>3.157</v>
      </c>
      <c r="N200" s="53"/>
      <c r="Q200" s="71"/>
      <c r="W200" s="72"/>
      <c r="X200" s="72"/>
      <c r="Y200" s="72"/>
      <c r="AB200" s="83"/>
      <c r="AC200" s="83"/>
      <c r="AD200" s="83"/>
      <c r="AE200" s="83"/>
      <c r="AF200" s="83"/>
      <c r="AG200" s="83"/>
      <c r="AH200" s="83"/>
      <c r="AI200" s="83"/>
      <c r="AJ200" s="83"/>
      <c r="AK200" s="83"/>
    </row>
    <row r="201" spans="2:37" ht="14.1" customHeight="1">
      <c r="B201" s="25"/>
      <c r="G201" s="42">
        <v>4.37</v>
      </c>
      <c r="H201" s="229">
        <f t="shared" si="31"/>
        <v>277</v>
      </c>
      <c r="I201" s="230"/>
      <c r="J201" s="73">
        <v>3.1539999999999999</v>
      </c>
      <c r="N201" s="53"/>
      <c r="Q201" s="71"/>
      <c r="W201" s="72"/>
      <c r="X201" s="72"/>
      <c r="Y201" s="72"/>
      <c r="AB201" s="83"/>
      <c r="AC201" s="83"/>
      <c r="AD201" s="83"/>
      <c r="AE201" s="83"/>
      <c r="AF201" s="83"/>
      <c r="AG201" s="83"/>
      <c r="AH201" s="83"/>
      <c r="AI201" s="83"/>
      <c r="AJ201" s="83"/>
      <c r="AK201" s="83"/>
    </row>
    <row r="202" spans="2:37" ht="14.1" customHeight="1" thickBot="1">
      <c r="B202" s="25"/>
      <c r="N202" s="53"/>
      <c r="Q202" s="71"/>
      <c r="W202" s="72"/>
      <c r="X202" s="72"/>
      <c r="Y202" s="72"/>
      <c r="AB202" s="83"/>
      <c r="AC202" s="83"/>
      <c r="AD202" s="83"/>
      <c r="AE202" s="83"/>
      <c r="AF202" s="83"/>
      <c r="AG202" s="83"/>
      <c r="AH202" s="83"/>
      <c r="AI202" s="83"/>
      <c r="AJ202" s="83"/>
      <c r="AK202" s="83"/>
    </row>
    <row r="203" spans="2:37" ht="14.1" customHeight="1">
      <c r="B203" s="25"/>
      <c r="E203" s="222" t="s">
        <v>85</v>
      </c>
      <c r="F203" s="223"/>
      <c r="G203" s="223"/>
      <c r="H203" s="223"/>
      <c r="I203" s="223"/>
      <c r="J203" s="223"/>
      <c r="K203" s="224"/>
      <c r="N203" s="53"/>
      <c r="Q203" s="71"/>
      <c r="W203" s="72"/>
      <c r="X203" s="72"/>
      <c r="Y203" s="72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</row>
    <row r="204" spans="2:37" ht="14.1" customHeight="1">
      <c r="B204" s="25"/>
      <c r="N204" s="53"/>
      <c r="Q204" s="71"/>
      <c r="W204" s="72"/>
      <c r="X204" s="72"/>
      <c r="Y204" s="72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</row>
    <row r="205" spans="2:37" ht="14.1" customHeight="1">
      <c r="B205" s="25"/>
      <c r="N205" s="53"/>
      <c r="Q205" s="71"/>
      <c r="W205" s="72"/>
      <c r="X205" s="72"/>
      <c r="Y205" s="72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</row>
    <row r="206" spans="2:37" ht="14.1" customHeight="1">
      <c r="B206" s="25"/>
      <c r="N206" s="53"/>
      <c r="Q206" s="71"/>
      <c r="W206" s="72"/>
      <c r="X206" s="72"/>
      <c r="Y206" s="72"/>
      <c r="AB206" s="83"/>
      <c r="AC206" s="83"/>
      <c r="AD206" s="83"/>
      <c r="AE206" s="83"/>
      <c r="AF206" s="83"/>
      <c r="AG206" s="83"/>
      <c r="AH206" s="83"/>
      <c r="AI206" s="83"/>
      <c r="AJ206" s="83"/>
      <c r="AK206" s="83"/>
    </row>
    <row r="207" spans="2:37" ht="14.1" customHeight="1">
      <c r="B207" s="25"/>
      <c r="N207" s="53"/>
      <c r="Q207" s="71"/>
      <c r="W207" s="72"/>
      <c r="X207" s="72"/>
      <c r="Y207" s="72"/>
      <c r="AB207" s="83"/>
      <c r="AC207" s="83"/>
      <c r="AD207" s="83"/>
      <c r="AE207" s="83"/>
      <c r="AF207" s="83"/>
      <c r="AG207" s="83"/>
      <c r="AH207" s="83"/>
      <c r="AI207" s="83"/>
      <c r="AJ207" s="83"/>
      <c r="AK207" s="83"/>
    </row>
    <row r="208" spans="2:37" ht="14.1" customHeight="1">
      <c r="B208" s="25"/>
      <c r="N208" s="53"/>
      <c r="Q208" s="71"/>
      <c r="W208" s="72"/>
      <c r="X208" s="72"/>
      <c r="Y208" s="72"/>
      <c r="AB208" s="83"/>
      <c r="AC208" s="83"/>
      <c r="AD208" s="83"/>
      <c r="AE208" s="83"/>
      <c r="AF208" s="83"/>
      <c r="AG208" s="83"/>
      <c r="AH208" s="83"/>
      <c r="AI208" s="83"/>
      <c r="AJ208" s="83"/>
      <c r="AK208" s="83"/>
    </row>
    <row r="209" spans="2:37" ht="13.5" customHeight="1">
      <c r="B209" s="25"/>
      <c r="N209" s="53"/>
      <c r="Q209" s="71"/>
      <c r="W209" s="72"/>
      <c r="X209" s="72"/>
      <c r="Y209" s="72"/>
      <c r="AB209" s="83"/>
      <c r="AC209" s="83"/>
      <c r="AD209" s="83"/>
      <c r="AE209" s="83"/>
      <c r="AF209" s="83"/>
      <c r="AG209" s="83"/>
      <c r="AH209" s="83"/>
      <c r="AI209" s="83"/>
      <c r="AJ209" s="83"/>
      <c r="AK209" s="83"/>
    </row>
    <row r="210" spans="2:37" ht="14.1" customHeight="1">
      <c r="B210" s="25"/>
      <c r="N210" s="53"/>
    </row>
    <row r="211" spans="2:37" ht="14.1" customHeight="1">
      <c r="B211" s="25"/>
      <c r="N211" s="53"/>
    </row>
    <row r="212" spans="2:37" ht="14.1" customHeight="1">
      <c r="B212" s="25"/>
      <c r="N212" s="53"/>
    </row>
    <row r="213" spans="2:37" ht="14.1" customHeight="1">
      <c r="B213" s="25"/>
      <c r="N213" s="53"/>
    </row>
    <row r="214" spans="2:37" ht="14.1" customHeight="1">
      <c r="B214" s="25"/>
      <c r="N214" s="53"/>
    </row>
    <row r="215" spans="2:37" ht="14.1" customHeight="1">
      <c r="B215" s="167" t="s">
        <v>86</v>
      </c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9"/>
    </row>
    <row r="216" spans="2:37" ht="14.1" customHeight="1" thickBot="1">
      <c r="B216" s="25"/>
      <c r="N216" s="53"/>
    </row>
    <row r="217" spans="2:37" ht="14.1" customHeight="1">
      <c r="B217" s="25"/>
      <c r="C217" s="245" t="s">
        <v>87</v>
      </c>
      <c r="D217" s="223"/>
      <c r="E217" s="223"/>
      <c r="F217" s="223"/>
      <c r="G217" s="223"/>
      <c r="H217" s="223"/>
      <c r="I217" s="223"/>
      <c r="J217" s="223"/>
      <c r="K217" s="223"/>
      <c r="L217" s="223"/>
      <c r="M217" s="224"/>
      <c r="N217" s="53"/>
    </row>
    <row r="218" spans="2:37" ht="14.1" customHeight="1">
      <c r="B218" s="25"/>
      <c r="C218" s="246" t="s">
        <v>88</v>
      </c>
      <c r="D218" s="247"/>
      <c r="E218" s="247"/>
      <c r="F218" s="247"/>
      <c r="G218" s="248" t="s">
        <v>89</v>
      </c>
      <c r="H218" s="249"/>
      <c r="I218" s="249"/>
      <c r="J218" s="249"/>
      <c r="K218" s="250"/>
      <c r="L218" s="250"/>
      <c r="M218" s="251"/>
      <c r="N218" s="53"/>
    </row>
    <row r="219" spans="2:37" ht="14.1" customHeight="1">
      <c r="B219" s="25"/>
      <c r="C219" s="23"/>
      <c r="D219" s="13"/>
      <c r="E219" s="13"/>
      <c r="F219" s="24"/>
      <c r="G219" s="32"/>
      <c r="H219" s="13"/>
      <c r="I219" s="13"/>
      <c r="J219" s="13"/>
      <c r="K219" s="13"/>
      <c r="L219" s="13"/>
      <c r="M219" s="33"/>
      <c r="N219" s="53"/>
    </row>
    <row r="220" spans="2:37" ht="14.1" customHeight="1">
      <c r="B220" s="25"/>
      <c r="C220" s="25"/>
      <c r="F220" s="26"/>
      <c r="G220" s="241" t="s">
        <v>90</v>
      </c>
      <c r="H220" s="242"/>
      <c r="I220" s="242"/>
      <c r="J220" s="242"/>
      <c r="K220" s="242"/>
      <c r="L220" s="30">
        <f>J34</f>
        <v>2.67</v>
      </c>
      <c r="M220" s="31" t="s">
        <v>91</v>
      </c>
      <c r="N220" s="53"/>
    </row>
    <row r="221" spans="2:37" ht="14.1" customHeight="1">
      <c r="B221" s="25"/>
      <c r="C221" s="25"/>
      <c r="F221" s="26"/>
      <c r="G221" s="241" t="s">
        <v>92</v>
      </c>
      <c r="H221" s="242"/>
      <c r="I221" s="242"/>
      <c r="J221" s="242"/>
      <c r="K221" s="242"/>
      <c r="L221" s="30">
        <f>J36</f>
        <v>9.1</v>
      </c>
      <c r="M221" s="31" t="s">
        <v>93</v>
      </c>
      <c r="N221" s="53"/>
    </row>
    <row r="222" spans="2:37" ht="14.1" customHeight="1">
      <c r="B222" s="25"/>
      <c r="C222" s="25"/>
      <c r="F222" s="26"/>
      <c r="G222" s="241" t="s">
        <v>94</v>
      </c>
      <c r="H222" s="242"/>
      <c r="I222" s="242"/>
      <c r="J222" s="242"/>
      <c r="K222" s="242"/>
      <c r="L222" s="30">
        <v>3.2290000000000001</v>
      </c>
      <c r="M222" s="31" t="str">
        <f>M220</f>
        <v>mΩ</v>
      </c>
      <c r="N222" s="53"/>
    </row>
    <row r="223" spans="2:37" ht="14.1" customHeight="1" thickBot="1">
      <c r="B223" s="25"/>
      <c r="C223" s="27"/>
      <c r="D223" s="28"/>
      <c r="E223" s="28"/>
      <c r="F223" s="29"/>
      <c r="G223" s="243"/>
      <c r="H223" s="244"/>
      <c r="I223" s="244"/>
      <c r="J223" s="244"/>
      <c r="K223" s="244"/>
      <c r="L223" s="34"/>
      <c r="M223" s="35"/>
      <c r="N223" s="53"/>
    </row>
    <row r="224" spans="2:37" ht="14.1" customHeight="1">
      <c r="B224" s="25"/>
      <c r="N224" s="53"/>
    </row>
    <row r="225" spans="2:29" ht="14.1" customHeight="1">
      <c r="B225" s="25"/>
      <c r="K225" s="15" t="s">
        <v>95</v>
      </c>
      <c r="L225" s="41">
        <f>((L222/J34)*(J36+U27))-U27</f>
        <v>58.111947565543062</v>
      </c>
      <c r="M225" s="36" t="str">
        <f>M221</f>
        <v xml:space="preserve"> °C</v>
      </c>
      <c r="N225" s="53"/>
    </row>
    <row r="226" spans="2:29" ht="14.1" customHeight="1" thickBot="1">
      <c r="B226" s="25"/>
      <c r="N226" s="53"/>
    </row>
    <row r="227" spans="2:29" ht="14.1" customHeight="1">
      <c r="B227" s="25"/>
      <c r="C227" s="245" t="s">
        <v>96</v>
      </c>
      <c r="D227" s="223"/>
      <c r="E227" s="223"/>
      <c r="F227" s="223"/>
      <c r="G227" s="223"/>
      <c r="H227" s="223"/>
      <c r="I227" s="223"/>
      <c r="J227" s="223"/>
      <c r="K227" s="223"/>
      <c r="L227" s="223"/>
      <c r="M227" s="224"/>
      <c r="N227" s="53"/>
    </row>
    <row r="228" spans="2:29" ht="14.1" customHeight="1">
      <c r="B228" s="25"/>
      <c r="C228" s="246" t="s">
        <v>88</v>
      </c>
      <c r="D228" s="247"/>
      <c r="E228" s="247"/>
      <c r="F228" s="247"/>
      <c r="G228" s="248" t="s">
        <v>89</v>
      </c>
      <c r="H228" s="249"/>
      <c r="I228" s="249"/>
      <c r="J228" s="249"/>
      <c r="K228" s="250"/>
      <c r="L228" s="250"/>
      <c r="M228" s="251"/>
      <c r="N228" s="53"/>
    </row>
    <row r="229" spans="2:29" ht="14.1" customHeight="1">
      <c r="B229" s="25"/>
      <c r="C229" s="23"/>
      <c r="D229" s="13"/>
      <c r="E229" s="13"/>
      <c r="F229" s="24"/>
      <c r="G229" s="32"/>
      <c r="H229" s="13"/>
      <c r="I229" s="13"/>
      <c r="J229" s="13"/>
      <c r="K229" s="13"/>
      <c r="L229" s="13"/>
      <c r="M229" s="33"/>
      <c r="N229" s="53"/>
    </row>
    <row r="230" spans="2:29" ht="14.1" customHeight="1">
      <c r="B230" s="25"/>
      <c r="C230" s="25"/>
      <c r="F230" s="26"/>
      <c r="G230" s="241" t="s">
        <v>97</v>
      </c>
      <c r="H230" s="242"/>
      <c r="I230" s="242"/>
      <c r="J230" s="242"/>
      <c r="K230" s="242"/>
      <c r="L230" s="40">
        <f>L225</f>
        <v>58.111947565543062</v>
      </c>
      <c r="M230" s="31" t="str">
        <f>M225</f>
        <v xml:space="preserve"> °C</v>
      </c>
      <c r="N230" s="53"/>
    </row>
    <row r="231" spans="2:29" ht="14.1" customHeight="1">
      <c r="B231" s="25"/>
      <c r="C231" s="25"/>
      <c r="F231" s="26"/>
      <c r="G231" s="241" t="s">
        <v>98</v>
      </c>
      <c r="H231" s="242"/>
      <c r="I231" s="242"/>
      <c r="J231" s="242"/>
      <c r="K231" s="242"/>
      <c r="L231" s="40">
        <f>MEDIAN(J160:L160)</f>
        <v>22.18</v>
      </c>
      <c r="M231" s="31" t="s">
        <v>93</v>
      </c>
      <c r="N231" s="53"/>
    </row>
    <row r="232" spans="2:29" ht="13.5" customHeight="1" thickBot="1">
      <c r="B232" s="25"/>
      <c r="C232" s="27"/>
      <c r="D232" s="28"/>
      <c r="E232" s="28"/>
      <c r="F232" s="29"/>
      <c r="G232" s="253"/>
      <c r="H232" s="244"/>
      <c r="I232" s="244"/>
      <c r="J232" s="244"/>
      <c r="K232" s="244"/>
      <c r="L232" s="37"/>
      <c r="M232" s="35"/>
      <c r="N232" s="53"/>
    </row>
    <row r="233" spans="2:29" ht="14.1" customHeight="1">
      <c r="B233" s="25"/>
      <c r="N233" s="53"/>
    </row>
    <row r="234" spans="2:29" ht="14.1" customHeight="1">
      <c r="B234" s="25"/>
      <c r="I234" s="15" t="s">
        <v>99</v>
      </c>
      <c r="J234" s="41">
        <f>L225-L231</f>
        <v>35.931947565543062</v>
      </c>
      <c r="K234" s="36" t="str">
        <f>M231</f>
        <v xml:space="preserve"> °C</v>
      </c>
      <c r="N234" s="53"/>
    </row>
    <row r="235" spans="2:29" ht="14.1" customHeight="1" thickBot="1">
      <c r="B235" s="25"/>
      <c r="N235" s="53"/>
    </row>
    <row r="236" spans="2:29" ht="14.1" customHeight="1">
      <c r="B236" s="25"/>
      <c r="C236" s="252" t="s">
        <v>100</v>
      </c>
      <c r="D236" s="223"/>
      <c r="E236" s="223"/>
      <c r="F236" s="223"/>
      <c r="G236" s="223"/>
      <c r="H236" s="223"/>
      <c r="I236" s="223"/>
      <c r="J236" s="223"/>
      <c r="K236" s="223"/>
      <c r="L236" s="223"/>
      <c r="M236" s="224"/>
      <c r="N236" s="53"/>
      <c r="V236" s="231" t="s">
        <v>84</v>
      </c>
      <c r="W236" s="232"/>
      <c r="X236" s="232"/>
      <c r="Y236" s="232"/>
      <c r="Z236" s="232"/>
      <c r="AA236" s="232"/>
      <c r="AB236" s="233"/>
      <c r="AC236" s="233"/>
    </row>
    <row r="237" spans="2:29" ht="14.1" customHeight="1">
      <c r="B237" s="25"/>
      <c r="C237" s="246" t="str">
        <f>C228</f>
        <v>Formula</v>
      </c>
      <c r="D237" s="247"/>
      <c r="E237" s="247"/>
      <c r="F237" s="247"/>
      <c r="G237" s="248" t="str">
        <f>G228</f>
        <v>Variáveis</v>
      </c>
      <c r="H237" s="249"/>
      <c r="I237" s="249"/>
      <c r="J237" s="249"/>
      <c r="K237" s="250"/>
      <c r="L237" s="250"/>
      <c r="M237" s="251"/>
      <c r="N237" s="53"/>
    </row>
    <row r="238" spans="2:29" ht="14.1" customHeight="1">
      <c r="B238" s="25"/>
      <c r="C238" s="23"/>
      <c r="D238" s="13"/>
      <c r="E238" s="13"/>
      <c r="F238" s="24"/>
      <c r="G238" s="32"/>
      <c r="H238" s="13"/>
      <c r="I238" s="13"/>
      <c r="J238" s="13"/>
      <c r="K238" s="13"/>
      <c r="L238" s="13"/>
      <c r="M238" s="33"/>
      <c r="N238" s="53"/>
    </row>
    <row r="239" spans="2:29" ht="14.1" customHeight="1">
      <c r="B239" s="25"/>
      <c r="C239" s="25"/>
      <c r="F239" s="26"/>
      <c r="G239" s="241" t="s">
        <v>101</v>
      </c>
      <c r="H239" s="242"/>
      <c r="I239" s="242"/>
      <c r="J239" s="242"/>
      <c r="K239" s="242"/>
      <c r="L239" s="40">
        <v>40</v>
      </c>
      <c r="M239" s="31" t="str">
        <f>M231</f>
        <v xml:space="preserve"> °C</v>
      </c>
      <c r="N239" s="53"/>
    </row>
    <row r="240" spans="2:29" ht="14.1" customHeight="1">
      <c r="B240" s="25"/>
      <c r="C240" s="25"/>
      <c r="F240" s="26"/>
      <c r="G240" s="241" t="str">
        <f>G231</f>
        <v>Temp. Amb.  no desligamento - T2</v>
      </c>
      <c r="H240" s="242"/>
      <c r="I240" s="242"/>
      <c r="J240" s="242"/>
      <c r="K240" s="242"/>
      <c r="L240" s="40">
        <f>L231</f>
        <v>22.18</v>
      </c>
      <c r="M240" s="31" t="str">
        <f>M231</f>
        <v xml:space="preserve"> °C</v>
      </c>
      <c r="N240" s="53"/>
    </row>
    <row r="241" spans="2:14" ht="14.1" customHeight="1">
      <c r="B241" s="25"/>
      <c r="C241" s="25"/>
      <c r="F241" s="26"/>
      <c r="G241" s="241" t="s">
        <v>102</v>
      </c>
      <c r="H241" s="242"/>
      <c r="I241" s="242"/>
      <c r="J241" s="242"/>
      <c r="K241" s="242"/>
      <c r="L241" s="40">
        <f>J234</f>
        <v>35.931947565543062</v>
      </c>
      <c r="M241" s="31" t="str">
        <f>K234</f>
        <v xml:space="preserve"> °C</v>
      </c>
      <c r="N241" s="53"/>
    </row>
    <row r="242" spans="2:14" ht="14.1" customHeight="1" thickBot="1">
      <c r="B242" s="25"/>
      <c r="C242" s="27"/>
      <c r="D242" s="28"/>
      <c r="E242" s="28"/>
      <c r="F242" s="29"/>
      <c r="G242" s="243"/>
      <c r="H242" s="244"/>
      <c r="I242" s="244"/>
      <c r="J242" s="244"/>
      <c r="K242" s="244"/>
      <c r="L242" s="34"/>
      <c r="M242" s="35"/>
      <c r="N242" s="53"/>
    </row>
    <row r="243" spans="2:14" ht="14.1" customHeight="1">
      <c r="B243" s="25"/>
      <c r="N243" s="53"/>
    </row>
    <row r="244" spans="2:14" ht="14.1" customHeight="1">
      <c r="B244" s="25"/>
      <c r="K244" s="15" t="s">
        <v>103</v>
      </c>
      <c r="L244" s="41">
        <f>(L241*(U27+L239)/(U27+L240))+L239</f>
        <v>78.522397058293194</v>
      </c>
      <c r="M244" s="36" t="str">
        <f>K234</f>
        <v xml:space="preserve"> °C</v>
      </c>
      <c r="N244" s="53"/>
    </row>
    <row r="245" spans="2:14" ht="14.1" customHeight="1" thickBot="1">
      <c r="B245" s="25"/>
      <c r="N245" s="53"/>
    </row>
    <row r="246" spans="2:14" ht="14.1" customHeight="1">
      <c r="B246" s="25"/>
      <c r="C246" s="252" t="s">
        <v>104</v>
      </c>
      <c r="D246" s="223"/>
      <c r="E246" s="223"/>
      <c r="F246" s="223"/>
      <c r="G246" s="223"/>
      <c r="H246" s="223"/>
      <c r="I246" s="223"/>
      <c r="J246" s="223"/>
      <c r="K246" s="223"/>
      <c r="L246" s="223"/>
      <c r="M246" s="224"/>
      <c r="N246" s="53"/>
    </row>
    <row r="247" spans="2:14" ht="14.1" customHeight="1">
      <c r="B247" s="25"/>
      <c r="C247" s="246" t="str">
        <f>C237</f>
        <v>Formula</v>
      </c>
      <c r="D247" s="247"/>
      <c r="E247" s="247"/>
      <c r="F247" s="247"/>
      <c r="G247" s="248" t="str">
        <f>G237</f>
        <v>Variáveis</v>
      </c>
      <c r="H247" s="249"/>
      <c r="I247" s="249"/>
      <c r="J247" s="249"/>
      <c r="K247" s="250"/>
      <c r="L247" s="250"/>
      <c r="M247" s="251"/>
      <c r="N247" s="53"/>
    </row>
    <row r="248" spans="2:14" ht="14.1" customHeight="1">
      <c r="B248" s="25"/>
      <c r="C248" s="23"/>
      <c r="D248" s="13"/>
      <c r="E248" s="13"/>
      <c r="F248" s="24"/>
      <c r="G248" s="32"/>
      <c r="H248" s="13"/>
      <c r="I248" s="13"/>
      <c r="J248" s="13"/>
      <c r="K248" s="13"/>
      <c r="L248" s="13"/>
      <c r="M248" s="33"/>
      <c r="N248" s="53"/>
    </row>
    <row r="249" spans="2:14" ht="14.1" customHeight="1">
      <c r="B249" s="25"/>
      <c r="C249" s="25"/>
      <c r="F249" s="26"/>
      <c r="G249" s="241" t="s">
        <v>105</v>
      </c>
      <c r="H249" s="242"/>
      <c r="I249" s="242"/>
      <c r="J249" s="242"/>
      <c r="K249" s="242"/>
      <c r="L249" s="40">
        <f>L244</f>
        <v>78.522397058293194</v>
      </c>
      <c r="M249" s="31" t="str">
        <f>M241</f>
        <v xml:space="preserve"> °C</v>
      </c>
      <c r="N249" s="53"/>
    </row>
    <row r="250" spans="2:14" ht="14.1" customHeight="1">
      <c r="B250" s="25"/>
      <c r="C250" s="25"/>
      <c r="F250" s="26"/>
      <c r="G250" s="241" t="s">
        <v>101</v>
      </c>
      <c r="H250" s="242"/>
      <c r="I250" s="242"/>
      <c r="J250" s="242"/>
      <c r="K250" s="242"/>
      <c r="L250" s="40">
        <f>L239</f>
        <v>40</v>
      </c>
      <c r="M250" s="31" t="str">
        <f>M249</f>
        <v xml:space="preserve"> °C</v>
      </c>
      <c r="N250" s="53"/>
    </row>
    <row r="251" spans="2:14" ht="14.1" customHeight="1" thickBot="1">
      <c r="B251" s="25"/>
      <c r="C251" s="27"/>
      <c r="D251" s="28"/>
      <c r="E251" s="28"/>
      <c r="F251" s="29"/>
      <c r="G251" s="243"/>
      <c r="H251" s="244"/>
      <c r="I251" s="244"/>
      <c r="J251" s="244"/>
      <c r="K251" s="244"/>
      <c r="L251" s="34"/>
      <c r="M251" s="35"/>
      <c r="N251" s="53"/>
    </row>
    <row r="252" spans="2:14" ht="14.1" customHeight="1">
      <c r="B252" s="25"/>
      <c r="N252" s="53"/>
    </row>
    <row r="253" spans="2:14" ht="14.1" customHeight="1">
      <c r="B253" s="25"/>
      <c r="K253" s="15" t="s">
        <v>106</v>
      </c>
      <c r="L253" s="41">
        <f>L249-L250</f>
        <v>38.522397058293194</v>
      </c>
      <c r="M253" s="36" t="str">
        <f>M244</f>
        <v xml:space="preserve"> °C</v>
      </c>
      <c r="N253" s="53"/>
    </row>
    <row r="254" spans="2:14" ht="14.1" customHeight="1" thickBot="1">
      <c r="B254" s="25"/>
      <c r="K254" s="15"/>
      <c r="L254" s="41"/>
      <c r="M254" s="36"/>
      <c r="N254" s="53"/>
    </row>
    <row r="255" spans="2:14" ht="14.1" customHeight="1">
      <c r="B255" s="25"/>
      <c r="C255" s="252" t="s">
        <v>107</v>
      </c>
      <c r="D255" s="223"/>
      <c r="E255" s="223"/>
      <c r="F255" s="223"/>
      <c r="G255" s="223"/>
      <c r="H255" s="223"/>
      <c r="I255" s="223"/>
      <c r="J255" s="223"/>
      <c r="K255" s="223"/>
      <c r="L255" s="223"/>
      <c r="M255" s="224"/>
      <c r="N255" s="53"/>
    </row>
    <row r="256" spans="2:14" ht="14.1" customHeight="1">
      <c r="B256" s="25"/>
      <c r="C256" s="246" t="str">
        <f>C247</f>
        <v>Formula</v>
      </c>
      <c r="D256" s="247"/>
      <c r="E256" s="247"/>
      <c r="F256" s="247"/>
      <c r="G256" s="248" t="str">
        <f>G247</f>
        <v>Variáveis</v>
      </c>
      <c r="H256" s="249"/>
      <c r="I256" s="249"/>
      <c r="J256" s="249"/>
      <c r="K256" s="250"/>
      <c r="L256" s="250"/>
      <c r="M256" s="251"/>
      <c r="N256" s="53"/>
    </row>
    <row r="257" spans="2:14" ht="14.1" customHeight="1">
      <c r="B257" s="25"/>
      <c r="C257" s="23"/>
      <c r="D257" s="13"/>
      <c r="E257" s="13"/>
      <c r="F257" s="24"/>
      <c r="G257" s="32"/>
      <c r="H257" s="13"/>
      <c r="I257" s="13"/>
      <c r="J257" s="13"/>
      <c r="K257" s="13"/>
      <c r="L257" s="13"/>
      <c r="M257" s="33"/>
      <c r="N257" s="53"/>
    </row>
    <row r="258" spans="2:14" ht="14.1" customHeight="1">
      <c r="B258" s="25"/>
      <c r="C258" s="25"/>
      <c r="F258" s="26"/>
      <c r="G258" s="241" t="s">
        <v>105</v>
      </c>
      <c r="H258" s="254"/>
      <c r="I258" s="254"/>
      <c r="J258" s="254"/>
      <c r="K258" s="254"/>
      <c r="L258" s="40">
        <f>L249</f>
        <v>78.522397058293194</v>
      </c>
      <c r="M258" s="31" t="str">
        <f>M250</f>
        <v xml:space="preserve"> °C</v>
      </c>
      <c r="N258" s="53"/>
    </row>
    <row r="259" spans="2:14" ht="14.1" customHeight="1">
      <c r="B259" s="25"/>
      <c r="C259" s="25"/>
      <c r="F259" s="26"/>
      <c r="G259" s="241" t="s">
        <v>108</v>
      </c>
      <c r="H259" s="254"/>
      <c r="I259" s="254"/>
      <c r="J259" s="254"/>
      <c r="K259" s="254"/>
      <c r="L259" s="40">
        <v>10</v>
      </c>
      <c r="M259" s="31" t="s">
        <v>109</v>
      </c>
      <c r="N259" s="53"/>
    </row>
    <row r="260" spans="2:14" ht="14.1" customHeight="1">
      <c r="B260" s="25"/>
      <c r="C260" s="25"/>
      <c r="F260" s="26"/>
      <c r="G260" s="241" t="s">
        <v>110</v>
      </c>
      <c r="H260" s="254"/>
      <c r="I260" s="254"/>
      <c r="J260" s="254"/>
      <c r="K260" s="254"/>
      <c r="L260" s="40">
        <f>9.5*23</f>
        <v>218.5</v>
      </c>
      <c r="M260" s="31" t="s">
        <v>111</v>
      </c>
      <c r="N260" s="53"/>
    </row>
    <row r="261" spans="2:14" ht="14.1" customHeight="1">
      <c r="B261" s="25"/>
      <c r="C261" s="25"/>
      <c r="F261" s="26"/>
      <c r="G261" s="241" t="s">
        <v>112</v>
      </c>
      <c r="H261" s="254"/>
      <c r="I261" s="254"/>
      <c r="J261" s="254"/>
      <c r="K261" s="254"/>
      <c r="L261" s="40">
        <v>1</v>
      </c>
      <c r="M261" s="31" t="s">
        <v>113</v>
      </c>
      <c r="N261" s="53"/>
    </row>
    <row r="262" spans="2:14" ht="14.1" customHeight="1" thickBot="1">
      <c r="B262" s="25"/>
      <c r="C262" s="27"/>
      <c r="D262" s="28"/>
      <c r="E262" s="28"/>
      <c r="F262" s="29"/>
      <c r="G262" s="243"/>
      <c r="H262" s="255"/>
      <c r="I262" s="255"/>
      <c r="J262" s="255"/>
      <c r="K262" s="255"/>
      <c r="L262" s="34"/>
      <c r="M262" s="35"/>
      <c r="N262" s="53"/>
    </row>
    <row r="263" spans="2:14" ht="14.1" customHeight="1">
      <c r="B263" s="25"/>
      <c r="N263" s="53"/>
    </row>
    <row r="264" spans="2:14" ht="14.1" customHeight="1">
      <c r="B264" s="25"/>
      <c r="K264" s="15" t="s">
        <v>114</v>
      </c>
      <c r="L264" s="41">
        <f>L258+((2*(L258+U27))/((45700/((L259*1000)/L260)^2*L261)-1))</f>
        <v>107.68171695877437</v>
      </c>
      <c r="M264" s="36" t="str">
        <f>M253</f>
        <v xml:space="preserve"> °C</v>
      </c>
      <c r="N264" s="53"/>
    </row>
    <row r="265" spans="2:14" ht="14.1" customHeight="1">
      <c r="B265" s="25"/>
      <c r="K265" s="15"/>
      <c r="L265" s="41"/>
      <c r="M265" s="36"/>
      <c r="N265" s="53"/>
    </row>
    <row r="266" spans="2:14" ht="14.1" customHeight="1">
      <c r="B266" s="167" t="s">
        <v>115</v>
      </c>
      <c r="C266" s="168"/>
      <c r="D266" s="168"/>
      <c r="E266" s="168"/>
      <c r="F266" s="168"/>
      <c r="G266" s="168"/>
      <c r="H266" s="168"/>
      <c r="I266" s="168"/>
      <c r="J266" s="168"/>
      <c r="K266" s="168"/>
      <c r="L266" s="168"/>
      <c r="M266" s="168"/>
      <c r="N266" s="169"/>
    </row>
    <row r="267" spans="2:14" ht="14.1" customHeight="1">
      <c r="B267" s="25"/>
      <c r="N267" s="53"/>
    </row>
    <row r="268" spans="2:14" ht="14.1" customHeight="1">
      <c r="B268" s="25"/>
      <c r="N268" s="53"/>
    </row>
    <row r="269" spans="2:14" ht="14.1" customHeight="1">
      <c r="B269" s="25"/>
      <c r="N269" s="53"/>
    </row>
    <row r="270" spans="2:14" ht="14.1" customHeight="1">
      <c r="B270" s="25"/>
      <c r="N270" s="53"/>
    </row>
    <row r="271" spans="2:14" ht="14.1" customHeight="1" thickBot="1">
      <c r="B271" s="25"/>
      <c r="N271" s="53"/>
    </row>
    <row r="272" spans="2:14" ht="14.1" customHeight="1">
      <c r="B272" s="25"/>
      <c r="E272" s="262" t="s">
        <v>116</v>
      </c>
      <c r="F272" s="263"/>
      <c r="G272" s="263"/>
      <c r="H272" s="264"/>
      <c r="I272" s="264"/>
      <c r="J272" s="265"/>
      <c r="N272" s="53"/>
    </row>
    <row r="273" spans="2:19" ht="14.1" customHeight="1">
      <c r="B273" s="25"/>
      <c r="E273" s="266" t="s">
        <v>117</v>
      </c>
      <c r="F273" s="267"/>
      <c r="G273" s="267"/>
      <c r="H273" s="267"/>
      <c r="I273" s="268" t="s">
        <v>118</v>
      </c>
      <c r="J273" s="166"/>
      <c r="N273" s="53"/>
    </row>
    <row r="274" spans="2:19" ht="14.1" customHeight="1" thickBot="1">
      <c r="B274" s="25"/>
      <c r="E274" s="269" t="s">
        <v>119</v>
      </c>
      <c r="F274" s="270"/>
      <c r="G274" s="270"/>
      <c r="H274" s="270"/>
      <c r="I274" s="43">
        <f>L244</f>
        <v>78.522397058293194</v>
      </c>
      <c r="J274" s="44" t="str">
        <f>M244</f>
        <v xml:space="preserve"> °C</v>
      </c>
      <c r="N274" s="53"/>
    </row>
    <row r="275" spans="2:19" ht="14.1" customHeight="1">
      <c r="B275" s="25"/>
      <c r="N275" s="53"/>
    </row>
    <row r="276" spans="2:19" ht="14.1" customHeight="1">
      <c r="B276" s="271" t="s">
        <v>120</v>
      </c>
      <c r="C276" s="242"/>
      <c r="D276" s="272">
        <v>43734</v>
      </c>
      <c r="E276" s="254"/>
      <c r="N276" s="53"/>
    </row>
    <row r="277" spans="2:19" ht="14.1" customHeight="1">
      <c r="B277" s="66"/>
      <c r="C277" s="65"/>
      <c r="D277" s="67"/>
      <c r="E277" s="68"/>
      <c r="N277" s="53"/>
      <c r="S277" s="15"/>
    </row>
    <row r="278" spans="2:19" ht="14.1" customHeight="1">
      <c r="B278" s="58" t="s">
        <v>121</v>
      </c>
      <c r="C278" s="45"/>
      <c r="D278" s="45"/>
      <c r="E278" s="45"/>
      <c r="I278" s="57" t="s">
        <v>122</v>
      </c>
      <c r="L278" s="45"/>
      <c r="M278" s="45"/>
      <c r="N278" s="59"/>
      <c r="S278" s="15"/>
    </row>
    <row r="279" spans="2:19" ht="14.1" customHeight="1">
      <c r="B279" s="60"/>
      <c r="C279" s="45"/>
      <c r="D279" s="45"/>
      <c r="E279" s="45"/>
      <c r="K279" s="45"/>
      <c r="L279" s="45"/>
      <c r="M279" s="45"/>
      <c r="N279" s="59"/>
      <c r="S279" s="15"/>
    </row>
    <row r="280" spans="2:19" ht="14.1" customHeight="1">
      <c r="B280" s="60"/>
      <c r="C280" s="45"/>
      <c r="D280" s="45"/>
      <c r="E280" s="45"/>
      <c r="K280" s="45"/>
      <c r="L280" s="45"/>
      <c r="M280" s="45"/>
      <c r="N280" s="59"/>
    </row>
    <row r="281" spans="2:19" ht="14.1" customHeight="1">
      <c r="B281" s="58"/>
      <c r="C281" s="45"/>
      <c r="D281" s="45"/>
      <c r="E281" s="45"/>
      <c r="K281" s="57"/>
      <c r="L281" s="45"/>
      <c r="M281" s="45"/>
      <c r="N281" s="59"/>
    </row>
    <row r="282" spans="2:19" ht="14.1" customHeight="1">
      <c r="B282" s="58"/>
      <c r="C282" s="45"/>
      <c r="D282" s="45"/>
      <c r="E282" s="45"/>
      <c r="K282" s="57"/>
      <c r="L282" s="45"/>
      <c r="M282" s="45"/>
      <c r="N282" s="59"/>
    </row>
    <row r="283" spans="2:19" ht="14.1" customHeight="1">
      <c r="B283" s="256" t="s">
        <v>123</v>
      </c>
      <c r="C283" s="257"/>
      <c r="D283" s="257"/>
      <c r="E283" s="258"/>
      <c r="F283" s="258"/>
      <c r="I283" s="257" t="s">
        <v>124</v>
      </c>
      <c r="J283" s="198"/>
      <c r="K283" s="198"/>
      <c r="L283" s="198"/>
      <c r="M283" s="198"/>
      <c r="N283" s="59"/>
    </row>
    <row r="284" spans="2:19" ht="14.1" customHeight="1">
      <c r="B284" s="60"/>
      <c r="C284" s="45"/>
      <c r="D284" s="45"/>
      <c r="E284" s="45"/>
      <c r="K284" s="45"/>
      <c r="L284" s="45"/>
      <c r="M284" s="45"/>
      <c r="N284" s="59"/>
      <c r="S284" s="15"/>
    </row>
    <row r="285" spans="2:19" ht="14.1" customHeight="1">
      <c r="B285" s="259" t="s">
        <v>125</v>
      </c>
      <c r="C285" s="242"/>
      <c r="D285" s="242"/>
      <c r="E285" s="242"/>
      <c r="F285" s="242"/>
      <c r="G285" s="242"/>
      <c r="H285" s="242"/>
      <c r="I285" s="242"/>
      <c r="J285" s="242"/>
      <c r="K285" s="242"/>
      <c r="L285" s="242"/>
      <c r="M285" s="242"/>
      <c r="N285" s="260"/>
    </row>
    <row r="286" spans="2:19" ht="14.1" customHeight="1">
      <c r="B286" s="261"/>
      <c r="C286" s="242"/>
      <c r="D286" s="242"/>
      <c r="E286" s="242"/>
      <c r="F286" s="242"/>
      <c r="G286" s="242"/>
      <c r="H286" s="242"/>
      <c r="I286" s="242"/>
      <c r="J286" s="242"/>
      <c r="K286" s="242"/>
      <c r="L286" s="242"/>
      <c r="M286" s="242"/>
      <c r="N286" s="260"/>
    </row>
    <row r="287" spans="2:19" ht="14.1" customHeight="1" thickBot="1">
      <c r="B287" s="61"/>
      <c r="C287" s="62"/>
      <c r="D287" s="62"/>
      <c r="E287" s="62"/>
      <c r="F287" s="62"/>
      <c r="G287" s="62"/>
      <c r="H287" s="62"/>
      <c r="I287" s="62"/>
      <c r="J287" s="28"/>
      <c r="K287" s="28"/>
      <c r="L287" s="28"/>
      <c r="M287" s="28"/>
      <c r="N287" s="63"/>
    </row>
    <row r="288" spans="2:19" ht="14.1" customHeight="1"/>
    <row r="289" ht="14.1" customHeight="1"/>
    <row r="290" ht="14.1" customHeight="1"/>
    <row r="291" ht="14.1" customHeight="1"/>
  </sheetData>
  <mergeCells count="107">
    <mergeCell ref="Q100:Y100"/>
    <mergeCell ref="Q101:V101"/>
    <mergeCell ref="W101:Y101"/>
    <mergeCell ref="H199:I199"/>
    <mergeCell ref="H200:I200"/>
    <mergeCell ref="H201:I201"/>
    <mergeCell ref="V236:AC236"/>
    <mergeCell ref="J34:J35"/>
    <mergeCell ref="J36:J37"/>
    <mergeCell ref="G228:M228"/>
    <mergeCell ref="G231:K231"/>
    <mergeCell ref="D53:E54"/>
    <mergeCell ref="F53:L54"/>
    <mergeCell ref="K36:K37"/>
    <mergeCell ref="K34:K35"/>
    <mergeCell ref="E34:I35"/>
    <mergeCell ref="E36:I37"/>
    <mergeCell ref="H198:I198"/>
    <mergeCell ref="G186:J186"/>
    <mergeCell ref="H194:I194"/>
    <mergeCell ref="H193:I193"/>
    <mergeCell ref="H192:I192"/>
    <mergeCell ref="H191:I191"/>
    <mergeCell ref="H190:I190"/>
    <mergeCell ref="H189:I189"/>
    <mergeCell ref="H188:I188"/>
    <mergeCell ref="H187:I187"/>
    <mergeCell ref="D49:E50"/>
    <mergeCell ref="F49:L50"/>
    <mergeCell ref="D51:E52"/>
    <mergeCell ref="F51:L52"/>
    <mergeCell ref="F43:L44"/>
    <mergeCell ref="D45:E46"/>
    <mergeCell ref="F45:L46"/>
    <mergeCell ref="M17:N17"/>
    <mergeCell ref="B84:N84"/>
    <mergeCell ref="E162:K162"/>
    <mergeCell ref="B184:N184"/>
    <mergeCell ref="D47:E48"/>
    <mergeCell ref="F47:L48"/>
    <mergeCell ref="B32:N32"/>
    <mergeCell ref="D2:N4"/>
    <mergeCell ref="J86:L86"/>
    <mergeCell ref="D86:I86"/>
    <mergeCell ref="B39:N39"/>
    <mergeCell ref="C20:M28"/>
    <mergeCell ref="M16:N16"/>
    <mergeCell ref="E61:K61"/>
    <mergeCell ref="B5:C5"/>
    <mergeCell ref="B6:C6"/>
    <mergeCell ref="B7:C7"/>
    <mergeCell ref="B9:N9"/>
    <mergeCell ref="B18:N18"/>
    <mergeCell ref="D41:E42"/>
    <mergeCell ref="F41:L42"/>
    <mergeCell ref="D43:E44"/>
    <mergeCell ref="D57:E58"/>
    <mergeCell ref="F57:L58"/>
    <mergeCell ref="B266:N266"/>
    <mergeCell ref="C255:M255"/>
    <mergeCell ref="C256:F256"/>
    <mergeCell ref="G256:M256"/>
    <mergeCell ref="C246:M246"/>
    <mergeCell ref="C247:F247"/>
    <mergeCell ref="G247:M247"/>
    <mergeCell ref="C217:M217"/>
    <mergeCell ref="C218:F218"/>
    <mergeCell ref="G218:M218"/>
    <mergeCell ref="G232:K232"/>
    <mergeCell ref="G230:K230"/>
    <mergeCell ref="G223:K223"/>
    <mergeCell ref="G258:K258"/>
    <mergeCell ref="G259:K259"/>
    <mergeCell ref="G262:K262"/>
    <mergeCell ref="G260:K260"/>
    <mergeCell ref="G261:K261"/>
    <mergeCell ref="G249:K249"/>
    <mergeCell ref="G250:K250"/>
    <mergeCell ref="G251:K251"/>
    <mergeCell ref="G241:K241"/>
    <mergeCell ref="C227:M227"/>
    <mergeCell ref="C228:F228"/>
    <mergeCell ref="B285:N286"/>
    <mergeCell ref="B283:F283"/>
    <mergeCell ref="I283:M283"/>
    <mergeCell ref="B276:C276"/>
    <mergeCell ref="D276:E276"/>
    <mergeCell ref="I273:J273"/>
    <mergeCell ref="E272:J272"/>
    <mergeCell ref="E273:H273"/>
    <mergeCell ref="E274:H274"/>
    <mergeCell ref="G242:K242"/>
    <mergeCell ref="C236:M236"/>
    <mergeCell ref="C237:F237"/>
    <mergeCell ref="G237:M237"/>
    <mergeCell ref="G239:K239"/>
    <mergeCell ref="G240:K240"/>
    <mergeCell ref="D55:E56"/>
    <mergeCell ref="F55:L56"/>
    <mergeCell ref="G222:K222"/>
    <mergeCell ref="H195:I195"/>
    <mergeCell ref="H196:I196"/>
    <mergeCell ref="H197:I197"/>
    <mergeCell ref="G220:K220"/>
    <mergeCell ref="E203:K203"/>
    <mergeCell ref="B215:N215"/>
    <mergeCell ref="G221:K221"/>
  </mergeCells>
  <phoneticPr fontId="30" type="noConversion"/>
  <conditionalFormatting sqref="R155:Y155">
    <cfRule type="expression" dxfId="11" priority="15">
      <formula>$E$92&lt;1</formula>
    </cfRule>
  </conditionalFormatting>
  <conditionalFormatting sqref="R156:V156 W156:Y164">
    <cfRule type="expression" dxfId="10" priority="14">
      <formula>$E$96&lt;1</formula>
    </cfRule>
  </conditionalFormatting>
  <conditionalFormatting sqref="R157:V164">
    <cfRule type="expression" dxfId="9" priority="13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fitToHeight="0" orientation="portrait" r:id="rId1"/>
  <headerFooter>
    <oddFooter>Página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8F2C0-D9EE-4977-A915-F8340F831BE5}">
  <sheetPr codeName="Planilha7">
    <pageSetUpPr fitToPage="1"/>
  </sheetPr>
  <dimension ref="B1:BI252"/>
  <sheetViews>
    <sheetView topLeftCell="A229" zoomScale="70" zoomScaleNormal="70" workbookViewId="0">
      <selection activeCell="BC126" sqref="BC126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22" width="10.140625" style="14" customWidth="1"/>
    <col min="23" max="23" width="9.7109375" style="14" customWidth="1"/>
    <col min="24" max="33" width="8.28515625" style="14" customWidth="1"/>
    <col min="34" max="34" width="7.42578125" style="14" bestFit="1" customWidth="1"/>
    <col min="35" max="35" width="8.28515625" style="14" customWidth="1"/>
    <col min="36" max="36" width="9.85546875" style="14" bestFit="1" customWidth="1"/>
    <col min="37" max="37" width="8.28515625" style="14" customWidth="1"/>
    <col min="38" max="16384" width="9.140625" style="14"/>
  </cols>
  <sheetData>
    <row r="1" spans="2:29" ht="14.1" customHeight="1" thickBot="1"/>
    <row r="2" spans="2:29" ht="14.1" customHeight="1">
      <c r="B2" s="46" t="s">
        <v>0</v>
      </c>
      <c r="C2" s="47"/>
      <c r="D2" s="182" t="s">
        <v>1</v>
      </c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320"/>
    </row>
    <row r="3" spans="2:29" ht="14.1" customHeight="1">
      <c r="B3" s="48"/>
      <c r="C3" s="20"/>
      <c r="D3" s="321"/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2"/>
    </row>
    <row r="4" spans="2:29" ht="14.1" customHeight="1">
      <c r="B4" s="48"/>
      <c r="C4" s="20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2"/>
      <c r="Y4" s="14">
        <v>33.5</v>
      </c>
    </row>
    <row r="5" spans="2:29" ht="18.75">
      <c r="B5" s="106"/>
      <c r="C5" s="107"/>
      <c r="D5" s="107"/>
      <c r="E5" s="107"/>
      <c r="F5" s="323" t="s">
        <v>2</v>
      </c>
      <c r="G5" s="324"/>
      <c r="H5" s="108" t="s">
        <v>126</v>
      </c>
      <c r="I5" s="107"/>
      <c r="J5" s="108"/>
      <c r="K5" s="107"/>
      <c r="L5" s="109" t="s">
        <v>4</v>
      </c>
      <c r="M5" s="108">
        <v>49540</v>
      </c>
      <c r="N5" s="107"/>
      <c r="O5" s="107"/>
      <c r="P5" s="109"/>
      <c r="Q5" s="109" t="s">
        <v>5</v>
      </c>
      <c r="R5" s="108" t="s">
        <v>6</v>
      </c>
      <c r="S5" s="108"/>
      <c r="T5" s="108"/>
      <c r="U5" s="108"/>
      <c r="V5" s="110"/>
      <c r="W5" s="98"/>
      <c r="X5" s="98"/>
      <c r="Y5" s="98"/>
      <c r="Z5" s="98"/>
      <c r="AC5" s="14">
        <f>Y4*1.1</f>
        <v>36.85</v>
      </c>
    </row>
    <row r="6" spans="2:29" ht="18.75">
      <c r="B6" s="111"/>
      <c r="C6" s="112"/>
      <c r="D6" s="112"/>
      <c r="E6" s="112"/>
      <c r="F6" s="325" t="s">
        <v>7</v>
      </c>
      <c r="G6" s="326"/>
      <c r="H6" s="113" t="s">
        <v>8</v>
      </c>
      <c r="I6" s="112"/>
      <c r="J6" s="113"/>
      <c r="K6" s="112"/>
      <c r="L6" s="114" t="s">
        <v>9</v>
      </c>
      <c r="M6" s="113" t="s">
        <v>10</v>
      </c>
      <c r="N6" s="112"/>
      <c r="O6" s="112"/>
      <c r="P6" s="115"/>
      <c r="Q6" s="114" t="s">
        <v>11</v>
      </c>
      <c r="R6" s="113">
        <v>1</v>
      </c>
      <c r="S6" s="113"/>
      <c r="T6" s="113"/>
      <c r="U6" s="113"/>
      <c r="V6" s="116"/>
      <c r="W6" s="98"/>
      <c r="X6" s="98"/>
      <c r="Y6" s="98"/>
      <c r="Z6" s="98"/>
    </row>
    <row r="7" spans="2:29" ht="18.75">
      <c r="B7" s="111"/>
      <c r="C7" s="112"/>
      <c r="D7" s="112"/>
      <c r="E7" s="112"/>
      <c r="F7" s="325" t="s">
        <v>12</v>
      </c>
      <c r="G7" s="326"/>
      <c r="H7" s="113" t="s">
        <v>127</v>
      </c>
      <c r="I7" s="112"/>
      <c r="J7" s="115"/>
      <c r="K7" s="112"/>
      <c r="L7" s="117" t="s">
        <v>14</v>
      </c>
      <c r="M7" s="113" t="s">
        <v>15</v>
      </c>
      <c r="N7" s="112"/>
      <c r="O7" s="112"/>
      <c r="P7" s="115"/>
      <c r="Q7" s="114" t="s">
        <v>16</v>
      </c>
      <c r="R7" s="118">
        <v>19035</v>
      </c>
      <c r="S7" s="118"/>
      <c r="T7" s="118"/>
      <c r="U7" s="118"/>
      <c r="V7" s="119"/>
      <c r="W7" s="99"/>
      <c r="X7" s="99"/>
      <c r="Y7" s="99"/>
      <c r="Z7" s="99"/>
    </row>
    <row r="8" spans="2:29" ht="14.1" customHeight="1">
      <c r="B8" s="120"/>
      <c r="C8" s="101"/>
      <c r="D8" s="121"/>
      <c r="E8" s="121"/>
      <c r="F8" s="121"/>
      <c r="G8" s="121"/>
      <c r="H8" s="121"/>
      <c r="I8" s="121"/>
      <c r="J8" s="12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22"/>
    </row>
    <row r="9" spans="2:29" ht="18">
      <c r="B9" s="305" t="s">
        <v>17</v>
      </c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7"/>
    </row>
    <row r="10" spans="2:29" ht="14.1" customHeight="1">
      <c r="B10" s="123"/>
      <c r="C10" s="101"/>
      <c r="D10" s="101"/>
      <c r="E10" s="100"/>
      <c r="F10" s="100"/>
      <c r="G10" s="100"/>
      <c r="H10" s="100"/>
      <c r="I10" s="100"/>
      <c r="J10" s="100"/>
      <c r="K10" s="100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22"/>
    </row>
    <row r="11" spans="2:29" ht="18.75">
      <c r="B11" s="124"/>
      <c r="C11" s="101"/>
      <c r="D11" s="100"/>
      <c r="E11" s="101"/>
      <c r="F11" s="101"/>
      <c r="G11" s="102" t="s">
        <v>18</v>
      </c>
      <c r="H11" s="103">
        <v>7.4999999999999997E-2</v>
      </c>
      <c r="I11" s="100" t="s">
        <v>19</v>
      </c>
      <c r="J11" s="101"/>
      <c r="K11" s="101"/>
      <c r="L11" s="101"/>
      <c r="M11" s="101"/>
      <c r="N11" s="101"/>
      <c r="O11" s="101"/>
      <c r="P11" s="102" t="s">
        <v>20</v>
      </c>
      <c r="Q11" s="103">
        <v>2.8000000000000001E-2</v>
      </c>
      <c r="R11" s="104" t="s">
        <v>21</v>
      </c>
      <c r="S11" s="104"/>
      <c r="T11" s="104"/>
      <c r="U11" s="104"/>
      <c r="V11" s="125"/>
      <c r="W11" s="96"/>
      <c r="X11" s="96"/>
      <c r="Y11" s="96"/>
    </row>
    <row r="12" spans="2:29" ht="18">
      <c r="B12" s="124"/>
      <c r="C12" s="101"/>
      <c r="D12" s="100"/>
      <c r="E12" s="101"/>
      <c r="F12" s="101"/>
      <c r="G12" s="102" t="s">
        <v>22</v>
      </c>
      <c r="H12" s="105">
        <v>360</v>
      </c>
      <c r="I12" s="100" t="s">
        <v>23</v>
      </c>
      <c r="J12" s="101"/>
      <c r="K12" s="101"/>
      <c r="L12" s="101"/>
      <c r="M12" s="101"/>
      <c r="N12" s="101"/>
      <c r="O12" s="101"/>
      <c r="P12" s="102" t="s">
        <v>24</v>
      </c>
      <c r="Q12" s="105">
        <v>0.7</v>
      </c>
      <c r="R12" s="100" t="s">
        <v>26</v>
      </c>
      <c r="S12" s="100"/>
      <c r="T12" s="100"/>
      <c r="U12" s="100"/>
      <c r="V12" s="126"/>
      <c r="W12" s="1"/>
      <c r="X12" s="1"/>
      <c r="Y12" s="1"/>
    </row>
    <row r="13" spans="2:29" ht="18">
      <c r="B13" s="124"/>
      <c r="C13" s="101"/>
      <c r="D13" s="100"/>
      <c r="E13" s="101"/>
      <c r="F13" s="101"/>
      <c r="G13" s="102" t="s">
        <v>27</v>
      </c>
      <c r="H13" s="105">
        <v>15</v>
      </c>
      <c r="I13" s="100" t="s">
        <v>28</v>
      </c>
      <c r="J13" s="101"/>
      <c r="K13" s="101"/>
      <c r="L13" s="101"/>
      <c r="M13" s="101"/>
      <c r="N13" s="101"/>
      <c r="O13" s="101"/>
      <c r="P13" s="102" t="s">
        <v>29</v>
      </c>
      <c r="Q13" s="105">
        <v>110</v>
      </c>
      <c r="R13" s="100" t="s">
        <v>30</v>
      </c>
      <c r="S13" s="100"/>
      <c r="T13" s="100"/>
      <c r="U13" s="100"/>
      <c r="V13" s="126"/>
      <c r="W13" s="1"/>
      <c r="X13" s="1"/>
      <c r="Y13" s="1"/>
    </row>
    <row r="14" spans="2:29" ht="18">
      <c r="B14" s="124"/>
      <c r="C14" s="101"/>
      <c r="D14" s="100"/>
      <c r="E14" s="101"/>
      <c r="F14" s="101"/>
      <c r="G14" s="102" t="s">
        <v>31</v>
      </c>
      <c r="H14" s="105">
        <v>60</v>
      </c>
      <c r="I14" s="100" t="s">
        <v>32</v>
      </c>
      <c r="J14" s="101"/>
      <c r="K14" s="101"/>
      <c r="L14" s="101"/>
      <c r="M14" s="101"/>
      <c r="N14" s="101"/>
      <c r="O14" s="101"/>
      <c r="P14" s="102" t="s">
        <v>33</v>
      </c>
      <c r="Q14" s="105">
        <v>25.5</v>
      </c>
      <c r="R14" s="100" t="s">
        <v>34</v>
      </c>
      <c r="S14" s="100"/>
      <c r="T14" s="100"/>
      <c r="U14" s="100"/>
      <c r="V14" s="126"/>
      <c r="W14" s="1"/>
      <c r="X14" s="1"/>
      <c r="Y14" s="1"/>
    </row>
    <row r="15" spans="2:29" ht="18">
      <c r="B15" s="124"/>
      <c r="C15" s="101"/>
      <c r="D15" s="100"/>
      <c r="E15" s="101"/>
      <c r="F15" s="101"/>
      <c r="G15" s="102" t="s">
        <v>35</v>
      </c>
      <c r="H15" s="105">
        <v>10</v>
      </c>
      <c r="I15" s="100" t="s">
        <v>36</v>
      </c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22"/>
    </row>
    <row r="16" spans="2:29" ht="18.75">
      <c r="B16" s="124"/>
      <c r="C16" s="101"/>
      <c r="D16" s="100"/>
      <c r="E16" s="101"/>
      <c r="F16" s="101"/>
      <c r="G16" s="102" t="s">
        <v>37</v>
      </c>
      <c r="H16" s="100">
        <v>2022</v>
      </c>
      <c r="I16" s="101"/>
      <c r="J16" s="101"/>
      <c r="K16" s="101"/>
      <c r="L16" s="101"/>
      <c r="M16" s="101"/>
      <c r="N16" s="101"/>
      <c r="O16" s="101"/>
      <c r="P16" s="102" t="s">
        <v>38</v>
      </c>
      <c r="Q16" s="327" t="s">
        <v>39</v>
      </c>
      <c r="R16" s="328"/>
      <c r="S16" s="127"/>
      <c r="T16" s="127"/>
      <c r="U16" s="127"/>
      <c r="V16" s="128"/>
      <c r="W16" s="97"/>
      <c r="X16" s="97"/>
      <c r="Y16" s="97"/>
    </row>
    <row r="17" spans="2:29" ht="18.75">
      <c r="B17" s="123"/>
      <c r="C17" s="101"/>
      <c r="D17" s="101"/>
      <c r="E17" s="101"/>
      <c r="F17" s="101"/>
      <c r="G17" s="100"/>
      <c r="H17" s="100"/>
      <c r="I17" s="101"/>
      <c r="J17" s="101"/>
      <c r="K17" s="101"/>
      <c r="L17" s="101"/>
      <c r="M17" s="303"/>
      <c r="N17" s="304"/>
      <c r="O17" s="129"/>
      <c r="P17" s="129"/>
      <c r="Q17" s="129"/>
      <c r="R17" s="129"/>
      <c r="S17" s="129"/>
      <c r="T17" s="129"/>
      <c r="U17" s="129"/>
      <c r="V17" s="122"/>
    </row>
    <row r="18" spans="2:29" ht="18">
      <c r="B18" s="305" t="s">
        <v>40</v>
      </c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7"/>
    </row>
    <row r="19" spans="2:29" ht="14.1" customHeight="1">
      <c r="B19" s="124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22"/>
    </row>
    <row r="20" spans="2:29" ht="14.1" customHeight="1">
      <c r="B20" s="124"/>
      <c r="C20" s="308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101"/>
      <c r="O20" s="101"/>
      <c r="P20" s="101"/>
      <c r="Q20" s="101"/>
      <c r="R20" s="101"/>
      <c r="S20" s="101"/>
      <c r="T20" s="101"/>
      <c r="U20" s="101"/>
      <c r="V20" s="122"/>
    </row>
    <row r="21" spans="2:29" ht="14.1" customHeight="1">
      <c r="B21" s="124"/>
      <c r="C21" s="309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101"/>
      <c r="O21" s="101"/>
      <c r="P21" s="101"/>
      <c r="Q21" s="101"/>
      <c r="R21" s="101"/>
      <c r="S21" s="101"/>
      <c r="T21" s="101"/>
      <c r="U21" s="101"/>
      <c r="V21" s="122"/>
    </row>
    <row r="22" spans="2:29" ht="14.1" customHeight="1">
      <c r="B22" s="124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101"/>
      <c r="O22" s="101"/>
      <c r="P22" s="101"/>
      <c r="Q22" s="101"/>
      <c r="R22" s="101"/>
      <c r="S22" s="101"/>
      <c r="T22" s="101"/>
      <c r="U22" s="101"/>
      <c r="V22" s="122"/>
    </row>
    <row r="23" spans="2:29" ht="14.1" customHeight="1">
      <c r="B23" s="124"/>
      <c r="C23" s="309"/>
      <c r="D23" s="309"/>
      <c r="E23" s="309"/>
      <c r="F23" s="309"/>
      <c r="G23" s="309"/>
      <c r="H23" s="309"/>
      <c r="I23" s="309"/>
      <c r="J23" s="309"/>
      <c r="K23" s="309"/>
      <c r="L23" s="309"/>
      <c r="M23" s="309"/>
      <c r="N23" s="101"/>
      <c r="O23" s="101"/>
      <c r="P23" s="101"/>
      <c r="Q23" s="101"/>
      <c r="R23" s="101"/>
      <c r="S23" s="101"/>
      <c r="T23" s="101"/>
      <c r="U23" s="101"/>
      <c r="V23" s="122"/>
    </row>
    <row r="24" spans="2:29" ht="14.1" customHeight="1">
      <c r="B24" s="124"/>
      <c r="C24" s="309"/>
      <c r="D24" s="309"/>
      <c r="E24" s="309"/>
      <c r="F24" s="309"/>
      <c r="G24" s="309"/>
      <c r="H24" s="309"/>
      <c r="I24" s="309"/>
      <c r="J24" s="309"/>
      <c r="K24" s="309"/>
      <c r="L24" s="309"/>
      <c r="M24" s="309"/>
      <c r="N24" s="101"/>
      <c r="O24" s="101"/>
      <c r="P24" s="101"/>
      <c r="Q24" s="101"/>
      <c r="R24" s="101"/>
      <c r="S24" s="101"/>
      <c r="T24" s="101"/>
      <c r="U24" s="101"/>
      <c r="V24" s="122"/>
    </row>
    <row r="25" spans="2:29" ht="14.1" customHeight="1">
      <c r="B25" s="124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101"/>
      <c r="O25" s="101"/>
      <c r="P25" s="101"/>
      <c r="Q25" s="101"/>
      <c r="R25" s="101"/>
      <c r="S25" s="101"/>
      <c r="T25" s="101"/>
      <c r="U25" s="101"/>
      <c r="V25" s="122"/>
    </row>
    <row r="26" spans="2:29" ht="14.1" customHeight="1">
      <c r="B26" s="124"/>
      <c r="C26" s="309"/>
      <c r="D26" s="309"/>
      <c r="E26" s="309"/>
      <c r="F26" s="309"/>
      <c r="G26" s="309"/>
      <c r="H26" s="309"/>
      <c r="I26" s="309"/>
      <c r="J26" s="309"/>
      <c r="K26" s="309"/>
      <c r="L26" s="309"/>
      <c r="M26" s="309"/>
      <c r="N26" s="101"/>
      <c r="O26" s="101"/>
      <c r="P26" s="101"/>
      <c r="Q26" s="101"/>
      <c r="R26" s="101"/>
      <c r="S26" s="101"/>
      <c r="T26" s="101"/>
      <c r="U26" s="101"/>
      <c r="V26" s="122"/>
    </row>
    <row r="27" spans="2:29" ht="14.1" customHeight="1">
      <c r="B27" s="124"/>
      <c r="C27" s="309"/>
      <c r="D27" s="309"/>
      <c r="E27" s="309"/>
      <c r="F27" s="309"/>
      <c r="G27" s="309"/>
      <c r="H27" s="309"/>
      <c r="I27" s="309"/>
      <c r="J27" s="309"/>
      <c r="K27" s="309"/>
      <c r="L27" s="309"/>
      <c r="M27" s="309"/>
      <c r="N27" s="101"/>
      <c r="O27" s="101"/>
      <c r="P27" s="101"/>
      <c r="Q27" s="101"/>
      <c r="R27" s="101"/>
      <c r="S27" s="101"/>
      <c r="T27" s="101"/>
      <c r="U27" s="101"/>
      <c r="V27" s="122"/>
      <c r="AB27" s="15" t="s">
        <v>41</v>
      </c>
      <c r="AC27" s="14">
        <v>225</v>
      </c>
    </row>
    <row r="28" spans="2:29" ht="14.1" customHeight="1">
      <c r="B28" s="124"/>
      <c r="C28" s="309"/>
      <c r="D28" s="309"/>
      <c r="E28" s="309"/>
      <c r="F28" s="309"/>
      <c r="G28" s="309"/>
      <c r="H28" s="309"/>
      <c r="I28" s="309"/>
      <c r="J28" s="309"/>
      <c r="K28" s="309"/>
      <c r="L28" s="309"/>
      <c r="M28" s="309"/>
      <c r="N28" s="101"/>
      <c r="O28" s="101"/>
      <c r="P28" s="101"/>
      <c r="Q28" s="101"/>
      <c r="R28" s="101"/>
      <c r="S28" s="101"/>
      <c r="T28" s="101"/>
      <c r="U28" s="101"/>
      <c r="V28" s="122"/>
    </row>
    <row r="29" spans="2:29" ht="14.1" customHeight="1">
      <c r="B29" s="124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22"/>
    </row>
    <row r="30" spans="2:29" ht="14.1" customHeight="1">
      <c r="B30" s="124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22"/>
    </row>
    <row r="31" spans="2:29" ht="14.1" customHeight="1">
      <c r="B31" s="124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22"/>
    </row>
    <row r="32" spans="2:29" ht="14.1" customHeight="1">
      <c r="B32" s="305" t="s">
        <v>42</v>
      </c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  <c r="Q32" s="306"/>
      <c r="R32" s="306"/>
      <c r="S32" s="306"/>
      <c r="T32" s="306"/>
      <c r="U32" s="306"/>
      <c r="V32" s="307"/>
    </row>
    <row r="33" spans="2:22" ht="14.1" customHeight="1" thickBot="1">
      <c r="B33" s="124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22"/>
    </row>
    <row r="34" spans="2:22" ht="18">
      <c r="B34" s="124"/>
      <c r="C34" s="101"/>
      <c r="D34" s="101"/>
      <c r="E34" s="101"/>
      <c r="F34" s="101"/>
      <c r="G34" s="101"/>
      <c r="H34" s="101"/>
      <c r="I34" s="310" t="s">
        <v>43</v>
      </c>
      <c r="J34" s="311"/>
      <c r="K34" s="311"/>
      <c r="L34" s="311"/>
      <c r="M34" s="312"/>
      <c r="N34" s="316">
        <v>2.444</v>
      </c>
      <c r="O34" s="318" t="str">
        <f>Q185</f>
        <v>mΩ</v>
      </c>
      <c r="P34" s="101"/>
      <c r="Q34" s="101"/>
      <c r="R34" s="101"/>
      <c r="S34" s="101"/>
      <c r="T34" s="101"/>
      <c r="U34" s="101"/>
      <c r="V34" s="122"/>
    </row>
    <row r="35" spans="2:22" ht="11.1" customHeight="1">
      <c r="B35" s="124"/>
      <c r="C35" s="101"/>
      <c r="D35" s="101"/>
      <c r="E35" s="101"/>
      <c r="F35" s="101"/>
      <c r="G35" s="101"/>
      <c r="H35" s="101"/>
      <c r="I35" s="313"/>
      <c r="J35" s="314"/>
      <c r="K35" s="314"/>
      <c r="L35" s="314"/>
      <c r="M35" s="315"/>
      <c r="N35" s="317"/>
      <c r="O35" s="319"/>
      <c r="P35" s="101"/>
      <c r="Q35" s="101"/>
      <c r="R35" s="101"/>
      <c r="S35" s="101"/>
      <c r="T35" s="101"/>
      <c r="U35" s="101"/>
      <c r="V35" s="122"/>
    </row>
    <row r="36" spans="2:22" ht="18">
      <c r="B36" s="124"/>
      <c r="C36" s="101"/>
      <c r="D36" s="101"/>
      <c r="E36" s="101"/>
      <c r="F36" s="101"/>
      <c r="G36" s="101"/>
      <c r="H36" s="101"/>
      <c r="I36" s="313" t="s">
        <v>44</v>
      </c>
      <c r="J36" s="315"/>
      <c r="K36" s="315"/>
      <c r="L36" s="315"/>
      <c r="M36" s="315"/>
      <c r="N36" s="339">
        <v>21.5</v>
      </c>
      <c r="O36" s="341" t="str">
        <f>Q186</f>
        <v xml:space="preserve"> °C</v>
      </c>
      <c r="P36" s="101"/>
      <c r="Q36" s="101"/>
      <c r="R36" s="101"/>
      <c r="S36" s="101"/>
      <c r="T36" s="101"/>
      <c r="U36" s="101"/>
      <c r="V36" s="122"/>
    </row>
    <row r="37" spans="2:22" ht="11.1" customHeight="1" thickBot="1">
      <c r="B37" s="124"/>
      <c r="C37" s="101"/>
      <c r="D37" s="101"/>
      <c r="E37" s="101"/>
      <c r="F37" s="101"/>
      <c r="G37" s="101"/>
      <c r="H37" s="101"/>
      <c r="I37" s="337"/>
      <c r="J37" s="338"/>
      <c r="K37" s="338"/>
      <c r="L37" s="338"/>
      <c r="M37" s="338"/>
      <c r="N37" s="340"/>
      <c r="O37" s="342"/>
      <c r="P37" s="101"/>
      <c r="Q37" s="101"/>
      <c r="R37" s="101"/>
      <c r="S37" s="101"/>
      <c r="T37" s="101"/>
      <c r="U37" s="101"/>
      <c r="V37" s="122"/>
    </row>
    <row r="38" spans="2:22" ht="14.1" customHeight="1">
      <c r="B38" s="124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22"/>
    </row>
    <row r="39" spans="2:22" ht="14.1" customHeight="1">
      <c r="B39" s="305" t="s">
        <v>45</v>
      </c>
      <c r="C39" s="306"/>
      <c r="D39" s="306"/>
      <c r="E39" s="306"/>
      <c r="F39" s="306"/>
      <c r="G39" s="306"/>
      <c r="H39" s="306"/>
      <c r="I39" s="306"/>
      <c r="J39" s="306"/>
      <c r="K39" s="306"/>
      <c r="L39" s="306"/>
      <c r="M39" s="306"/>
      <c r="N39" s="306"/>
      <c r="O39" s="306"/>
      <c r="P39" s="306"/>
      <c r="Q39" s="306"/>
      <c r="R39" s="306"/>
      <c r="S39" s="306"/>
      <c r="T39" s="306"/>
      <c r="U39" s="306"/>
      <c r="V39" s="307"/>
    </row>
    <row r="40" spans="2:22" ht="14.1" customHeight="1">
      <c r="B40" s="124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22"/>
    </row>
    <row r="41" spans="2:22" ht="11.1" customHeight="1">
      <c r="B41" s="124"/>
      <c r="C41" s="101"/>
      <c r="D41" s="101"/>
      <c r="E41" s="101"/>
      <c r="F41" s="101"/>
      <c r="G41" s="101"/>
      <c r="H41" s="329" t="s">
        <v>46</v>
      </c>
      <c r="I41" s="330"/>
      <c r="J41" s="343" t="s">
        <v>47</v>
      </c>
      <c r="K41" s="344"/>
      <c r="L41" s="344"/>
      <c r="M41" s="344"/>
      <c r="N41" s="344"/>
      <c r="O41" s="344"/>
      <c r="P41" s="345"/>
      <c r="Q41" s="101"/>
      <c r="R41" s="101"/>
      <c r="S41" s="101"/>
      <c r="T41" s="101"/>
      <c r="U41" s="101"/>
      <c r="V41" s="122"/>
    </row>
    <row r="42" spans="2:22" ht="18">
      <c r="B42" s="124"/>
      <c r="C42" s="101"/>
      <c r="D42" s="101"/>
      <c r="E42" s="101"/>
      <c r="F42" s="101"/>
      <c r="G42" s="101"/>
      <c r="H42" s="330"/>
      <c r="I42" s="330"/>
      <c r="J42" s="346"/>
      <c r="K42" s="347"/>
      <c r="L42" s="347"/>
      <c r="M42" s="347"/>
      <c r="N42" s="347"/>
      <c r="O42" s="347"/>
      <c r="P42" s="348"/>
      <c r="Q42" s="101"/>
      <c r="R42" s="101"/>
      <c r="S42" s="101"/>
      <c r="T42" s="101"/>
      <c r="U42" s="101"/>
      <c r="V42" s="122"/>
    </row>
    <row r="43" spans="2:22" ht="18">
      <c r="B43" s="124"/>
      <c r="C43" s="101"/>
      <c r="D43" s="101"/>
      <c r="E43" s="101"/>
      <c r="F43" s="101"/>
      <c r="G43" s="101"/>
      <c r="H43" s="329" t="s">
        <v>48</v>
      </c>
      <c r="I43" s="330"/>
      <c r="J43" s="331" t="s">
        <v>49</v>
      </c>
      <c r="K43" s="332"/>
      <c r="L43" s="332"/>
      <c r="M43" s="332"/>
      <c r="N43" s="332"/>
      <c r="O43" s="332"/>
      <c r="P43" s="333"/>
      <c r="Q43" s="101"/>
      <c r="R43" s="101"/>
      <c r="S43" s="101"/>
      <c r="T43" s="101"/>
      <c r="U43" s="101"/>
      <c r="V43" s="122"/>
    </row>
    <row r="44" spans="2:22" ht="12.75" customHeight="1">
      <c r="B44" s="124"/>
      <c r="C44" s="101"/>
      <c r="D44" s="101"/>
      <c r="E44" s="101"/>
      <c r="F44" s="101"/>
      <c r="G44" s="101"/>
      <c r="H44" s="330"/>
      <c r="I44" s="330"/>
      <c r="J44" s="334"/>
      <c r="K44" s="335"/>
      <c r="L44" s="335"/>
      <c r="M44" s="335"/>
      <c r="N44" s="335"/>
      <c r="O44" s="335"/>
      <c r="P44" s="336"/>
      <c r="Q44" s="101"/>
      <c r="R44" s="101"/>
      <c r="S44" s="101"/>
      <c r="T44" s="101"/>
      <c r="U44" s="101"/>
      <c r="V44" s="122"/>
    </row>
    <row r="45" spans="2:22" ht="11.1" customHeight="1">
      <c r="B45" s="124"/>
      <c r="C45" s="101"/>
      <c r="D45" s="101"/>
      <c r="E45" s="101"/>
      <c r="F45" s="101"/>
      <c r="G45" s="101"/>
      <c r="H45" s="329" t="s">
        <v>50</v>
      </c>
      <c r="I45" s="330"/>
      <c r="J45" s="331" t="s">
        <v>51</v>
      </c>
      <c r="K45" s="332"/>
      <c r="L45" s="332"/>
      <c r="M45" s="332"/>
      <c r="N45" s="332"/>
      <c r="O45" s="332"/>
      <c r="P45" s="333"/>
      <c r="Q45" s="101"/>
      <c r="R45" s="101"/>
      <c r="S45" s="101"/>
      <c r="T45" s="101"/>
      <c r="U45" s="101"/>
      <c r="V45" s="122"/>
    </row>
    <row r="46" spans="2:22" ht="18">
      <c r="B46" s="124"/>
      <c r="C46" s="101"/>
      <c r="D46" s="101"/>
      <c r="E46" s="101"/>
      <c r="F46" s="101"/>
      <c r="G46" s="101"/>
      <c r="H46" s="330"/>
      <c r="I46" s="330"/>
      <c r="J46" s="334"/>
      <c r="K46" s="335"/>
      <c r="L46" s="335"/>
      <c r="M46" s="335"/>
      <c r="N46" s="335"/>
      <c r="O46" s="335"/>
      <c r="P46" s="336"/>
      <c r="Q46" s="101"/>
      <c r="R46" s="101"/>
      <c r="S46" s="101"/>
      <c r="T46" s="101"/>
      <c r="U46" s="101"/>
      <c r="V46" s="122"/>
    </row>
    <row r="47" spans="2:22" ht="18">
      <c r="B47" s="124"/>
      <c r="C47" s="101"/>
      <c r="D47" s="101"/>
      <c r="E47" s="101"/>
      <c r="F47" s="101"/>
      <c r="G47" s="101"/>
      <c r="H47" s="329" t="s">
        <v>52</v>
      </c>
      <c r="I47" s="330"/>
      <c r="J47" s="331" t="s">
        <v>53</v>
      </c>
      <c r="K47" s="332"/>
      <c r="L47" s="332"/>
      <c r="M47" s="332"/>
      <c r="N47" s="332"/>
      <c r="O47" s="332"/>
      <c r="P47" s="333"/>
      <c r="Q47" s="101"/>
      <c r="R47" s="101"/>
      <c r="S47" s="101"/>
      <c r="T47" s="101"/>
      <c r="U47" s="101"/>
      <c r="V47" s="122"/>
    </row>
    <row r="48" spans="2:22" ht="11.1" customHeight="1">
      <c r="B48" s="124"/>
      <c r="C48" s="101"/>
      <c r="D48" s="101"/>
      <c r="E48" s="101"/>
      <c r="F48" s="101"/>
      <c r="G48" s="101"/>
      <c r="H48" s="330"/>
      <c r="I48" s="330"/>
      <c r="J48" s="334"/>
      <c r="K48" s="335"/>
      <c r="L48" s="335"/>
      <c r="M48" s="335"/>
      <c r="N48" s="335"/>
      <c r="O48" s="335"/>
      <c r="P48" s="336"/>
      <c r="Q48" s="101"/>
      <c r="R48" s="101"/>
      <c r="S48" s="101"/>
      <c r="T48" s="101"/>
      <c r="U48" s="101"/>
      <c r="V48" s="122"/>
    </row>
    <row r="49" spans="2:22" ht="18">
      <c r="B49" s="124"/>
      <c r="C49" s="101"/>
      <c r="D49" s="101"/>
      <c r="E49" s="101"/>
      <c r="F49" s="101"/>
      <c r="G49" s="101"/>
      <c r="H49" s="329" t="s">
        <v>54</v>
      </c>
      <c r="I49" s="330"/>
      <c r="J49" s="331" t="s">
        <v>55</v>
      </c>
      <c r="K49" s="332"/>
      <c r="L49" s="332"/>
      <c r="M49" s="332"/>
      <c r="N49" s="332"/>
      <c r="O49" s="332"/>
      <c r="P49" s="333"/>
      <c r="Q49" s="101"/>
      <c r="R49" s="101"/>
      <c r="S49" s="101"/>
      <c r="T49" s="101"/>
      <c r="U49" s="101"/>
      <c r="V49" s="122"/>
    </row>
    <row r="50" spans="2:22" ht="11.1" customHeight="1">
      <c r="B50" s="124"/>
      <c r="C50" s="101"/>
      <c r="D50" s="101"/>
      <c r="E50" s="101"/>
      <c r="F50" s="101"/>
      <c r="G50" s="101"/>
      <c r="H50" s="330"/>
      <c r="I50" s="330"/>
      <c r="J50" s="334"/>
      <c r="K50" s="335"/>
      <c r="L50" s="335"/>
      <c r="M50" s="335"/>
      <c r="N50" s="335"/>
      <c r="O50" s="335"/>
      <c r="P50" s="336"/>
      <c r="Q50" s="101"/>
      <c r="R50" s="101"/>
      <c r="S50" s="101"/>
      <c r="T50" s="101"/>
      <c r="U50" s="101"/>
      <c r="V50" s="122"/>
    </row>
    <row r="51" spans="2:22" ht="18">
      <c r="B51" s="124"/>
      <c r="C51" s="101"/>
      <c r="D51" s="101"/>
      <c r="E51" s="101"/>
      <c r="F51" s="101"/>
      <c r="G51" s="101"/>
      <c r="H51" s="329" t="s">
        <v>56</v>
      </c>
      <c r="I51" s="330"/>
      <c r="J51" s="331" t="s">
        <v>57</v>
      </c>
      <c r="K51" s="332"/>
      <c r="L51" s="332"/>
      <c r="M51" s="332"/>
      <c r="N51" s="332"/>
      <c r="O51" s="332"/>
      <c r="P51" s="333"/>
      <c r="Q51" s="101"/>
      <c r="R51" s="101"/>
      <c r="S51" s="101"/>
      <c r="T51" s="101"/>
      <c r="U51" s="101"/>
      <c r="V51" s="122"/>
    </row>
    <row r="52" spans="2:22" ht="11.1" customHeight="1">
      <c r="B52" s="124"/>
      <c r="C52" s="101"/>
      <c r="D52" s="101"/>
      <c r="E52" s="101"/>
      <c r="F52" s="101"/>
      <c r="G52" s="101"/>
      <c r="H52" s="330"/>
      <c r="I52" s="330"/>
      <c r="J52" s="334"/>
      <c r="K52" s="335"/>
      <c r="L52" s="335"/>
      <c r="M52" s="335"/>
      <c r="N52" s="335"/>
      <c r="O52" s="335"/>
      <c r="P52" s="336"/>
      <c r="Q52" s="101"/>
      <c r="R52" s="101"/>
      <c r="S52" s="101"/>
      <c r="T52" s="101"/>
      <c r="U52" s="101"/>
      <c r="V52" s="122"/>
    </row>
    <row r="53" spans="2:22" ht="18">
      <c r="B53" s="124"/>
      <c r="C53" s="101"/>
      <c r="D53" s="101"/>
      <c r="E53" s="101"/>
      <c r="F53" s="101"/>
      <c r="G53" s="101"/>
      <c r="H53" s="329" t="s">
        <v>58</v>
      </c>
      <c r="I53" s="330"/>
      <c r="J53" s="331" t="s">
        <v>59</v>
      </c>
      <c r="K53" s="349"/>
      <c r="L53" s="349"/>
      <c r="M53" s="349"/>
      <c r="N53" s="349"/>
      <c r="O53" s="349"/>
      <c r="P53" s="350"/>
      <c r="Q53" s="101"/>
      <c r="R53" s="101"/>
      <c r="S53" s="101"/>
      <c r="T53" s="101"/>
      <c r="U53" s="101"/>
      <c r="V53" s="122"/>
    </row>
    <row r="54" spans="2:22" ht="18">
      <c r="B54" s="124"/>
      <c r="C54" s="101"/>
      <c r="D54" s="101"/>
      <c r="E54" s="101"/>
      <c r="F54" s="101"/>
      <c r="G54" s="101"/>
      <c r="H54" s="330"/>
      <c r="I54" s="330"/>
      <c r="J54" s="351"/>
      <c r="K54" s="352"/>
      <c r="L54" s="352"/>
      <c r="M54" s="352"/>
      <c r="N54" s="352"/>
      <c r="O54" s="352"/>
      <c r="P54" s="353"/>
      <c r="Q54" s="101"/>
      <c r="R54" s="101"/>
      <c r="S54" s="101"/>
      <c r="T54" s="101"/>
      <c r="U54" s="101"/>
      <c r="V54" s="122"/>
    </row>
    <row r="55" spans="2:22" ht="11.1" customHeight="1">
      <c r="B55" s="124"/>
      <c r="C55" s="101"/>
      <c r="D55" s="101"/>
      <c r="E55" s="101"/>
      <c r="F55" s="101"/>
      <c r="G55" s="101"/>
      <c r="H55" s="329" t="s">
        <v>60</v>
      </c>
      <c r="I55" s="330"/>
      <c r="J55" s="331" t="str">
        <f>J53</f>
        <v>Temperatura Ambiente</v>
      </c>
      <c r="K55" s="349"/>
      <c r="L55" s="349"/>
      <c r="M55" s="349"/>
      <c r="N55" s="349"/>
      <c r="O55" s="349"/>
      <c r="P55" s="350"/>
      <c r="Q55" s="101"/>
      <c r="R55" s="101"/>
      <c r="S55" s="101"/>
      <c r="T55" s="101"/>
      <c r="U55" s="101"/>
      <c r="V55" s="122"/>
    </row>
    <row r="56" spans="2:22" ht="18">
      <c r="B56" s="124"/>
      <c r="C56" s="101"/>
      <c r="D56" s="101"/>
      <c r="E56" s="101"/>
      <c r="F56" s="101"/>
      <c r="G56" s="101"/>
      <c r="H56" s="330"/>
      <c r="I56" s="330"/>
      <c r="J56" s="351"/>
      <c r="K56" s="352"/>
      <c r="L56" s="352"/>
      <c r="M56" s="352"/>
      <c r="N56" s="352"/>
      <c r="O56" s="352"/>
      <c r="P56" s="353"/>
      <c r="Q56" s="101"/>
      <c r="R56" s="101"/>
      <c r="S56" s="101"/>
      <c r="T56" s="101"/>
      <c r="U56" s="101"/>
      <c r="V56" s="122"/>
    </row>
    <row r="57" spans="2:22" ht="18">
      <c r="B57" s="124"/>
      <c r="C57" s="101"/>
      <c r="D57" s="101"/>
      <c r="E57" s="101"/>
      <c r="F57" s="101"/>
      <c r="G57" s="101"/>
      <c r="H57" s="329" t="s">
        <v>61</v>
      </c>
      <c r="I57" s="330"/>
      <c r="J57" s="331" t="str">
        <f>J55</f>
        <v>Temperatura Ambiente</v>
      </c>
      <c r="K57" s="349"/>
      <c r="L57" s="349"/>
      <c r="M57" s="349"/>
      <c r="N57" s="349"/>
      <c r="O57" s="349"/>
      <c r="P57" s="350"/>
      <c r="Q57" s="101"/>
      <c r="R57" s="101"/>
      <c r="S57" s="101"/>
      <c r="T57" s="101"/>
      <c r="U57" s="101"/>
      <c r="V57" s="122"/>
    </row>
    <row r="58" spans="2:22" ht="11.1" customHeight="1">
      <c r="B58" s="124"/>
      <c r="C58" s="101"/>
      <c r="D58" s="101"/>
      <c r="E58" s="101"/>
      <c r="F58" s="101"/>
      <c r="G58" s="101"/>
      <c r="H58" s="330"/>
      <c r="I58" s="330"/>
      <c r="J58" s="351"/>
      <c r="K58" s="352"/>
      <c r="L58" s="352"/>
      <c r="M58" s="352"/>
      <c r="N58" s="352"/>
      <c r="O58" s="352"/>
      <c r="P58" s="353"/>
      <c r="Q58" s="101"/>
      <c r="R58" s="101"/>
      <c r="S58" s="101"/>
      <c r="T58" s="101"/>
      <c r="U58" s="101"/>
      <c r="V58" s="122"/>
    </row>
    <row r="59" spans="2:22" ht="14.1" customHeight="1">
      <c r="B59" s="12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22"/>
    </row>
    <row r="60" spans="2:22" ht="14.1" customHeight="1" thickBot="1">
      <c r="B60" s="124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22"/>
    </row>
    <row r="61" spans="2:22" ht="18.75">
      <c r="B61" s="124"/>
      <c r="C61" s="101"/>
      <c r="D61" s="101"/>
      <c r="E61" s="101"/>
      <c r="F61" s="101"/>
      <c r="G61" s="101"/>
      <c r="H61" s="101"/>
      <c r="I61" s="354" t="s">
        <v>62</v>
      </c>
      <c r="J61" s="355"/>
      <c r="K61" s="355"/>
      <c r="L61" s="355"/>
      <c r="M61" s="355"/>
      <c r="N61" s="355"/>
      <c r="O61" s="356"/>
      <c r="P61" s="101"/>
      <c r="Q61" s="101"/>
      <c r="R61" s="101"/>
      <c r="S61" s="101"/>
      <c r="T61" s="101"/>
      <c r="U61" s="101"/>
      <c r="V61" s="122"/>
    </row>
    <row r="62" spans="2:22" ht="14.1" customHeight="1">
      <c r="B62" s="124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22"/>
    </row>
    <row r="63" spans="2:22" ht="14.1" customHeight="1">
      <c r="B63" s="124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22"/>
    </row>
    <row r="64" spans="2:22" ht="14.1" customHeight="1">
      <c r="B64" s="124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22"/>
    </row>
    <row r="65" spans="2:22" ht="14.1" customHeight="1">
      <c r="B65" s="124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22"/>
    </row>
    <row r="66" spans="2:22" ht="14.1" customHeight="1">
      <c r="B66" s="124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22"/>
    </row>
    <row r="67" spans="2:22" ht="14.1" customHeight="1">
      <c r="B67" s="124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22"/>
    </row>
    <row r="68" spans="2:22" ht="14.1" customHeight="1">
      <c r="B68" s="124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22"/>
    </row>
    <row r="69" spans="2:22" ht="14.1" customHeight="1">
      <c r="B69" s="124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22"/>
    </row>
    <row r="70" spans="2:22" ht="14.1" customHeight="1">
      <c r="B70" s="124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22"/>
    </row>
    <row r="71" spans="2:22" ht="14.1" customHeight="1">
      <c r="B71" s="124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22"/>
    </row>
    <row r="72" spans="2:22" ht="14.1" customHeight="1">
      <c r="B72" s="124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22"/>
    </row>
    <row r="73" spans="2:22" ht="14.1" customHeight="1">
      <c r="B73" s="124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22"/>
    </row>
    <row r="74" spans="2:22" ht="14.1" customHeight="1">
      <c r="B74" s="124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22"/>
    </row>
    <row r="75" spans="2:22" ht="14.1" customHeight="1">
      <c r="B75" s="124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22"/>
    </row>
    <row r="76" spans="2:22" ht="14.1" customHeight="1">
      <c r="B76" s="124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22"/>
    </row>
    <row r="77" spans="2:22" ht="14.1" customHeight="1">
      <c r="B77" s="124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22"/>
    </row>
    <row r="78" spans="2:22" ht="14.1" customHeight="1">
      <c r="B78" s="124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22"/>
    </row>
    <row r="79" spans="2:22" ht="14.1" customHeight="1">
      <c r="B79" s="124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22"/>
    </row>
    <row r="80" spans="2:22" ht="14.1" customHeight="1">
      <c r="B80" s="124"/>
      <c r="C80" s="101"/>
      <c r="D80" s="101"/>
      <c r="E80" s="130"/>
      <c r="F80" s="101"/>
      <c r="G80" s="101"/>
      <c r="H80" s="130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22"/>
    </row>
    <row r="81" spans="2:61" ht="14.1" customHeight="1">
      <c r="B81" s="124"/>
      <c r="C81" s="101"/>
      <c r="D81" s="101"/>
      <c r="E81" s="130"/>
      <c r="F81" s="101"/>
      <c r="G81" s="130"/>
      <c r="H81" s="130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22"/>
    </row>
    <row r="82" spans="2:61" ht="14.1" customHeight="1">
      <c r="B82" s="124"/>
      <c r="C82" s="101"/>
      <c r="D82" s="101"/>
      <c r="E82" s="101"/>
      <c r="F82" s="101"/>
      <c r="G82" s="101"/>
      <c r="H82" s="130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22"/>
    </row>
    <row r="83" spans="2:61" ht="14.1" customHeight="1">
      <c r="B83" s="124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22"/>
    </row>
    <row r="84" spans="2:61" ht="18">
      <c r="B84" s="305" t="s">
        <v>63</v>
      </c>
      <c r="C84" s="306"/>
      <c r="D84" s="306"/>
      <c r="E84" s="306"/>
      <c r="F84" s="306"/>
      <c r="G84" s="306"/>
      <c r="H84" s="306"/>
      <c r="I84" s="306"/>
      <c r="J84" s="306"/>
      <c r="K84" s="306"/>
      <c r="L84" s="306"/>
      <c r="M84" s="306"/>
      <c r="N84" s="306"/>
      <c r="O84" s="306"/>
      <c r="P84" s="306"/>
      <c r="Q84" s="306"/>
      <c r="R84" s="306"/>
      <c r="S84" s="306"/>
      <c r="T84" s="306"/>
      <c r="U84" s="306"/>
      <c r="V84" s="307"/>
    </row>
    <row r="85" spans="2:61" ht="14.1" customHeight="1">
      <c r="B85" s="25"/>
      <c r="V85" s="53"/>
    </row>
    <row r="86" spans="2:61" ht="14.1" customHeight="1">
      <c r="B86" s="25"/>
      <c r="C86" s="64"/>
      <c r="D86" s="234" t="s">
        <v>64</v>
      </c>
      <c r="E86" s="234"/>
      <c r="F86" s="234"/>
      <c r="G86" s="234"/>
      <c r="H86" s="234"/>
      <c r="I86" s="234"/>
      <c r="J86" s="234"/>
      <c r="K86" s="234"/>
      <c r="L86" s="234"/>
      <c r="M86" s="234"/>
      <c r="N86" s="234"/>
      <c r="O86" s="234"/>
      <c r="P86" s="234"/>
      <c r="Q86" s="234"/>
      <c r="R86" s="236" t="s">
        <v>65</v>
      </c>
      <c r="S86" s="237"/>
      <c r="T86" s="238"/>
      <c r="V86" s="53"/>
    </row>
    <row r="87" spans="2:61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154</v>
      </c>
      <c r="K87" s="19" t="s">
        <v>155</v>
      </c>
      <c r="L87" s="19" t="s">
        <v>156</v>
      </c>
      <c r="M87" s="19" t="s">
        <v>157</v>
      </c>
      <c r="N87" s="19" t="s">
        <v>158</v>
      </c>
      <c r="O87" s="19" t="s">
        <v>159</v>
      </c>
      <c r="P87" s="19" t="s">
        <v>160</v>
      </c>
      <c r="Q87" s="19" t="s">
        <v>161</v>
      </c>
      <c r="R87" s="19" t="s">
        <v>58</v>
      </c>
      <c r="S87" s="19" t="s">
        <v>60</v>
      </c>
      <c r="T87" s="19" t="s">
        <v>61</v>
      </c>
      <c r="V87" s="53"/>
      <c r="AA87" s="357" t="s">
        <v>67</v>
      </c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82"/>
      <c r="AQ87" s="358"/>
    </row>
    <row r="88" spans="2:61" ht="14.1" customHeight="1">
      <c r="B88" s="25"/>
      <c r="C88" s="84">
        <v>0.3354166666666667</v>
      </c>
      <c r="D88" s="17">
        <v>0</v>
      </c>
      <c r="E88" s="74">
        <v>21.17</v>
      </c>
      <c r="F88" s="74">
        <v>21.17</v>
      </c>
      <c r="G88" s="74">
        <v>21.17</v>
      </c>
      <c r="H88" s="74">
        <v>21.17</v>
      </c>
      <c r="I88" s="74">
        <v>21.17</v>
      </c>
      <c r="J88" s="74">
        <v>21.17</v>
      </c>
      <c r="K88" s="74">
        <v>21.17</v>
      </c>
      <c r="L88" s="74">
        <v>21.17</v>
      </c>
      <c r="M88" s="74">
        <v>21.17</v>
      </c>
      <c r="N88" s="74">
        <v>21.17</v>
      </c>
      <c r="O88" s="74">
        <v>21.17</v>
      </c>
      <c r="P88" s="74">
        <v>21.17</v>
      </c>
      <c r="Q88" s="74">
        <v>21.17</v>
      </c>
      <c r="R88" s="74">
        <v>21.32</v>
      </c>
      <c r="S88" s="74">
        <v>21.17</v>
      </c>
      <c r="T88" s="74">
        <v>20.75</v>
      </c>
      <c r="V88" s="53"/>
      <c r="W88" s="16">
        <v>36.200000000000003</v>
      </c>
      <c r="AA88" s="357" t="s">
        <v>68</v>
      </c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358"/>
      <c r="AO88" s="236" t="s">
        <v>65</v>
      </c>
      <c r="AP88" s="236"/>
      <c r="AQ88" s="283"/>
    </row>
    <row r="89" spans="2:61" ht="14.1" customHeight="1">
      <c r="B89" s="25"/>
      <c r="C89" s="84">
        <f>C88+0.0035</f>
        <v>0.3389166666666667</v>
      </c>
      <c r="D89" s="17">
        <v>5</v>
      </c>
      <c r="E89" s="74">
        <v>28.18</v>
      </c>
      <c r="F89" s="74">
        <v>28.18</v>
      </c>
      <c r="G89" s="74">
        <v>28.18</v>
      </c>
      <c r="H89" s="74">
        <v>28.18</v>
      </c>
      <c r="I89" s="74">
        <v>28.18</v>
      </c>
      <c r="J89" s="74">
        <v>28.18</v>
      </c>
      <c r="K89" s="74">
        <v>28.18</v>
      </c>
      <c r="L89" s="74">
        <v>28.18</v>
      </c>
      <c r="M89" s="74">
        <v>28.18</v>
      </c>
      <c r="N89" s="74">
        <v>28.18</v>
      </c>
      <c r="O89" s="74">
        <v>28.18</v>
      </c>
      <c r="P89" s="74">
        <v>28.18</v>
      </c>
      <c r="Q89" s="74">
        <v>28.18</v>
      </c>
      <c r="R89" s="74">
        <v>21.48</v>
      </c>
      <c r="S89" s="74">
        <v>21.23</v>
      </c>
      <c r="T89" s="74">
        <v>20.75</v>
      </c>
      <c r="V89" s="53"/>
      <c r="AA89" s="38" t="s">
        <v>66</v>
      </c>
      <c r="AB89" s="19" t="s">
        <v>48</v>
      </c>
      <c r="AC89" s="19" t="s">
        <v>50</v>
      </c>
      <c r="AD89" s="19" t="s">
        <v>52</v>
      </c>
      <c r="AE89" s="19" t="s">
        <v>54</v>
      </c>
      <c r="AF89" s="19" t="s">
        <v>56</v>
      </c>
      <c r="AG89" s="19" t="s">
        <v>154</v>
      </c>
      <c r="AH89" s="19" t="s">
        <v>155</v>
      </c>
      <c r="AI89" s="19" t="s">
        <v>156</v>
      </c>
      <c r="AJ89" s="19" t="s">
        <v>157</v>
      </c>
      <c r="AK89" s="19" t="s">
        <v>158</v>
      </c>
      <c r="AL89" s="19" t="s">
        <v>159</v>
      </c>
      <c r="AM89" s="19" t="s">
        <v>160</v>
      </c>
      <c r="AN89" s="19" t="s">
        <v>161</v>
      </c>
      <c r="AO89" s="19" t="s">
        <v>58</v>
      </c>
      <c r="AP89" s="19" t="s">
        <v>60</v>
      </c>
      <c r="AQ89" s="19" t="s">
        <v>61</v>
      </c>
    </row>
    <row r="90" spans="2:61" ht="14.1" customHeight="1">
      <c r="B90" s="25"/>
      <c r="C90" s="84">
        <f t="shared" ref="C90:C116" si="0">C89+0.0035</f>
        <v>0.3424166666666667</v>
      </c>
      <c r="D90" s="17">
        <v>10</v>
      </c>
      <c r="E90" s="74">
        <v>34</v>
      </c>
      <c r="F90" s="74">
        <v>34</v>
      </c>
      <c r="G90" s="74">
        <v>34</v>
      </c>
      <c r="H90" s="74">
        <v>34</v>
      </c>
      <c r="I90" s="74">
        <v>34</v>
      </c>
      <c r="J90" s="74">
        <v>34</v>
      </c>
      <c r="K90" s="74">
        <v>34</v>
      </c>
      <c r="L90" s="74">
        <v>34</v>
      </c>
      <c r="M90" s="74">
        <v>34</v>
      </c>
      <c r="N90" s="74">
        <v>34</v>
      </c>
      <c r="O90" s="74">
        <v>34</v>
      </c>
      <c r="P90" s="74">
        <v>34</v>
      </c>
      <c r="Q90" s="74">
        <v>34</v>
      </c>
      <c r="R90" s="74">
        <v>21.39</v>
      </c>
      <c r="S90" s="74">
        <v>21.3</v>
      </c>
      <c r="T90" s="74">
        <v>20.83</v>
      </c>
      <c r="V90" s="53"/>
      <c r="AA90" s="17" t="s">
        <v>69</v>
      </c>
      <c r="AB90" s="18">
        <f t="shared" ref="AB90:AN90" si="1">MEDIAN(E88:E94)-E88-(MEDIAN($R$88:$T$94)-MEDIAN($R$88:$T$88))</f>
        <v>17.209999999999997</v>
      </c>
      <c r="AC90" s="18">
        <f t="shared" si="1"/>
        <v>17.209999999999997</v>
      </c>
      <c r="AD90" s="18">
        <f t="shared" si="1"/>
        <v>17.209999999999997</v>
      </c>
      <c r="AE90" s="18">
        <f t="shared" si="1"/>
        <v>17.209999999999997</v>
      </c>
      <c r="AF90" s="18">
        <f t="shared" si="1"/>
        <v>17.209999999999997</v>
      </c>
      <c r="AG90" s="18">
        <f t="shared" si="1"/>
        <v>17.209999999999997</v>
      </c>
      <c r="AH90" s="18">
        <f t="shared" si="1"/>
        <v>17.209999999999997</v>
      </c>
      <c r="AI90" s="18">
        <f t="shared" si="1"/>
        <v>17.209999999999997</v>
      </c>
      <c r="AJ90" s="18">
        <f t="shared" si="1"/>
        <v>17.209999999999997</v>
      </c>
      <c r="AK90" s="18">
        <f t="shared" si="1"/>
        <v>17.209999999999997</v>
      </c>
      <c r="AL90" s="18">
        <f t="shared" si="1"/>
        <v>17.209999999999997</v>
      </c>
      <c r="AM90" s="18">
        <f t="shared" si="1"/>
        <v>17.209999999999997</v>
      </c>
      <c r="AN90" s="18">
        <f t="shared" si="1"/>
        <v>17.209999999999997</v>
      </c>
      <c r="AO90" s="18">
        <f>MEDIAN(R88:R94)-R88</f>
        <v>0.21000000000000085</v>
      </c>
      <c r="AP90" s="18">
        <f>MEDIAN(S88:S94)-S88</f>
        <v>0.12999999999999901</v>
      </c>
      <c r="AQ90" s="18">
        <f>MEDIAN(T88:T94)-T88</f>
        <v>0.10000000000000142</v>
      </c>
    </row>
    <row r="91" spans="2:61" ht="14.1" customHeight="1">
      <c r="B91" s="25"/>
      <c r="C91" s="84">
        <f t="shared" si="0"/>
        <v>0.34591666666666671</v>
      </c>
      <c r="D91" s="17">
        <v>15</v>
      </c>
      <c r="E91" s="74">
        <v>38.51</v>
      </c>
      <c r="F91" s="74">
        <v>38.51</v>
      </c>
      <c r="G91" s="74">
        <v>38.51</v>
      </c>
      <c r="H91" s="74">
        <v>38.51</v>
      </c>
      <c r="I91" s="74">
        <v>38.51</v>
      </c>
      <c r="J91" s="74">
        <v>38.51</v>
      </c>
      <c r="K91" s="74">
        <v>38.51</v>
      </c>
      <c r="L91" s="74">
        <v>38.51</v>
      </c>
      <c r="M91" s="74">
        <v>38.51</v>
      </c>
      <c r="N91" s="74">
        <v>38.51</v>
      </c>
      <c r="O91" s="74">
        <v>38.51</v>
      </c>
      <c r="P91" s="74">
        <v>38.51</v>
      </c>
      <c r="Q91" s="74">
        <v>38.51</v>
      </c>
      <c r="R91" s="74">
        <v>21.53</v>
      </c>
      <c r="S91" s="74">
        <v>21.29</v>
      </c>
      <c r="T91" s="74">
        <v>20.85</v>
      </c>
      <c r="V91" s="53"/>
      <c r="AA91" s="17" t="s">
        <v>70</v>
      </c>
      <c r="AB91" s="18">
        <f t="shared" ref="AB91:AN91" si="2">MEDIAN(E94:E100)-E94-(MEDIAN($R$94:$T$100)-MEDIAN($R$94:$T$94))</f>
        <v>4.9200000000000017</v>
      </c>
      <c r="AC91" s="18">
        <f t="shared" si="2"/>
        <v>4.9200000000000017</v>
      </c>
      <c r="AD91" s="18">
        <f t="shared" si="2"/>
        <v>4.9200000000000017</v>
      </c>
      <c r="AE91" s="18">
        <f t="shared" si="2"/>
        <v>4.9200000000000017</v>
      </c>
      <c r="AF91" s="18">
        <f t="shared" si="2"/>
        <v>4.9200000000000017</v>
      </c>
      <c r="AG91" s="18">
        <f t="shared" si="2"/>
        <v>4.9200000000000017</v>
      </c>
      <c r="AH91" s="18">
        <f t="shared" si="2"/>
        <v>4.9200000000000017</v>
      </c>
      <c r="AI91" s="18">
        <f t="shared" si="2"/>
        <v>4.9200000000000017</v>
      </c>
      <c r="AJ91" s="18">
        <f t="shared" si="2"/>
        <v>4.9200000000000017</v>
      </c>
      <c r="AK91" s="18">
        <f t="shared" si="2"/>
        <v>4.9200000000000017</v>
      </c>
      <c r="AL91" s="18">
        <f t="shared" si="2"/>
        <v>4.9200000000000017</v>
      </c>
      <c r="AM91" s="18">
        <f t="shared" si="2"/>
        <v>4.9200000000000017</v>
      </c>
      <c r="AN91" s="18">
        <f t="shared" si="2"/>
        <v>4.9200000000000017</v>
      </c>
      <c r="AO91" s="18">
        <f>MEDIAN(R94:R100)-R94</f>
        <v>0.25</v>
      </c>
      <c r="AP91" s="18">
        <f>MEDIAN(S94:S100)-S94</f>
        <v>0.37000000000000099</v>
      </c>
      <c r="AQ91" s="18">
        <f>MEDIAN(T94:T100)-T94</f>
        <v>0.14000000000000057</v>
      </c>
    </row>
    <row r="92" spans="2:61" ht="14.1" customHeight="1">
      <c r="B92" s="25"/>
      <c r="C92" s="84">
        <f t="shared" si="0"/>
        <v>0.34941666666666671</v>
      </c>
      <c r="D92" s="17">
        <v>20</v>
      </c>
      <c r="E92" s="74">
        <v>42.93</v>
      </c>
      <c r="F92" s="74">
        <v>42.93</v>
      </c>
      <c r="G92" s="74">
        <v>42.93</v>
      </c>
      <c r="H92" s="74">
        <v>42.93</v>
      </c>
      <c r="I92" s="74">
        <v>42.93</v>
      </c>
      <c r="J92" s="74">
        <v>42.93</v>
      </c>
      <c r="K92" s="74">
        <v>42.93</v>
      </c>
      <c r="L92" s="74">
        <v>42.93</v>
      </c>
      <c r="M92" s="74">
        <v>42.93</v>
      </c>
      <c r="N92" s="74">
        <v>42.93</v>
      </c>
      <c r="O92" s="74">
        <v>42.93</v>
      </c>
      <c r="P92" s="74">
        <v>42.93</v>
      </c>
      <c r="Q92" s="74">
        <v>42.93</v>
      </c>
      <c r="R92" s="74">
        <v>21.79</v>
      </c>
      <c r="S92" s="74">
        <v>21.51</v>
      </c>
      <c r="T92" s="74">
        <v>21.04</v>
      </c>
      <c r="V92" s="53"/>
      <c r="AA92" s="17" t="s">
        <v>71</v>
      </c>
      <c r="AB92" s="18">
        <f t="shared" ref="AB92:AN92" si="3">MEDIAN(E100:E106)-E100-(MEDIAN($R$100:$T$106)-MEDIAN($R$100:$T$100))</f>
        <v>0.64000000000000412</v>
      </c>
      <c r="AC92" s="18">
        <f t="shared" si="3"/>
        <v>0.64000000000000412</v>
      </c>
      <c r="AD92" s="18">
        <f t="shared" si="3"/>
        <v>0.64000000000000412</v>
      </c>
      <c r="AE92" s="18">
        <f t="shared" si="3"/>
        <v>0.64000000000000412</v>
      </c>
      <c r="AF92" s="18">
        <f t="shared" si="3"/>
        <v>0.64000000000000412</v>
      </c>
      <c r="AG92" s="18">
        <f t="shared" si="3"/>
        <v>0.64000000000000412</v>
      </c>
      <c r="AH92" s="18">
        <f t="shared" si="3"/>
        <v>0.64000000000000412</v>
      </c>
      <c r="AI92" s="18">
        <f t="shared" si="3"/>
        <v>0.64000000000000412</v>
      </c>
      <c r="AJ92" s="18">
        <f t="shared" si="3"/>
        <v>0.64000000000000412</v>
      </c>
      <c r="AK92" s="18">
        <f t="shared" si="3"/>
        <v>0.64000000000000412</v>
      </c>
      <c r="AL92" s="18">
        <f t="shared" si="3"/>
        <v>0.64000000000000412</v>
      </c>
      <c r="AM92" s="18">
        <f t="shared" si="3"/>
        <v>0.64000000000000412</v>
      </c>
      <c r="AN92" s="18">
        <f t="shared" si="3"/>
        <v>0.64000000000000412</v>
      </c>
      <c r="AO92" s="18">
        <f>MEDIAN(R100:R106)-R100</f>
        <v>0.10999999999999943</v>
      </c>
      <c r="AP92" s="18">
        <f>MEDIAN(S100:S106)-S100</f>
        <v>9.9999999999997868E-2</v>
      </c>
      <c r="AQ92" s="18">
        <f>MEDIAN(T100:T106)-T100</f>
        <v>0.12999999999999901</v>
      </c>
    </row>
    <row r="93" spans="2:61" ht="14.1" customHeight="1">
      <c r="B93" s="25"/>
      <c r="C93" s="84">
        <f t="shared" si="0"/>
        <v>0.35291666666666671</v>
      </c>
      <c r="D93" s="17">
        <v>25</v>
      </c>
      <c r="E93" s="74">
        <v>47.65</v>
      </c>
      <c r="F93" s="74">
        <v>47.65</v>
      </c>
      <c r="G93" s="74">
        <v>47.65</v>
      </c>
      <c r="H93" s="74">
        <v>47.65</v>
      </c>
      <c r="I93" s="74">
        <v>47.65</v>
      </c>
      <c r="J93" s="74">
        <v>47.65</v>
      </c>
      <c r="K93" s="74">
        <v>47.65</v>
      </c>
      <c r="L93" s="74">
        <v>47.65</v>
      </c>
      <c r="M93" s="74">
        <v>47.65</v>
      </c>
      <c r="N93" s="74">
        <v>47.65</v>
      </c>
      <c r="O93" s="74">
        <v>47.65</v>
      </c>
      <c r="P93" s="74">
        <v>47.65</v>
      </c>
      <c r="Q93" s="74">
        <v>47.65</v>
      </c>
      <c r="R93" s="74">
        <v>21.82</v>
      </c>
      <c r="S93" s="74">
        <v>21.55</v>
      </c>
      <c r="T93" s="74">
        <v>21.01</v>
      </c>
      <c r="V93" s="53"/>
      <c r="W93" s="14">
        <v>4.6795999999999998</v>
      </c>
      <c r="AA93" s="17" t="s">
        <v>72</v>
      </c>
      <c r="AB93" s="18">
        <f t="shared" ref="AB93:AN93" si="4">MEDIAN(E106:E112)-E106-(MEDIAN($R$106:$T$112)-MEDIAN($R$106:$T$106))</f>
        <v>0.42999999999999972</v>
      </c>
      <c r="AC93" s="18">
        <f t="shared" si="4"/>
        <v>0.42999999999999972</v>
      </c>
      <c r="AD93" s="18">
        <f t="shared" si="4"/>
        <v>0.42999999999999972</v>
      </c>
      <c r="AE93" s="18">
        <f t="shared" si="4"/>
        <v>0.42999999999999972</v>
      </c>
      <c r="AF93" s="18">
        <f t="shared" si="4"/>
        <v>0.42999999999999972</v>
      </c>
      <c r="AG93" s="18">
        <f t="shared" si="4"/>
        <v>0.42999999999999972</v>
      </c>
      <c r="AH93" s="18">
        <f t="shared" si="4"/>
        <v>0.42999999999999972</v>
      </c>
      <c r="AI93" s="18">
        <f t="shared" si="4"/>
        <v>0.42999999999999972</v>
      </c>
      <c r="AJ93" s="18">
        <f t="shared" si="4"/>
        <v>0.42999999999999972</v>
      </c>
      <c r="AK93" s="18">
        <f t="shared" si="4"/>
        <v>0.42999999999999972</v>
      </c>
      <c r="AL93" s="18">
        <f t="shared" si="4"/>
        <v>0.42999999999999972</v>
      </c>
      <c r="AM93" s="18">
        <f t="shared" si="4"/>
        <v>0.42999999999999972</v>
      </c>
      <c r="AN93" s="18">
        <f t="shared" si="4"/>
        <v>0.42999999999999972</v>
      </c>
      <c r="AO93" s="18">
        <f>MEDIAN(R106:R112)-R106</f>
        <v>0.60999999999999943</v>
      </c>
      <c r="AP93" s="18">
        <f>MEDIAN(S106:S112)-S106</f>
        <v>0.83999999999999986</v>
      </c>
      <c r="AQ93" s="18">
        <f>MEDIAN(T106:T112)-T106</f>
        <v>0.71000000000000085</v>
      </c>
      <c r="AS93" s="71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</row>
    <row r="94" spans="2:61" ht="14.1" customHeight="1">
      <c r="B94" s="25"/>
      <c r="C94" s="84">
        <f t="shared" si="0"/>
        <v>0.35641666666666671</v>
      </c>
      <c r="D94" s="70">
        <v>30</v>
      </c>
      <c r="E94" s="75">
        <v>51.07</v>
      </c>
      <c r="F94" s="75">
        <v>51.07</v>
      </c>
      <c r="G94" s="75">
        <v>51.07</v>
      </c>
      <c r="H94" s="75">
        <v>51.07</v>
      </c>
      <c r="I94" s="75">
        <v>51.07</v>
      </c>
      <c r="J94" s="75">
        <v>51.07</v>
      </c>
      <c r="K94" s="75">
        <v>51.07</v>
      </c>
      <c r="L94" s="75">
        <v>51.07</v>
      </c>
      <c r="M94" s="75">
        <v>51.07</v>
      </c>
      <c r="N94" s="75">
        <v>51.07</v>
      </c>
      <c r="O94" s="75">
        <v>51.07</v>
      </c>
      <c r="P94" s="75">
        <v>51.07</v>
      </c>
      <c r="Q94" s="75">
        <v>51.07</v>
      </c>
      <c r="R94" s="75">
        <v>21.76</v>
      </c>
      <c r="S94" s="75">
        <v>21.43</v>
      </c>
      <c r="T94" s="75">
        <v>21.06</v>
      </c>
      <c r="V94" s="53"/>
      <c r="AA94" s="17" t="s">
        <v>73</v>
      </c>
      <c r="AB94" s="18">
        <f t="shared" ref="AB94:AN94" si="5">MEDIAN(E112:E118)-E112-(MEDIAN($R$112:$T$118)-MEDIAN($R$112:$T$112))</f>
        <v>1.129999999999999</v>
      </c>
      <c r="AC94" s="18">
        <f t="shared" si="5"/>
        <v>1.129999999999999</v>
      </c>
      <c r="AD94" s="18">
        <f t="shared" si="5"/>
        <v>1.129999999999999</v>
      </c>
      <c r="AE94" s="18">
        <f t="shared" si="5"/>
        <v>1.129999999999999</v>
      </c>
      <c r="AF94" s="18">
        <f t="shared" si="5"/>
        <v>1.129999999999999</v>
      </c>
      <c r="AG94" s="18">
        <f t="shared" si="5"/>
        <v>1.129999999999999</v>
      </c>
      <c r="AH94" s="18">
        <f t="shared" si="5"/>
        <v>1.129999999999999</v>
      </c>
      <c r="AI94" s="18">
        <f t="shared" si="5"/>
        <v>1.129999999999999</v>
      </c>
      <c r="AJ94" s="18">
        <f t="shared" si="5"/>
        <v>1.129999999999999</v>
      </c>
      <c r="AK94" s="18">
        <f t="shared" si="5"/>
        <v>1.129999999999999</v>
      </c>
      <c r="AL94" s="18">
        <f t="shared" si="5"/>
        <v>1.129999999999999</v>
      </c>
      <c r="AM94" s="18">
        <f t="shared" si="5"/>
        <v>1.129999999999999</v>
      </c>
      <c r="AN94" s="18">
        <f t="shared" si="5"/>
        <v>1.129999999999999</v>
      </c>
      <c r="AO94" s="18">
        <f>MEDIAN(R112:R118)-R112</f>
        <v>0.57000000000000028</v>
      </c>
      <c r="AP94" s="18">
        <f>MEDIAN(S112:S118)-S112</f>
        <v>0.57999999999999829</v>
      </c>
      <c r="AQ94" s="18">
        <f>MEDIAN(T112:T118)-T112</f>
        <v>0.48999999999999844</v>
      </c>
      <c r="AS94" s="71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</row>
    <row r="95" spans="2:61" ht="14.1" customHeight="1">
      <c r="B95" s="25"/>
      <c r="C95" s="84">
        <f t="shared" si="0"/>
        <v>0.35991666666666672</v>
      </c>
      <c r="D95" s="17">
        <v>35</v>
      </c>
      <c r="E95" s="74">
        <v>53.82</v>
      </c>
      <c r="F95" s="74">
        <v>53.82</v>
      </c>
      <c r="G95" s="74">
        <v>53.82</v>
      </c>
      <c r="H95" s="74">
        <v>53.82</v>
      </c>
      <c r="I95" s="74">
        <v>53.82</v>
      </c>
      <c r="J95" s="74">
        <v>53.82</v>
      </c>
      <c r="K95" s="74">
        <v>53.82</v>
      </c>
      <c r="L95" s="74">
        <v>53.82</v>
      </c>
      <c r="M95" s="74">
        <v>53.82</v>
      </c>
      <c r="N95" s="74">
        <v>53.82</v>
      </c>
      <c r="O95" s="74">
        <v>53.82</v>
      </c>
      <c r="P95" s="74">
        <v>53.82</v>
      </c>
      <c r="Q95" s="74">
        <v>53.82</v>
      </c>
      <c r="R95" s="74">
        <v>21.68</v>
      </c>
      <c r="S95" s="74">
        <v>21.58</v>
      </c>
      <c r="T95" s="74">
        <v>21.02</v>
      </c>
      <c r="V95" s="53"/>
      <c r="AA95" s="17" t="s">
        <v>74</v>
      </c>
      <c r="AB95" s="74">
        <f t="shared" ref="AB95:AN95" si="6">MEDIAN(E118:E124)-E118-(MEDIAN($R$118:$T$124)-MEDIAN($R$118:$T$118))</f>
        <v>-0.28000000000000114</v>
      </c>
      <c r="AC95" s="74">
        <f t="shared" si="6"/>
        <v>-0.28000000000000114</v>
      </c>
      <c r="AD95" s="74">
        <f t="shared" si="6"/>
        <v>-0.28000000000000114</v>
      </c>
      <c r="AE95" s="74">
        <f t="shared" si="6"/>
        <v>-0.28000000000000114</v>
      </c>
      <c r="AF95" s="74">
        <f t="shared" si="6"/>
        <v>-0.28000000000000114</v>
      </c>
      <c r="AG95" s="74">
        <f t="shared" si="6"/>
        <v>-0.28000000000000114</v>
      </c>
      <c r="AH95" s="74">
        <f t="shared" si="6"/>
        <v>-0.28000000000000114</v>
      </c>
      <c r="AI95" s="74">
        <f t="shared" si="6"/>
        <v>-0.28000000000000114</v>
      </c>
      <c r="AJ95" s="74">
        <f t="shared" si="6"/>
        <v>-0.28000000000000114</v>
      </c>
      <c r="AK95" s="74">
        <f t="shared" si="6"/>
        <v>-0.28000000000000114</v>
      </c>
      <c r="AL95" s="74">
        <f t="shared" si="6"/>
        <v>-0.28000000000000114</v>
      </c>
      <c r="AM95" s="74">
        <f t="shared" si="6"/>
        <v>-0.28000000000000114</v>
      </c>
      <c r="AN95" s="74">
        <f t="shared" si="6"/>
        <v>-0.28000000000000114</v>
      </c>
      <c r="AO95" s="74">
        <f>MEDIAN(R118:R124)-R118</f>
        <v>0.46000000000000085</v>
      </c>
      <c r="AP95" s="74">
        <f>MEDIAN(S118:S124)-S118</f>
        <v>0.67999999999999972</v>
      </c>
      <c r="AQ95" s="74">
        <f>MEDIAN(T118:T124)-T118</f>
        <v>0.49000000000000199</v>
      </c>
    </row>
    <row r="96" spans="2:61" ht="14.1" customHeight="1">
      <c r="B96" s="25"/>
      <c r="C96" s="84">
        <f t="shared" si="0"/>
        <v>0.36341666666666672</v>
      </c>
      <c r="D96" s="17">
        <v>40</v>
      </c>
      <c r="E96" s="74">
        <v>55.12</v>
      </c>
      <c r="F96" s="74">
        <v>55.12</v>
      </c>
      <c r="G96" s="74">
        <v>55.12</v>
      </c>
      <c r="H96" s="74">
        <v>55.12</v>
      </c>
      <c r="I96" s="74">
        <v>55.12</v>
      </c>
      <c r="J96" s="74">
        <v>55.12</v>
      </c>
      <c r="K96" s="74">
        <v>55.12</v>
      </c>
      <c r="L96" s="74">
        <v>55.12</v>
      </c>
      <c r="M96" s="74">
        <v>55.12</v>
      </c>
      <c r="N96" s="74">
        <v>55.12</v>
      </c>
      <c r="O96" s="74">
        <v>55.12</v>
      </c>
      <c r="P96" s="74">
        <v>55.12</v>
      </c>
      <c r="Q96" s="74">
        <v>55.12</v>
      </c>
      <c r="R96" s="74">
        <v>21.84</v>
      </c>
      <c r="S96" s="74">
        <v>21.63</v>
      </c>
      <c r="T96" s="74">
        <v>21.04</v>
      </c>
      <c r="V96" s="53"/>
      <c r="AA96" s="71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</row>
    <row r="97" spans="2:43" ht="14.1" customHeight="1">
      <c r="B97" s="25"/>
      <c r="C97" s="84">
        <f t="shared" si="0"/>
        <v>0.36691666666666672</v>
      </c>
      <c r="D97" s="17">
        <v>45</v>
      </c>
      <c r="E97" s="74">
        <v>56.24</v>
      </c>
      <c r="F97" s="74">
        <v>56.24</v>
      </c>
      <c r="G97" s="74">
        <v>56.24</v>
      </c>
      <c r="H97" s="74">
        <v>56.24</v>
      </c>
      <c r="I97" s="74">
        <v>56.24</v>
      </c>
      <c r="J97" s="74">
        <v>56.24</v>
      </c>
      <c r="K97" s="74">
        <v>56.24</v>
      </c>
      <c r="L97" s="74">
        <v>56.24</v>
      </c>
      <c r="M97" s="74">
        <v>56.24</v>
      </c>
      <c r="N97" s="74">
        <v>56.24</v>
      </c>
      <c r="O97" s="74">
        <v>56.24</v>
      </c>
      <c r="P97" s="74">
        <v>56.24</v>
      </c>
      <c r="Q97" s="74">
        <v>56.24</v>
      </c>
      <c r="R97" s="74">
        <v>22.01</v>
      </c>
      <c r="S97" s="74">
        <v>21.8</v>
      </c>
      <c r="T97" s="74">
        <v>21.2</v>
      </c>
      <c r="V97" s="53"/>
      <c r="AA97" s="71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</row>
    <row r="98" spans="2:43" ht="14.1" customHeight="1">
      <c r="B98" s="25"/>
      <c r="C98" s="84">
        <f t="shared" si="0"/>
        <v>0.37041666666666673</v>
      </c>
      <c r="D98" s="17">
        <v>50</v>
      </c>
      <c r="E98" s="74">
        <v>57.37</v>
      </c>
      <c r="F98" s="74">
        <v>57.37</v>
      </c>
      <c r="G98" s="74">
        <v>57.37</v>
      </c>
      <c r="H98" s="74">
        <v>57.37</v>
      </c>
      <c r="I98" s="74">
        <v>57.37</v>
      </c>
      <c r="J98" s="74">
        <v>57.37</v>
      </c>
      <c r="K98" s="74">
        <v>57.37</v>
      </c>
      <c r="L98" s="74">
        <v>57.37</v>
      </c>
      <c r="M98" s="74">
        <v>57.37</v>
      </c>
      <c r="N98" s="74">
        <v>57.37</v>
      </c>
      <c r="O98" s="74">
        <v>57.37</v>
      </c>
      <c r="P98" s="74">
        <v>57.37</v>
      </c>
      <c r="Q98" s="74">
        <v>57.37</v>
      </c>
      <c r="R98" s="74">
        <v>22.12</v>
      </c>
      <c r="S98" s="74">
        <v>21.82</v>
      </c>
      <c r="T98" s="74">
        <v>21.3</v>
      </c>
      <c r="V98" s="53"/>
      <c r="AA98" s="71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</row>
    <row r="99" spans="2:43" ht="14.1" customHeight="1">
      <c r="B99" s="25"/>
      <c r="C99" s="84">
        <f t="shared" si="0"/>
        <v>0.37391666666666673</v>
      </c>
      <c r="D99" s="17">
        <v>55</v>
      </c>
      <c r="E99" s="74">
        <v>57.56</v>
      </c>
      <c r="F99" s="74">
        <v>57.56</v>
      </c>
      <c r="G99" s="74">
        <v>57.56</v>
      </c>
      <c r="H99" s="74">
        <v>57.56</v>
      </c>
      <c r="I99" s="74">
        <v>57.56</v>
      </c>
      <c r="J99" s="74">
        <v>57.56</v>
      </c>
      <c r="K99" s="74">
        <v>57.56</v>
      </c>
      <c r="L99" s="74">
        <v>57.56</v>
      </c>
      <c r="M99" s="74">
        <v>57.56</v>
      </c>
      <c r="N99" s="74">
        <v>57.56</v>
      </c>
      <c r="O99" s="74">
        <v>57.56</v>
      </c>
      <c r="P99" s="74">
        <v>57.56</v>
      </c>
      <c r="Q99" s="74">
        <v>57.56</v>
      </c>
      <c r="R99" s="74">
        <v>22.17</v>
      </c>
      <c r="S99" s="74">
        <v>21.86</v>
      </c>
      <c r="T99" s="74">
        <v>21.34</v>
      </c>
      <c r="V99" s="53"/>
      <c r="AA99" s="71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</row>
    <row r="100" spans="2:43" ht="13.5" customHeight="1">
      <c r="B100" s="25"/>
      <c r="C100" s="84">
        <f t="shared" si="0"/>
        <v>0.37741666666666673</v>
      </c>
      <c r="D100" s="70">
        <v>60</v>
      </c>
      <c r="E100" s="75">
        <v>57.91</v>
      </c>
      <c r="F100" s="75">
        <v>57.91</v>
      </c>
      <c r="G100" s="75">
        <v>57.91</v>
      </c>
      <c r="H100" s="75">
        <v>57.91</v>
      </c>
      <c r="I100" s="75">
        <v>57.91</v>
      </c>
      <c r="J100" s="75">
        <v>57.91</v>
      </c>
      <c r="K100" s="75">
        <v>57.91</v>
      </c>
      <c r="L100" s="75">
        <v>57.91</v>
      </c>
      <c r="M100" s="75">
        <v>57.91</v>
      </c>
      <c r="N100" s="75">
        <v>57.91</v>
      </c>
      <c r="O100" s="75">
        <v>57.91</v>
      </c>
      <c r="P100" s="75">
        <v>57.91</v>
      </c>
      <c r="Q100" s="75">
        <v>57.91</v>
      </c>
      <c r="R100" s="75">
        <v>22.28</v>
      </c>
      <c r="S100" s="75">
        <v>21.92</v>
      </c>
      <c r="T100" s="75">
        <v>21.41</v>
      </c>
      <c r="V100" s="53"/>
    </row>
    <row r="101" spans="2:43" ht="14.1" customHeight="1">
      <c r="B101" s="25"/>
      <c r="C101" s="84">
        <f t="shared" si="0"/>
        <v>0.38091666666666674</v>
      </c>
      <c r="D101" s="17">
        <v>65</v>
      </c>
      <c r="E101" s="74">
        <v>57.96</v>
      </c>
      <c r="F101" s="74">
        <v>57.96</v>
      </c>
      <c r="G101" s="74">
        <v>57.96</v>
      </c>
      <c r="H101" s="74">
        <v>57.96</v>
      </c>
      <c r="I101" s="74">
        <v>57.96</v>
      </c>
      <c r="J101" s="74">
        <v>57.96</v>
      </c>
      <c r="K101" s="74">
        <v>57.96</v>
      </c>
      <c r="L101" s="74">
        <v>57.96</v>
      </c>
      <c r="M101" s="74">
        <v>57.96</v>
      </c>
      <c r="N101" s="74">
        <v>57.96</v>
      </c>
      <c r="O101" s="74">
        <v>57.96</v>
      </c>
      <c r="P101" s="74">
        <v>57.96</v>
      </c>
      <c r="Q101" s="74">
        <v>57.96</v>
      </c>
      <c r="R101" s="74">
        <v>22.48</v>
      </c>
      <c r="S101" s="74">
        <v>21.99</v>
      </c>
      <c r="T101" s="74">
        <v>21.54</v>
      </c>
      <c r="V101" s="53"/>
    </row>
    <row r="102" spans="2:43" ht="14.1" customHeight="1">
      <c r="B102" s="25"/>
      <c r="C102" s="84">
        <f t="shared" si="0"/>
        <v>0.38441666666666674</v>
      </c>
      <c r="D102" s="17">
        <v>70</v>
      </c>
      <c r="E102" s="74">
        <v>58.65</v>
      </c>
      <c r="F102" s="74">
        <v>58.65</v>
      </c>
      <c r="G102" s="74">
        <v>58.65</v>
      </c>
      <c r="H102" s="74">
        <v>58.65</v>
      </c>
      <c r="I102" s="74">
        <v>58.65</v>
      </c>
      <c r="J102" s="74">
        <v>58.65</v>
      </c>
      <c r="K102" s="74">
        <v>58.65</v>
      </c>
      <c r="L102" s="74">
        <v>58.65</v>
      </c>
      <c r="M102" s="74">
        <v>58.65</v>
      </c>
      <c r="N102" s="74">
        <v>58.65</v>
      </c>
      <c r="O102" s="74">
        <v>58.65</v>
      </c>
      <c r="P102" s="74">
        <v>58.65</v>
      </c>
      <c r="Q102" s="74">
        <v>58.65</v>
      </c>
      <c r="R102" s="74">
        <v>22.3</v>
      </c>
      <c r="S102" s="74">
        <v>22.02</v>
      </c>
      <c r="T102" s="74">
        <v>21.48</v>
      </c>
      <c r="V102" s="53"/>
    </row>
    <row r="103" spans="2:43" ht="14.1" customHeight="1">
      <c r="B103" s="25"/>
      <c r="C103" s="84">
        <f t="shared" si="0"/>
        <v>0.38791666666666674</v>
      </c>
      <c r="D103" s="17">
        <v>75</v>
      </c>
      <c r="E103" s="74">
        <v>58.72</v>
      </c>
      <c r="F103" s="74">
        <v>58.72</v>
      </c>
      <c r="G103" s="74">
        <v>58.72</v>
      </c>
      <c r="H103" s="74">
        <v>58.72</v>
      </c>
      <c r="I103" s="74">
        <v>58.72</v>
      </c>
      <c r="J103" s="74">
        <v>58.72</v>
      </c>
      <c r="K103" s="74">
        <v>58.72</v>
      </c>
      <c r="L103" s="74">
        <v>58.72</v>
      </c>
      <c r="M103" s="74">
        <v>58.72</v>
      </c>
      <c r="N103" s="74">
        <v>58.72</v>
      </c>
      <c r="O103" s="74">
        <v>58.72</v>
      </c>
      <c r="P103" s="74">
        <v>58.72</v>
      </c>
      <c r="Q103" s="74">
        <v>58.72</v>
      </c>
      <c r="R103" s="74">
        <v>22.24</v>
      </c>
      <c r="S103" s="74">
        <v>22.03</v>
      </c>
      <c r="T103" s="74">
        <v>21.57</v>
      </c>
      <c r="V103" s="53"/>
    </row>
    <row r="104" spans="2:43" ht="14.1" customHeight="1">
      <c r="B104" s="25"/>
      <c r="C104" s="84">
        <f t="shared" si="0"/>
        <v>0.39141666666666675</v>
      </c>
      <c r="D104" s="17">
        <v>80</v>
      </c>
      <c r="E104" s="74">
        <v>59.15</v>
      </c>
      <c r="F104" s="74">
        <v>59.15</v>
      </c>
      <c r="G104" s="74">
        <v>59.15</v>
      </c>
      <c r="H104" s="74">
        <v>59.15</v>
      </c>
      <c r="I104" s="74">
        <v>59.15</v>
      </c>
      <c r="J104" s="74">
        <v>59.15</v>
      </c>
      <c r="K104" s="74">
        <v>59.15</v>
      </c>
      <c r="L104" s="74">
        <v>59.15</v>
      </c>
      <c r="M104" s="74">
        <v>59.15</v>
      </c>
      <c r="N104" s="74">
        <v>59.15</v>
      </c>
      <c r="O104" s="74">
        <v>59.15</v>
      </c>
      <c r="P104" s="74">
        <v>59.15</v>
      </c>
      <c r="Q104" s="74">
        <v>59.15</v>
      </c>
      <c r="R104" s="74">
        <v>22.43</v>
      </c>
      <c r="S104" s="74">
        <v>21.98</v>
      </c>
      <c r="T104" s="74">
        <v>21.53</v>
      </c>
      <c r="V104" s="53"/>
    </row>
    <row r="105" spans="2:43" ht="14.1" customHeight="1">
      <c r="B105" s="25"/>
      <c r="C105" s="84">
        <f t="shared" si="0"/>
        <v>0.39491666666666675</v>
      </c>
      <c r="D105" s="17">
        <v>85</v>
      </c>
      <c r="E105" s="74">
        <v>59.35</v>
      </c>
      <c r="F105" s="74">
        <v>59.35</v>
      </c>
      <c r="G105" s="74">
        <v>59.35</v>
      </c>
      <c r="H105" s="74">
        <v>59.35</v>
      </c>
      <c r="I105" s="74">
        <v>59.35</v>
      </c>
      <c r="J105" s="74">
        <v>59.35</v>
      </c>
      <c r="K105" s="74">
        <v>59.35</v>
      </c>
      <c r="L105" s="74">
        <v>59.35</v>
      </c>
      <c r="M105" s="74">
        <v>59.35</v>
      </c>
      <c r="N105" s="74">
        <v>59.35</v>
      </c>
      <c r="O105" s="74">
        <v>59.35</v>
      </c>
      <c r="P105" s="74">
        <v>59.35</v>
      </c>
      <c r="Q105" s="74">
        <v>59.35</v>
      </c>
      <c r="R105" s="74">
        <v>22.39</v>
      </c>
      <c r="S105" s="74">
        <v>22.11</v>
      </c>
      <c r="T105" s="74">
        <v>21.62</v>
      </c>
      <c r="V105" s="53"/>
    </row>
    <row r="106" spans="2:43" ht="14.1" customHeight="1">
      <c r="B106" s="25"/>
      <c r="C106" s="84">
        <f t="shared" si="0"/>
        <v>0.39841666666666675</v>
      </c>
      <c r="D106" s="70">
        <v>90</v>
      </c>
      <c r="E106" s="75">
        <v>58.25</v>
      </c>
      <c r="F106" s="75">
        <v>58.25</v>
      </c>
      <c r="G106" s="75">
        <v>58.25</v>
      </c>
      <c r="H106" s="75">
        <v>58.25</v>
      </c>
      <c r="I106" s="75">
        <v>58.25</v>
      </c>
      <c r="J106" s="75">
        <v>58.25</v>
      </c>
      <c r="K106" s="75">
        <v>58.25</v>
      </c>
      <c r="L106" s="75">
        <v>58.25</v>
      </c>
      <c r="M106" s="75">
        <v>58.25</v>
      </c>
      <c r="N106" s="75">
        <v>58.25</v>
      </c>
      <c r="O106" s="75">
        <v>58.25</v>
      </c>
      <c r="P106" s="75">
        <v>58.25</v>
      </c>
      <c r="Q106" s="75">
        <v>58.25</v>
      </c>
      <c r="R106" s="75">
        <v>22.51</v>
      </c>
      <c r="S106" s="75">
        <v>22.21</v>
      </c>
      <c r="T106" s="75">
        <v>21.63</v>
      </c>
      <c r="V106" s="53"/>
    </row>
    <row r="107" spans="2:43" ht="14.1" customHeight="1">
      <c r="B107" s="25"/>
      <c r="C107" s="84">
        <f t="shared" si="0"/>
        <v>0.40191666666666676</v>
      </c>
      <c r="D107" s="17">
        <v>95</v>
      </c>
      <c r="E107" s="74">
        <v>57.91</v>
      </c>
      <c r="F107" s="74">
        <v>57.91</v>
      </c>
      <c r="G107" s="74">
        <v>57.91</v>
      </c>
      <c r="H107" s="74">
        <v>57.91</v>
      </c>
      <c r="I107" s="74">
        <v>57.91</v>
      </c>
      <c r="J107" s="74">
        <v>57.91</v>
      </c>
      <c r="K107" s="74">
        <v>57.91</v>
      </c>
      <c r="L107" s="74">
        <v>57.91</v>
      </c>
      <c r="M107" s="74">
        <v>57.91</v>
      </c>
      <c r="N107" s="74">
        <v>57.91</v>
      </c>
      <c r="O107" s="74">
        <v>57.91</v>
      </c>
      <c r="P107" s="74">
        <v>57.91</v>
      </c>
      <c r="Q107" s="74">
        <v>57.91</v>
      </c>
      <c r="R107" s="74">
        <v>22.8</v>
      </c>
      <c r="S107" s="74">
        <v>22.66</v>
      </c>
      <c r="T107" s="74">
        <v>22.03</v>
      </c>
      <c r="V107" s="53"/>
    </row>
    <row r="108" spans="2:43" ht="14.1" customHeight="1">
      <c r="B108" s="25"/>
      <c r="C108" s="84">
        <f t="shared" si="0"/>
        <v>0.40541666666666676</v>
      </c>
      <c r="D108" s="17">
        <v>100</v>
      </c>
      <c r="E108" s="74">
        <v>58.97</v>
      </c>
      <c r="F108" s="74">
        <v>58.97</v>
      </c>
      <c r="G108" s="74">
        <v>58.97</v>
      </c>
      <c r="H108" s="74">
        <v>58.97</v>
      </c>
      <c r="I108" s="74">
        <v>58.97</v>
      </c>
      <c r="J108" s="74">
        <v>58.97</v>
      </c>
      <c r="K108" s="74">
        <v>58.97</v>
      </c>
      <c r="L108" s="74">
        <v>58.97</v>
      </c>
      <c r="M108" s="74">
        <v>58.97</v>
      </c>
      <c r="N108" s="74">
        <v>58.97</v>
      </c>
      <c r="O108" s="74">
        <v>58.97</v>
      </c>
      <c r="P108" s="74">
        <v>58.97</v>
      </c>
      <c r="Q108" s="74">
        <v>58.97</v>
      </c>
      <c r="R108" s="74">
        <v>23.08</v>
      </c>
      <c r="S108" s="74">
        <v>23.05</v>
      </c>
      <c r="T108" s="74">
        <v>22.34</v>
      </c>
      <c r="V108" s="53"/>
    </row>
    <row r="109" spans="2:43" ht="14.1" customHeight="1">
      <c r="B109" s="25"/>
      <c r="C109" s="84">
        <f t="shared" si="0"/>
        <v>0.40891666666666676</v>
      </c>
      <c r="D109" s="17">
        <v>105</v>
      </c>
      <c r="E109" s="74">
        <v>59.39</v>
      </c>
      <c r="F109" s="74">
        <v>59.39</v>
      </c>
      <c r="G109" s="74">
        <v>59.39</v>
      </c>
      <c r="H109" s="74">
        <v>59.39</v>
      </c>
      <c r="I109" s="74">
        <v>59.39</v>
      </c>
      <c r="J109" s="74">
        <v>59.39</v>
      </c>
      <c r="K109" s="74">
        <v>59.39</v>
      </c>
      <c r="L109" s="74">
        <v>59.39</v>
      </c>
      <c r="M109" s="74">
        <v>59.39</v>
      </c>
      <c r="N109" s="74">
        <v>59.39</v>
      </c>
      <c r="O109" s="74">
        <v>59.39</v>
      </c>
      <c r="P109" s="74">
        <v>59.39</v>
      </c>
      <c r="Q109" s="74">
        <v>59.39</v>
      </c>
      <c r="R109" s="74">
        <v>23.12</v>
      </c>
      <c r="S109" s="74">
        <v>23.02</v>
      </c>
      <c r="T109" s="74">
        <v>22.3</v>
      </c>
      <c r="V109" s="53"/>
    </row>
    <row r="110" spans="2:43" ht="14.1" customHeight="1">
      <c r="B110" s="25"/>
      <c r="C110" s="84">
        <f t="shared" si="0"/>
        <v>0.41241666666666676</v>
      </c>
      <c r="D110" s="17">
        <v>110</v>
      </c>
      <c r="E110" s="74">
        <v>59.94</v>
      </c>
      <c r="F110" s="74">
        <v>59.94</v>
      </c>
      <c r="G110" s="74">
        <v>59.94</v>
      </c>
      <c r="H110" s="74">
        <v>59.94</v>
      </c>
      <c r="I110" s="74">
        <v>59.94</v>
      </c>
      <c r="J110" s="74">
        <v>59.94</v>
      </c>
      <c r="K110" s="74">
        <v>59.94</v>
      </c>
      <c r="L110" s="74">
        <v>59.94</v>
      </c>
      <c r="M110" s="74">
        <v>59.94</v>
      </c>
      <c r="N110" s="74">
        <v>59.94</v>
      </c>
      <c r="O110" s="74">
        <v>59.94</v>
      </c>
      <c r="P110" s="74">
        <v>59.94</v>
      </c>
      <c r="Q110" s="74">
        <v>59.94</v>
      </c>
      <c r="R110" s="74">
        <v>23.37</v>
      </c>
      <c r="S110" s="74">
        <v>23.38</v>
      </c>
      <c r="T110" s="74">
        <v>22.6</v>
      </c>
      <c r="V110" s="53"/>
    </row>
    <row r="111" spans="2:43" ht="14.1" customHeight="1">
      <c r="B111" s="25"/>
      <c r="C111" s="84">
        <f t="shared" si="0"/>
        <v>0.41591666666666677</v>
      </c>
      <c r="D111" s="17">
        <v>115</v>
      </c>
      <c r="E111" s="74">
        <v>59.76</v>
      </c>
      <c r="F111" s="74">
        <v>59.76</v>
      </c>
      <c r="G111" s="74">
        <v>59.76</v>
      </c>
      <c r="H111" s="74">
        <v>59.76</v>
      </c>
      <c r="I111" s="74">
        <v>59.76</v>
      </c>
      <c r="J111" s="74">
        <v>59.76</v>
      </c>
      <c r="K111" s="74">
        <v>59.76</v>
      </c>
      <c r="L111" s="74">
        <v>59.76</v>
      </c>
      <c r="M111" s="74">
        <v>59.76</v>
      </c>
      <c r="N111" s="74">
        <v>59.76</v>
      </c>
      <c r="O111" s="74">
        <v>59.76</v>
      </c>
      <c r="P111" s="74">
        <v>59.76</v>
      </c>
      <c r="Q111" s="74">
        <v>59.76</v>
      </c>
      <c r="R111" s="74">
        <v>23.5</v>
      </c>
      <c r="S111" s="74">
        <v>23.55</v>
      </c>
      <c r="T111" s="74">
        <v>22.71</v>
      </c>
      <c r="V111" s="53"/>
    </row>
    <row r="112" spans="2:43" ht="14.1" customHeight="1">
      <c r="B112" s="25"/>
      <c r="C112" s="84">
        <f t="shared" si="0"/>
        <v>0.41941666666666677</v>
      </c>
      <c r="D112" s="70">
        <v>120</v>
      </c>
      <c r="E112" s="75">
        <v>60.11</v>
      </c>
      <c r="F112" s="75">
        <v>60.11</v>
      </c>
      <c r="G112" s="75">
        <v>60.11</v>
      </c>
      <c r="H112" s="75">
        <v>60.11</v>
      </c>
      <c r="I112" s="75">
        <v>60.11</v>
      </c>
      <c r="J112" s="75">
        <v>60.11</v>
      </c>
      <c r="K112" s="75">
        <v>60.11</v>
      </c>
      <c r="L112" s="75">
        <v>60.11</v>
      </c>
      <c r="M112" s="75">
        <v>60.11</v>
      </c>
      <c r="N112" s="75">
        <v>60.11</v>
      </c>
      <c r="O112" s="75">
        <v>60.11</v>
      </c>
      <c r="P112" s="75">
        <v>60.11</v>
      </c>
      <c r="Q112" s="75">
        <v>60.11</v>
      </c>
      <c r="R112" s="75">
        <v>23.79</v>
      </c>
      <c r="S112" s="75">
        <v>23.76</v>
      </c>
      <c r="T112" s="75">
        <v>22.92</v>
      </c>
      <c r="V112" s="53"/>
    </row>
    <row r="113" spans="2:45" ht="14.1" customHeight="1">
      <c r="B113" s="25"/>
      <c r="C113" s="84">
        <f>C112+0.0034</f>
        <v>0.42281666666666679</v>
      </c>
      <c r="D113" s="17">
        <v>125</v>
      </c>
      <c r="E113" s="74">
        <v>60.72</v>
      </c>
      <c r="F113" s="74">
        <v>60.72</v>
      </c>
      <c r="G113" s="74">
        <v>60.72</v>
      </c>
      <c r="H113" s="74">
        <v>60.72</v>
      </c>
      <c r="I113" s="74">
        <v>60.72</v>
      </c>
      <c r="J113" s="74">
        <v>60.72</v>
      </c>
      <c r="K113" s="74">
        <v>60.72</v>
      </c>
      <c r="L113" s="74">
        <v>60.72</v>
      </c>
      <c r="M113" s="74">
        <v>60.72</v>
      </c>
      <c r="N113" s="74">
        <v>60.72</v>
      </c>
      <c r="O113" s="74">
        <v>60.72</v>
      </c>
      <c r="P113" s="74">
        <v>60.72</v>
      </c>
      <c r="Q113" s="74">
        <v>60.72</v>
      </c>
      <c r="R113" s="74">
        <v>24</v>
      </c>
      <c r="S113" s="74">
        <v>23.89</v>
      </c>
      <c r="T113" s="74">
        <v>23.05</v>
      </c>
      <c r="V113" s="53"/>
      <c r="Y113" s="71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</row>
    <row r="114" spans="2:45" ht="14.1" customHeight="1">
      <c r="B114" s="25"/>
      <c r="C114" s="84">
        <f t="shared" si="0"/>
        <v>0.42631666666666679</v>
      </c>
      <c r="D114" s="17">
        <v>130</v>
      </c>
      <c r="E114" s="74">
        <v>60.68</v>
      </c>
      <c r="F114" s="74">
        <v>60.68</v>
      </c>
      <c r="G114" s="74">
        <v>60.68</v>
      </c>
      <c r="H114" s="74">
        <v>60.68</v>
      </c>
      <c r="I114" s="74">
        <v>60.68</v>
      </c>
      <c r="J114" s="74">
        <v>60.68</v>
      </c>
      <c r="K114" s="74">
        <v>60.68</v>
      </c>
      <c r="L114" s="74">
        <v>60.68</v>
      </c>
      <c r="M114" s="74">
        <v>60.68</v>
      </c>
      <c r="N114" s="74">
        <v>60.68</v>
      </c>
      <c r="O114" s="74">
        <v>60.68</v>
      </c>
      <c r="P114" s="74">
        <v>60.68</v>
      </c>
      <c r="Q114" s="74">
        <v>60.68</v>
      </c>
      <c r="R114" s="74">
        <v>24.36</v>
      </c>
      <c r="S114" s="74">
        <v>24.4</v>
      </c>
      <c r="T114" s="74">
        <v>23.41</v>
      </c>
      <c r="V114" s="53"/>
      <c r="Y114" s="71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</row>
    <row r="115" spans="2:45" ht="14.1" customHeight="1">
      <c r="B115" s="25"/>
      <c r="C115" s="84">
        <f t="shared" si="0"/>
        <v>0.42981666666666679</v>
      </c>
      <c r="D115" s="17">
        <v>135</v>
      </c>
      <c r="E115" s="74">
        <v>61.48</v>
      </c>
      <c r="F115" s="74">
        <v>61.48</v>
      </c>
      <c r="G115" s="74">
        <v>61.48</v>
      </c>
      <c r="H115" s="74">
        <v>61.48</v>
      </c>
      <c r="I115" s="74">
        <v>61.48</v>
      </c>
      <c r="J115" s="74">
        <v>61.48</v>
      </c>
      <c r="K115" s="74">
        <v>61.48</v>
      </c>
      <c r="L115" s="74">
        <v>61.48</v>
      </c>
      <c r="M115" s="74">
        <v>61.48</v>
      </c>
      <c r="N115" s="74">
        <v>61.48</v>
      </c>
      <c r="O115" s="74">
        <v>61.48</v>
      </c>
      <c r="P115" s="74">
        <v>61.48</v>
      </c>
      <c r="Q115" s="74">
        <v>61.48</v>
      </c>
      <c r="R115" s="74">
        <v>24.13</v>
      </c>
      <c r="S115" s="74">
        <v>24.28</v>
      </c>
      <c r="T115" s="74">
        <v>23.37</v>
      </c>
      <c r="V115" s="53"/>
      <c r="Y115" s="71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</row>
    <row r="116" spans="2:45" ht="14.1" customHeight="1">
      <c r="B116" s="25"/>
      <c r="C116" s="84">
        <f t="shared" si="0"/>
        <v>0.43331666666666679</v>
      </c>
      <c r="D116" s="17">
        <v>140</v>
      </c>
      <c r="E116" s="74">
        <v>61.53</v>
      </c>
      <c r="F116" s="74">
        <v>61.53</v>
      </c>
      <c r="G116" s="74">
        <v>61.53</v>
      </c>
      <c r="H116" s="74">
        <v>61.53</v>
      </c>
      <c r="I116" s="74">
        <v>61.53</v>
      </c>
      <c r="J116" s="74">
        <v>61.53</v>
      </c>
      <c r="K116" s="74">
        <v>61.53</v>
      </c>
      <c r="L116" s="74">
        <v>61.53</v>
      </c>
      <c r="M116" s="74">
        <v>61.53</v>
      </c>
      <c r="N116" s="74">
        <v>61.53</v>
      </c>
      <c r="O116" s="74">
        <v>61.53</v>
      </c>
      <c r="P116" s="74">
        <v>61.53</v>
      </c>
      <c r="Q116" s="74">
        <v>61.53</v>
      </c>
      <c r="R116" s="74">
        <v>24.36</v>
      </c>
      <c r="S116" s="74">
        <v>24.54</v>
      </c>
      <c r="T116" s="74">
        <v>23.57</v>
      </c>
      <c r="V116" s="53"/>
      <c r="Y116" s="71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</row>
    <row r="117" spans="2:45" ht="14.1" customHeight="1">
      <c r="B117" s="25"/>
      <c r="C117" s="84">
        <f>C116+0.0034</f>
        <v>0.43671666666666681</v>
      </c>
      <c r="D117" s="17">
        <v>145</v>
      </c>
      <c r="E117" s="74">
        <v>62.59</v>
      </c>
      <c r="F117" s="74">
        <v>62.59</v>
      </c>
      <c r="G117" s="74">
        <v>62.59</v>
      </c>
      <c r="H117" s="74">
        <v>62.59</v>
      </c>
      <c r="I117" s="74">
        <v>62.59</v>
      </c>
      <c r="J117" s="74">
        <v>62.59</v>
      </c>
      <c r="K117" s="74">
        <v>62.59</v>
      </c>
      <c r="L117" s="74">
        <v>62.59</v>
      </c>
      <c r="M117" s="74">
        <v>62.59</v>
      </c>
      <c r="N117" s="74">
        <v>62.59</v>
      </c>
      <c r="O117" s="74">
        <v>62.59</v>
      </c>
      <c r="P117" s="74">
        <v>62.59</v>
      </c>
      <c r="Q117" s="74">
        <v>62.59</v>
      </c>
      <c r="R117" s="74">
        <v>24.52</v>
      </c>
      <c r="S117" s="74">
        <v>24.34</v>
      </c>
      <c r="T117" s="74">
        <v>23.57</v>
      </c>
      <c r="V117" s="53"/>
      <c r="Y117" s="71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83"/>
      <c r="AQ117" s="83"/>
      <c r="AR117" s="83"/>
    </row>
    <row r="118" spans="2:45" ht="14.1" customHeight="1">
      <c r="B118" s="25"/>
      <c r="C118" s="84">
        <f t="shared" ref="C118:C124" si="7">C117+0.0034</f>
        <v>0.44011666666666682</v>
      </c>
      <c r="D118" s="70">
        <v>150</v>
      </c>
      <c r="E118" s="75">
        <v>62.61</v>
      </c>
      <c r="F118" s="75">
        <v>62.61</v>
      </c>
      <c r="G118" s="75">
        <v>62.61</v>
      </c>
      <c r="H118" s="75">
        <v>62.61</v>
      </c>
      <c r="I118" s="75">
        <v>62.61</v>
      </c>
      <c r="J118" s="75">
        <v>62.61</v>
      </c>
      <c r="K118" s="75">
        <v>62.61</v>
      </c>
      <c r="L118" s="75">
        <v>62.61</v>
      </c>
      <c r="M118" s="75">
        <v>62.61</v>
      </c>
      <c r="N118" s="75">
        <v>62.61</v>
      </c>
      <c r="O118" s="75">
        <v>62.61</v>
      </c>
      <c r="P118" s="75">
        <v>62.61</v>
      </c>
      <c r="Q118" s="75">
        <v>62.61</v>
      </c>
      <c r="R118" s="75">
        <v>24.55</v>
      </c>
      <c r="S118" s="75">
        <v>24.37</v>
      </c>
      <c r="T118" s="75">
        <v>23.65</v>
      </c>
      <c r="V118" s="53"/>
      <c r="Y118" s="71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83"/>
      <c r="AQ118" s="83"/>
      <c r="AR118" s="83"/>
    </row>
    <row r="119" spans="2:45" ht="14.1" customHeight="1">
      <c r="B119" s="25"/>
      <c r="C119" s="84">
        <f t="shared" si="7"/>
        <v>0.44351666666666684</v>
      </c>
      <c r="D119" s="17">
        <v>155</v>
      </c>
      <c r="E119" s="74">
        <v>62.7</v>
      </c>
      <c r="F119" s="74">
        <v>62.7</v>
      </c>
      <c r="G119" s="74">
        <v>62.7</v>
      </c>
      <c r="H119" s="74">
        <v>62.7</v>
      </c>
      <c r="I119" s="74">
        <v>62.7</v>
      </c>
      <c r="J119" s="74">
        <v>62.7</v>
      </c>
      <c r="K119" s="74">
        <v>62.7</v>
      </c>
      <c r="L119" s="74">
        <v>62.7</v>
      </c>
      <c r="M119" s="74">
        <v>62.7</v>
      </c>
      <c r="N119" s="74">
        <v>62.7</v>
      </c>
      <c r="O119" s="74">
        <v>62.7</v>
      </c>
      <c r="P119" s="74">
        <v>62.7</v>
      </c>
      <c r="Q119" s="74">
        <v>62.7</v>
      </c>
      <c r="R119" s="74">
        <v>24.64</v>
      </c>
      <c r="S119" s="74">
        <v>24.48</v>
      </c>
      <c r="T119" s="74">
        <v>23.69</v>
      </c>
      <c r="V119" s="53"/>
      <c r="Y119" s="71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83"/>
      <c r="AQ119" s="83"/>
      <c r="AR119" s="83"/>
    </row>
    <row r="120" spans="2:45" ht="14.1" customHeight="1">
      <c r="B120" s="25"/>
      <c r="C120" s="84">
        <f t="shared" si="7"/>
        <v>0.44691666666666685</v>
      </c>
      <c r="D120" s="17">
        <v>160</v>
      </c>
      <c r="E120" s="74">
        <v>63.05</v>
      </c>
      <c r="F120" s="74">
        <v>63.05</v>
      </c>
      <c r="G120" s="74">
        <v>63.05</v>
      </c>
      <c r="H120" s="74">
        <v>63.05</v>
      </c>
      <c r="I120" s="74">
        <v>63.05</v>
      </c>
      <c r="J120" s="74">
        <v>63.05</v>
      </c>
      <c r="K120" s="74">
        <v>63.05</v>
      </c>
      <c r="L120" s="74">
        <v>63.05</v>
      </c>
      <c r="M120" s="74">
        <v>63.05</v>
      </c>
      <c r="N120" s="74">
        <v>63.05</v>
      </c>
      <c r="O120" s="74">
        <v>63.05</v>
      </c>
      <c r="P120" s="74">
        <v>63.05</v>
      </c>
      <c r="Q120" s="74">
        <v>63.05</v>
      </c>
      <c r="R120" s="74">
        <v>25.01</v>
      </c>
      <c r="S120" s="74">
        <v>24.77</v>
      </c>
      <c r="T120" s="74">
        <v>23.93</v>
      </c>
      <c r="V120" s="53"/>
      <c r="Y120" s="71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83"/>
      <c r="AQ120" s="83"/>
      <c r="AR120" s="83"/>
    </row>
    <row r="121" spans="2:45" ht="14.1" customHeight="1">
      <c r="B121" s="25"/>
      <c r="C121" s="84">
        <f t="shared" si="7"/>
        <v>0.45031666666666686</v>
      </c>
      <c r="D121" s="17">
        <v>165</v>
      </c>
      <c r="E121" s="74">
        <v>62.21</v>
      </c>
      <c r="F121" s="74">
        <v>62.21</v>
      </c>
      <c r="G121" s="74">
        <v>62.21</v>
      </c>
      <c r="H121" s="74">
        <v>62.21</v>
      </c>
      <c r="I121" s="74">
        <v>62.21</v>
      </c>
      <c r="J121" s="74">
        <v>62.21</v>
      </c>
      <c r="K121" s="74">
        <v>62.21</v>
      </c>
      <c r="L121" s="74">
        <v>62.21</v>
      </c>
      <c r="M121" s="74">
        <v>62.21</v>
      </c>
      <c r="N121" s="74">
        <v>62.21</v>
      </c>
      <c r="O121" s="74">
        <v>62.21</v>
      </c>
      <c r="P121" s="74">
        <v>62.21</v>
      </c>
      <c r="Q121" s="74">
        <v>62.21</v>
      </c>
      <c r="R121" s="74">
        <v>24.96</v>
      </c>
      <c r="S121" s="74">
        <v>25.05</v>
      </c>
      <c r="T121" s="74">
        <v>24.14</v>
      </c>
      <c r="V121" s="53"/>
      <c r="Y121" s="71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83"/>
      <c r="AQ121" s="83"/>
      <c r="AR121" s="83"/>
    </row>
    <row r="122" spans="2:45" ht="14.1" customHeight="1">
      <c r="B122" s="25"/>
      <c r="C122" s="84">
        <f t="shared" si="7"/>
        <v>0.45371666666666688</v>
      </c>
      <c r="D122" s="17">
        <v>170</v>
      </c>
      <c r="E122" s="74">
        <v>62.76</v>
      </c>
      <c r="F122" s="74">
        <v>62.76</v>
      </c>
      <c r="G122" s="74">
        <v>62.76</v>
      </c>
      <c r="H122" s="74">
        <v>62.76</v>
      </c>
      <c r="I122" s="74">
        <v>62.76</v>
      </c>
      <c r="J122" s="74">
        <v>62.76</v>
      </c>
      <c r="K122" s="74">
        <v>62.76</v>
      </c>
      <c r="L122" s="74">
        <v>62.76</v>
      </c>
      <c r="M122" s="74">
        <v>62.76</v>
      </c>
      <c r="N122" s="74">
        <v>62.76</v>
      </c>
      <c r="O122" s="74">
        <v>62.76</v>
      </c>
      <c r="P122" s="74">
        <v>62.76</v>
      </c>
      <c r="Q122" s="74">
        <v>62.76</v>
      </c>
      <c r="R122" s="74">
        <v>25.2</v>
      </c>
      <c r="S122" s="74">
        <v>25.34</v>
      </c>
      <c r="T122" s="74">
        <v>24.22</v>
      </c>
      <c r="V122" s="53"/>
      <c r="Y122" s="71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83"/>
      <c r="AQ122" s="83"/>
      <c r="AR122" s="83"/>
      <c r="AS122" s="83"/>
    </row>
    <row r="123" spans="2:45" ht="14.1" customHeight="1">
      <c r="B123" s="25"/>
      <c r="C123" s="84">
        <f t="shared" si="7"/>
        <v>0.45711666666666689</v>
      </c>
      <c r="D123" s="17">
        <v>175</v>
      </c>
      <c r="E123" s="74">
        <v>62.73</v>
      </c>
      <c r="F123" s="74">
        <v>62.73</v>
      </c>
      <c r="G123" s="74">
        <v>62.73</v>
      </c>
      <c r="H123" s="74">
        <v>62.73</v>
      </c>
      <c r="I123" s="74">
        <v>62.73</v>
      </c>
      <c r="J123" s="74">
        <v>62.73</v>
      </c>
      <c r="K123" s="74">
        <v>62.73</v>
      </c>
      <c r="L123" s="74">
        <v>62.73</v>
      </c>
      <c r="M123" s="74">
        <v>62.73</v>
      </c>
      <c r="N123" s="74">
        <v>62.73</v>
      </c>
      <c r="O123" s="74">
        <v>62.73</v>
      </c>
      <c r="P123" s="74">
        <v>62.73</v>
      </c>
      <c r="Q123" s="74">
        <v>62.73</v>
      </c>
      <c r="R123" s="74">
        <v>25.53</v>
      </c>
      <c r="S123" s="74">
        <v>25.56</v>
      </c>
      <c r="T123" s="74">
        <v>24.47</v>
      </c>
      <c r="V123" s="53"/>
      <c r="Y123" s="71"/>
      <c r="Z123" s="72"/>
      <c r="AA123" s="72"/>
      <c r="AB123" s="72"/>
      <c r="AC123" s="72"/>
      <c r="AD123" s="72"/>
      <c r="AE123" s="72"/>
      <c r="AF123" s="72"/>
      <c r="AG123" s="72"/>
      <c r="AJ123" s="83"/>
      <c r="AK123" s="83"/>
      <c r="AL123" s="83"/>
      <c r="AP123" s="83"/>
      <c r="AQ123" s="83"/>
      <c r="AR123" s="83"/>
      <c r="AS123" s="83"/>
    </row>
    <row r="124" spans="2:45" ht="14.1" customHeight="1">
      <c r="B124" s="25"/>
      <c r="C124" s="84">
        <f t="shared" si="7"/>
        <v>0.46051666666666691</v>
      </c>
      <c r="D124" s="70">
        <v>180</v>
      </c>
      <c r="E124" s="75">
        <v>62.95</v>
      </c>
      <c r="F124" s="75">
        <v>62.95</v>
      </c>
      <c r="G124" s="75">
        <v>62.95</v>
      </c>
      <c r="H124" s="75">
        <v>62.95</v>
      </c>
      <c r="I124" s="75">
        <v>62.95</v>
      </c>
      <c r="J124" s="75">
        <v>62.95</v>
      </c>
      <c r="K124" s="75">
        <v>62.95</v>
      </c>
      <c r="L124" s="75">
        <v>62.95</v>
      </c>
      <c r="M124" s="75">
        <v>62.95</v>
      </c>
      <c r="N124" s="75">
        <v>62.95</v>
      </c>
      <c r="O124" s="75">
        <v>62.95</v>
      </c>
      <c r="P124" s="75">
        <v>62.95</v>
      </c>
      <c r="Q124" s="75">
        <v>62.95</v>
      </c>
      <c r="R124" s="75">
        <v>25.68</v>
      </c>
      <c r="S124" s="75">
        <v>25.87</v>
      </c>
      <c r="T124" s="75">
        <v>24.77</v>
      </c>
      <c r="V124" s="53"/>
      <c r="X124" s="16"/>
      <c r="Y124" s="71"/>
      <c r="AA124" s="357" t="s">
        <v>76</v>
      </c>
      <c r="AB124" s="282"/>
      <c r="AC124" s="282"/>
      <c r="AD124" s="282"/>
      <c r="AE124" s="282"/>
      <c r="AF124" s="282"/>
      <c r="AG124" s="282"/>
      <c r="AH124" s="282"/>
      <c r="AI124" s="282"/>
      <c r="AJ124" s="282"/>
      <c r="AK124" s="282"/>
      <c r="AL124" s="282"/>
      <c r="AM124" s="282"/>
      <c r="AN124" s="282"/>
      <c r="AO124" s="282"/>
      <c r="AP124" s="282"/>
      <c r="AQ124" s="358"/>
      <c r="AR124" s="83"/>
      <c r="AS124" s="83"/>
    </row>
    <row r="125" spans="2:45" ht="13.5" customHeight="1" thickBot="1">
      <c r="B125" s="25"/>
      <c r="C125" s="69"/>
      <c r="D125" s="71"/>
      <c r="E125" s="72"/>
      <c r="F125" s="72"/>
      <c r="G125" s="72"/>
      <c r="H125" s="72"/>
      <c r="I125" s="72"/>
      <c r="J125" s="72"/>
      <c r="K125" s="72"/>
      <c r="L125" s="72"/>
      <c r="V125" s="53"/>
      <c r="Y125" s="71"/>
      <c r="AA125" s="357" t="s">
        <v>68</v>
      </c>
      <c r="AB125" s="282"/>
      <c r="AC125" s="282"/>
      <c r="AD125" s="282"/>
      <c r="AE125" s="282"/>
      <c r="AF125" s="282"/>
      <c r="AG125" s="282"/>
      <c r="AH125" s="282"/>
      <c r="AI125" s="282"/>
      <c r="AJ125" s="282"/>
      <c r="AK125" s="282"/>
      <c r="AL125" s="282"/>
      <c r="AM125" s="282"/>
      <c r="AN125" s="358"/>
      <c r="AO125" s="359" t="s">
        <v>65</v>
      </c>
      <c r="AP125" s="359"/>
      <c r="AQ125" s="360"/>
      <c r="AR125" s="83"/>
      <c r="AS125" s="83"/>
    </row>
    <row r="126" spans="2:45" ht="18">
      <c r="B126" s="25"/>
      <c r="D126" s="71"/>
      <c r="I126" s="361" t="s">
        <v>75</v>
      </c>
      <c r="J126" s="361"/>
      <c r="K126" s="361"/>
      <c r="L126" s="361"/>
      <c r="M126" s="361"/>
      <c r="N126" s="361"/>
      <c r="O126" s="362"/>
      <c r="V126" s="53"/>
      <c r="AA126" s="38" t="s">
        <v>66</v>
      </c>
      <c r="AB126" s="19" t="s">
        <v>48</v>
      </c>
      <c r="AC126" s="19" t="s">
        <v>50</v>
      </c>
      <c r="AD126" s="19" t="s">
        <v>52</v>
      </c>
      <c r="AE126" s="19" t="s">
        <v>54</v>
      </c>
      <c r="AF126" s="19" t="s">
        <v>56</v>
      </c>
      <c r="AG126" s="19" t="s">
        <v>154</v>
      </c>
      <c r="AH126" s="19" t="s">
        <v>155</v>
      </c>
      <c r="AI126" s="19" t="s">
        <v>156</v>
      </c>
      <c r="AJ126" s="19" t="s">
        <v>157</v>
      </c>
      <c r="AK126" s="19" t="s">
        <v>158</v>
      </c>
      <c r="AL126" s="19" t="s">
        <v>159</v>
      </c>
      <c r="AM126" s="19" t="s">
        <v>160</v>
      </c>
      <c r="AN126" s="19" t="s">
        <v>161</v>
      </c>
      <c r="AO126" s="19" t="s">
        <v>58</v>
      </c>
      <c r="AP126" s="19" t="s">
        <v>60</v>
      </c>
      <c r="AQ126" s="19" t="s">
        <v>61</v>
      </c>
    </row>
    <row r="127" spans="2:45" ht="14.1" customHeight="1">
      <c r="B127" s="25"/>
      <c r="V127" s="53"/>
      <c r="AA127" s="17" t="s">
        <v>77</v>
      </c>
      <c r="AB127" s="18">
        <f t="shared" ref="AB127:AN127" si="8">(MEDIAN(E88:E100)-E88)-(MEDIAN($R$88:$T$100)-MEDIAN($R$88:$T$88))</f>
        <v>29.64</v>
      </c>
      <c r="AC127" s="18">
        <f t="shared" si="8"/>
        <v>29.64</v>
      </c>
      <c r="AD127" s="18">
        <f t="shared" si="8"/>
        <v>29.64</v>
      </c>
      <c r="AE127" s="18">
        <f t="shared" si="8"/>
        <v>29.64</v>
      </c>
      <c r="AF127" s="18">
        <f t="shared" si="8"/>
        <v>29.64</v>
      </c>
      <c r="AG127" s="18">
        <f t="shared" si="8"/>
        <v>29.64</v>
      </c>
      <c r="AH127" s="18">
        <f t="shared" si="8"/>
        <v>29.64</v>
      </c>
      <c r="AI127" s="18">
        <f t="shared" si="8"/>
        <v>29.64</v>
      </c>
      <c r="AJ127" s="18">
        <f t="shared" si="8"/>
        <v>29.64</v>
      </c>
      <c r="AK127" s="18">
        <f t="shared" si="8"/>
        <v>29.64</v>
      </c>
      <c r="AL127" s="18">
        <f t="shared" si="8"/>
        <v>29.64</v>
      </c>
      <c r="AM127" s="18">
        <f t="shared" si="8"/>
        <v>29.64</v>
      </c>
      <c r="AN127" s="18">
        <f t="shared" si="8"/>
        <v>29.64</v>
      </c>
      <c r="AO127" s="18">
        <f>MEDIAN(R88:R100)-R88</f>
        <v>0.46999999999999886</v>
      </c>
      <c r="AP127" s="18">
        <f>MEDIAN(S88:S100)-S88</f>
        <v>0.37999999999999901</v>
      </c>
      <c r="AQ127" s="18">
        <f>MEDIAN(T88:T100)-T88</f>
        <v>0.28999999999999915</v>
      </c>
    </row>
    <row r="128" spans="2:45" ht="14.1" customHeight="1">
      <c r="B128" s="25"/>
      <c r="V128" s="53"/>
      <c r="AA128" s="17" t="s">
        <v>78</v>
      </c>
      <c r="AB128" s="18">
        <f t="shared" ref="AB128:AN128" si="9">MEDIAN(E100:E112)-E100-(MEDIAN($R$100:$T$112)-MEDIAN($R$100:$T$100))</f>
        <v>0.64000000000000412</v>
      </c>
      <c r="AC128" s="18">
        <f t="shared" si="9"/>
        <v>0.64000000000000412</v>
      </c>
      <c r="AD128" s="18">
        <f t="shared" si="9"/>
        <v>0.64000000000000412</v>
      </c>
      <c r="AE128" s="18">
        <f t="shared" si="9"/>
        <v>0.64000000000000412</v>
      </c>
      <c r="AF128" s="18">
        <f t="shared" si="9"/>
        <v>0.64000000000000412</v>
      </c>
      <c r="AG128" s="18">
        <f t="shared" si="9"/>
        <v>0.64000000000000412</v>
      </c>
      <c r="AH128" s="18">
        <f t="shared" si="9"/>
        <v>0.64000000000000412</v>
      </c>
      <c r="AI128" s="18">
        <f t="shared" si="9"/>
        <v>0.64000000000000412</v>
      </c>
      <c r="AJ128" s="18">
        <f t="shared" si="9"/>
        <v>0.64000000000000412</v>
      </c>
      <c r="AK128" s="18">
        <f t="shared" si="9"/>
        <v>0.64000000000000412</v>
      </c>
      <c r="AL128" s="18">
        <f t="shared" si="9"/>
        <v>0.64000000000000412</v>
      </c>
      <c r="AM128" s="18">
        <f t="shared" si="9"/>
        <v>0.64000000000000412</v>
      </c>
      <c r="AN128" s="18">
        <f t="shared" si="9"/>
        <v>0.64000000000000412</v>
      </c>
      <c r="AO128" s="18">
        <f>MEDIAN(R100:R112)-R100</f>
        <v>0.23000000000000043</v>
      </c>
      <c r="AP128" s="18">
        <f>MEDIAN(S100:S112)-S100</f>
        <v>0.28999999999999915</v>
      </c>
      <c r="AQ128" s="18">
        <f>MEDIAN(T100:T112)-T100</f>
        <v>0.21999999999999886</v>
      </c>
    </row>
    <row r="129" spans="2:43" ht="14.1" customHeight="1">
      <c r="B129" s="25"/>
      <c r="V129" s="53"/>
      <c r="AA129" s="17" t="s">
        <v>79</v>
      </c>
      <c r="AB129" s="74">
        <f t="shared" ref="AB129:AN129" si="10">MEDIAN(E112:E124)-E112-(MEDIAN($R$112:$T$124)-MEDIAN($R$112:$T$112))</f>
        <v>1.8800000000000061</v>
      </c>
      <c r="AC129" s="74">
        <f t="shared" si="10"/>
        <v>1.8800000000000061</v>
      </c>
      <c r="AD129" s="74">
        <f t="shared" si="10"/>
        <v>1.8800000000000061</v>
      </c>
      <c r="AE129" s="74">
        <f t="shared" si="10"/>
        <v>1.8800000000000061</v>
      </c>
      <c r="AF129" s="74">
        <f t="shared" si="10"/>
        <v>1.8800000000000061</v>
      </c>
      <c r="AG129" s="74">
        <f t="shared" si="10"/>
        <v>1.8800000000000061</v>
      </c>
      <c r="AH129" s="74">
        <f t="shared" si="10"/>
        <v>1.8800000000000061</v>
      </c>
      <c r="AI129" s="74">
        <f t="shared" si="10"/>
        <v>1.8800000000000061</v>
      </c>
      <c r="AJ129" s="74">
        <f t="shared" si="10"/>
        <v>1.8800000000000061</v>
      </c>
      <c r="AK129" s="74">
        <f t="shared" si="10"/>
        <v>1.8800000000000061</v>
      </c>
      <c r="AL129" s="74">
        <f t="shared" si="10"/>
        <v>1.8800000000000061</v>
      </c>
      <c r="AM129" s="74">
        <f t="shared" si="10"/>
        <v>1.8800000000000061</v>
      </c>
      <c r="AN129" s="74">
        <f t="shared" si="10"/>
        <v>1.8800000000000061</v>
      </c>
      <c r="AO129" s="74">
        <f>MEDIAN(R112:R124)-R112</f>
        <v>0.76000000000000156</v>
      </c>
      <c r="AP129" s="74">
        <f>MEDIAN(S112:S124)-S112</f>
        <v>0.71999999999999886</v>
      </c>
      <c r="AQ129" s="74">
        <f>MEDIAN(T112:T124)-T112</f>
        <v>0.72999999999999687</v>
      </c>
    </row>
    <row r="130" spans="2:43" ht="14.1" customHeight="1">
      <c r="B130" s="25"/>
      <c r="V130" s="53"/>
    </row>
    <row r="131" spans="2:43" ht="14.1" customHeight="1">
      <c r="B131" s="25"/>
      <c r="V131" s="53"/>
    </row>
    <row r="132" spans="2:43" ht="14.1" customHeight="1">
      <c r="B132" s="25"/>
      <c r="V132" s="53"/>
    </row>
    <row r="133" spans="2:43" ht="14.1" customHeight="1">
      <c r="B133" s="25"/>
      <c r="V133" s="53"/>
    </row>
    <row r="134" spans="2:43" ht="14.1" customHeight="1">
      <c r="B134" s="25"/>
      <c r="V134" s="53"/>
      <c r="Y134" s="71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</row>
    <row r="135" spans="2:43" ht="14.1" customHeight="1">
      <c r="B135" s="25"/>
      <c r="V135" s="53"/>
      <c r="Y135" s="71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</row>
    <row r="136" spans="2:43" ht="14.1" customHeight="1">
      <c r="B136" s="25"/>
      <c r="V136" s="53"/>
      <c r="Y136" s="71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</row>
    <row r="137" spans="2:43" ht="14.1" customHeight="1">
      <c r="B137" s="25"/>
      <c r="V137" s="53"/>
      <c r="Y137" s="71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</row>
    <row r="138" spans="2:43" ht="14.1" customHeight="1">
      <c r="B138" s="25"/>
      <c r="V138" s="53"/>
      <c r="Y138" s="71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</row>
    <row r="139" spans="2:43" ht="14.1" customHeight="1">
      <c r="B139" s="25"/>
      <c r="V139" s="53"/>
    </row>
    <row r="140" spans="2:43" ht="14.1" customHeight="1">
      <c r="B140" s="25"/>
      <c r="V140" s="53"/>
    </row>
    <row r="141" spans="2:43" ht="14.1" customHeight="1">
      <c r="B141" s="25"/>
      <c r="V141" s="53"/>
    </row>
    <row r="142" spans="2:43" ht="14.1" customHeight="1">
      <c r="B142" s="25"/>
      <c r="V142" s="53"/>
    </row>
    <row r="143" spans="2:43" ht="14.1" customHeight="1">
      <c r="B143" s="25"/>
      <c r="V143" s="53"/>
    </row>
    <row r="144" spans="2:43" ht="14.1" customHeight="1">
      <c r="B144" s="25"/>
      <c r="V144" s="53"/>
    </row>
    <row r="145" spans="2:37" ht="14.1" customHeight="1">
      <c r="B145" s="25"/>
      <c r="V145" s="53"/>
    </row>
    <row r="146" spans="2:37" ht="14.1" customHeight="1">
      <c r="B146" s="25"/>
      <c r="V146" s="53"/>
    </row>
    <row r="147" spans="2:37" ht="14.1" customHeight="1">
      <c r="B147" s="25"/>
      <c r="V147" s="53"/>
    </row>
    <row r="148" spans="2:37" ht="18">
      <c r="B148" s="305" t="s">
        <v>80</v>
      </c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6"/>
      <c r="P148" s="306"/>
      <c r="Q148" s="306"/>
      <c r="R148" s="306"/>
      <c r="S148" s="306"/>
      <c r="T148" s="306"/>
      <c r="U148" s="306"/>
      <c r="V148" s="307"/>
    </row>
    <row r="149" spans="2:37" ht="14.1" customHeight="1">
      <c r="B149" s="124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22"/>
    </row>
    <row r="150" spans="2:37" ht="18">
      <c r="B150" s="124"/>
      <c r="C150" s="101"/>
      <c r="D150" s="101"/>
      <c r="E150" s="101"/>
      <c r="F150" s="101"/>
      <c r="G150" s="101"/>
      <c r="H150" s="101"/>
      <c r="I150" s="101"/>
      <c r="J150" s="363" t="s">
        <v>81</v>
      </c>
      <c r="K150" s="363"/>
      <c r="L150" s="363"/>
      <c r="M150" s="363"/>
      <c r="N150" s="363"/>
      <c r="O150" s="101"/>
      <c r="P150" s="101"/>
      <c r="Q150" s="101"/>
      <c r="R150" s="101"/>
      <c r="S150" s="101"/>
      <c r="T150" s="101"/>
      <c r="U150" s="101"/>
      <c r="V150" s="122"/>
    </row>
    <row r="151" spans="2:37" ht="18">
      <c r="B151" s="124"/>
      <c r="C151" s="101"/>
      <c r="D151" s="101"/>
      <c r="E151" s="101"/>
      <c r="F151" s="101"/>
      <c r="G151" s="101"/>
      <c r="H151" s="101"/>
      <c r="I151" s="101"/>
      <c r="J151" s="133" t="s">
        <v>82</v>
      </c>
      <c r="K151" s="363" t="s">
        <v>66</v>
      </c>
      <c r="L151" s="363"/>
      <c r="M151" s="363"/>
      <c r="N151" s="133" t="s">
        <v>83</v>
      </c>
      <c r="O151" s="101"/>
      <c r="P151" s="101"/>
      <c r="Q151" s="101"/>
      <c r="R151" s="101"/>
      <c r="S151" s="101"/>
      <c r="T151" s="101"/>
      <c r="U151" s="101"/>
      <c r="V151" s="122"/>
    </row>
    <row r="152" spans="2:37" ht="18">
      <c r="B152" s="124"/>
      <c r="C152" s="101"/>
      <c r="D152" s="101"/>
      <c r="E152" s="101"/>
      <c r="F152" s="101"/>
      <c r="G152" s="101"/>
      <c r="H152" s="101"/>
      <c r="I152" s="101"/>
      <c r="J152" s="131">
        <v>1.49</v>
      </c>
      <c r="K152" s="364">
        <f>INT(J152)*60+(J152-INT(J152))*100</f>
        <v>109</v>
      </c>
      <c r="L152" s="364"/>
      <c r="M152" s="364"/>
      <c r="N152" s="132">
        <v>3.1930000000000001</v>
      </c>
      <c r="O152" s="101"/>
      <c r="P152" s="101"/>
      <c r="Q152" s="101"/>
      <c r="R152" s="101"/>
      <c r="S152" s="101"/>
      <c r="T152" s="101"/>
      <c r="U152" s="101"/>
      <c r="V152" s="122"/>
      <c r="AD152" s="231" t="s">
        <v>84</v>
      </c>
      <c r="AE152" s="232"/>
      <c r="AF152" s="232"/>
      <c r="AG152" s="232"/>
      <c r="AH152" s="232"/>
      <c r="AI152" s="232"/>
      <c r="AJ152" s="233"/>
      <c r="AK152" s="233"/>
    </row>
    <row r="153" spans="2:37" ht="18">
      <c r="B153" s="124"/>
      <c r="C153" s="101"/>
      <c r="D153" s="101"/>
      <c r="E153" s="101"/>
      <c r="F153" s="101"/>
      <c r="G153" s="101"/>
      <c r="H153" s="101"/>
      <c r="I153" s="101"/>
      <c r="J153" s="131">
        <v>1.57</v>
      </c>
      <c r="K153" s="364">
        <f t="shared" ref="K153:K166" si="11">INT(J153)*60+(J153-INT(J153))*100</f>
        <v>117</v>
      </c>
      <c r="L153" s="364"/>
      <c r="M153" s="364"/>
      <c r="N153" s="132">
        <v>3.19</v>
      </c>
      <c r="O153" s="101"/>
      <c r="P153" s="101"/>
      <c r="Q153" s="101"/>
      <c r="R153" s="101"/>
      <c r="S153" s="101"/>
      <c r="T153" s="101"/>
      <c r="U153" s="101"/>
      <c r="V153" s="122"/>
    </row>
    <row r="154" spans="2:37" ht="18">
      <c r="B154" s="124"/>
      <c r="C154" s="101"/>
      <c r="D154" s="101"/>
      <c r="E154" s="101"/>
      <c r="F154" s="101"/>
      <c r="G154" s="101"/>
      <c r="H154" s="101"/>
      <c r="I154" s="101"/>
      <c r="J154" s="131">
        <v>2.04</v>
      </c>
      <c r="K154" s="364">
        <f t="shared" si="11"/>
        <v>124</v>
      </c>
      <c r="L154" s="364"/>
      <c r="M154" s="364"/>
      <c r="N154" s="132">
        <v>3.1869999999999998</v>
      </c>
      <c r="O154" s="101"/>
      <c r="P154" s="101"/>
      <c r="Q154" s="101"/>
      <c r="R154" s="101"/>
      <c r="S154" s="101"/>
      <c r="T154" s="101"/>
      <c r="U154" s="101"/>
      <c r="V154" s="122"/>
    </row>
    <row r="155" spans="2:37" ht="18">
      <c r="B155" s="124"/>
      <c r="C155" s="101"/>
      <c r="D155" s="101"/>
      <c r="E155" s="101"/>
      <c r="F155" s="101"/>
      <c r="G155" s="101"/>
      <c r="H155" s="101"/>
      <c r="I155" s="101"/>
      <c r="J155" s="131">
        <v>2.14</v>
      </c>
      <c r="K155" s="364">
        <f t="shared" si="11"/>
        <v>134</v>
      </c>
      <c r="L155" s="364"/>
      <c r="M155" s="364"/>
      <c r="N155" s="132">
        <v>3.1840000000000002</v>
      </c>
      <c r="O155" s="101"/>
      <c r="P155" s="101"/>
      <c r="Q155" s="101"/>
      <c r="R155" s="101"/>
      <c r="S155" s="101"/>
      <c r="T155" s="101"/>
      <c r="U155" s="101"/>
      <c r="V155" s="122"/>
    </row>
    <row r="156" spans="2:37" ht="18">
      <c r="B156" s="124"/>
      <c r="C156" s="101"/>
      <c r="D156" s="101"/>
      <c r="E156" s="101"/>
      <c r="F156" s="101"/>
      <c r="G156" s="101"/>
      <c r="H156" s="101"/>
      <c r="I156" s="101"/>
      <c r="J156" s="131">
        <v>2.2200000000000002</v>
      </c>
      <c r="K156" s="364">
        <f t="shared" si="11"/>
        <v>142.00000000000003</v>
      </c>
      <c r="L156" s="364"/>
      <c r="M156" s="364"/>
      <c r="N156" s="132">
        <v>3.181</v>
      </c>
      <c r="O156" s="101"/>
      <c r="P156" s="101"/>
      <c r="Q156" s="101"/>
      <c r="R156" s="101"/>
      <c r="S156" s="101"/>
      <c r="T156" s="101"/>
      <c r="U156" s="101"/>
      <c r="V156" s="122"/>
    </row>
    <row r="157" spans="2:37" ht="13.5" customHeight="1">
      <c r="B157" s="124"/>
      <c r="C157" s="101"/>
      <c r="D157" s="101"/>
      <c r="E157" s="101"/>
      <c r="F157" s="101"/>
      <c r="G157" s="101"/>
      <c r="H157" s="101"/>
      <c r="I157" s="101"/>
      <c r="J157" s="131">
        <v>2.29</v>
      </c>
      <c r="K157" s="364">
        <f t="shared" si="11"/>
        <v>149</v>
      </c>
      <c r="L157" s="364"/>
      <c r="M157" s="364"/>
      <c r="N157" s="132">
        <v>3.1779999999999999</v>
      </c>
      <c r="O157" s="101"/>
      <c r="P157" s="101"/>
      <c r="Q157" s="101"/>
      <c r="R157" s="101"/>
      <c r="S157" s="101"/>
      <c r="T157" s="101"/>
      <c r="U157" s="101"/>
      <c r="V157" s="122"/>
    </row>
    <row r="158" spans="2:37" ht="18">
      <c r="B158" s="124"/>
      <c r="C158" s="101"/>
      <c r="D158" s="101"/>
      <c r="E158" s="101"/>
      <c r="F158" s="101"/>
      <c r="G158" s="101"/>
      <c r="H158" s="101"/>
      <c r="I158" s="101"/>
      <c r="J158" s="131">
        <v>2.38</v>
      </c>
      <c r="K158" s="364">
        <f t="shared" si="11"/>
        <v>158</v>
      </c>
      <c r="L158" s="364"/>
      <c r="M158" s="364"/>
      <c r="N158" s="132">
        <v>3.1749999999999998</v>
      </c>
      <c r="O158" s="101"/>
      <c r="P158" s="101"/>
      <c r="Q158" s="101"/>
      <c r="R158" s="101"/>
      <c r="S158" s="101"/>
      <c r="T158" s="101"/>
      <c r="U158" s="101"/>
      <c r="V158" s="122"/>
    </row>
    <row r="159" spans="2:37" ht="18">
      <c r="B159" s="124"/>
      <c r="C159" s="101"/>
      <c r="D159" s="101"/>
      <c r="E159" s="101"/>
      <c r="F159" s="101"/>
      <c r="G159" s="101"/>
      <c r="H159" s="101"/>
      <c r="I159" s="101"/>
      <c r="J159" s="131">
        <v>2.46</v>
      </c>
      <c r="K159" s="364">
        <f t="shared" si="11"/>
        <v>166</v>
      </c>
      <c r="L159" s="364"/>
      <c r="M159" s="364"/>
      <c r="N159" s="132">
        <v>3.1720000000000002</v>
      </c>
      <c r="O159" s="101"/>
      <c r="P159" s="101"/>
      <c r="Q159" s="101"/>
      <c r="R159" s="101"/>
      <c r="S159" s="101"/>
      <c r="T159" s="101"/>
      <c r="U159" s="101"/>
      <c r="V159" s="122"/>
    </row>
    <row r="160" spans="2:37" ht="18">
      <c r="B160" s="124"/>
      <c r="C160" s="101"/>
      <c r="D160" s="101"/>
      <c r="E160" s="101"/>
      <c r="F160" s="101"/>
      <c r="G160" s="101"/>
      <c r="H160" s="101"/>
      <c r="I160" s="101"/>
      <c r="J160" s="131">
        <v>2.57</v>
      </c>
      <c r="K160" s="364">
        <f t="shared" si="11"/>
        <v>177</v>
      </c>
      <c r="L160" s="364"/>
      <c r="M160" s="364"/>
      <c r="N160" s="132">
        <v>3.169</v>
      </c>
      <c r="O160" s="101"/>
      <c r="P160" s="101"/>
      <c r="Q160" s="101"/>
      <c r="R160" s="101"/>
      <c r="S160" s="101"/>
      <c r="T160" s="101"/>
      <c r="U160" s="101"/>
      <c r="V160" s="122"/>
    </row>
    <row r="161" spans="2:22" ht="18">
      <c r="B161" s="124"/>
      <c r="C161" s="101"/>
      <c r="D161" s="101"/>
      <c r="E161" s="101"/>
      <c r="F161" s="101"/>
      <c r="G161" s="101"/>
      <c r="H161" s="101"/>
      <c r="I161" s="101"/>
      <c r="J161" s="131">
        <v>3.09</v>
      </c>
      <c r="K161" s="364">
        <f t="shared" si="11"/>
        <v>189</v>
      </c>
      <c r="L161" s="364"/>
      <c r="M161" s="364"/>
      <c r="N161" s="132">
        <v>3.1659999999999999</v>
      </c>
      <c r="O161" s="101"/>
      <c r="P161" s="101"/>
      <c r="Q161" s="101"/>
      <c r="R161" s="101"/>
      <c r="S161" s="101"/>
      <c r="T161" s="101"/>
      <c r="U161" s="101"/>
      <c r="V161" s="122"/>
    </row>
    <row r="162" spans="2:22" ht="18">
      <c r="B162" s="124"/>
      <c r="C162" s="101"/>
      <c r="D162" s="101"/>
      <c r="E162" s="101"/>
      <c r="F162" s="101"/>
      <c r="G162" s="101"/>
      <c r="H162" s="101"/>
      <c r="I162" s="101"/>
      <c r="J162" s="131">
        <v>3.14</v>
      </c>
      <c r="K162" s="364">
        <f t="shared" si="11"/>
        <v>194</v>
      </c>
      <c r="L162" s="364"/>
      <c r="M162" s="364"/>
      <c r="N162" s="132">
        <v>3.1629999999999998</v>
      </c>
      <c r="O162" s="101"/>
      <c r="P162" s="101"/>
      <c r="Q162" s="101"/>
      <c r="R162" s="101"/>
      <c r="S162" s="101"/>
      <c r="T162" s="101"/>
      <c r="U162" s="101"/>
      <c r="V162" s="122"/>
    </row>
    <row r="163" spans="2:22" ht="18">
      <c r="B163" s="124"/>
      <c r="C163" s="101"/>
      <c r="D163" s="101"/>
      <c r="E163" s="101"/>
      <c r="F163" s="101"/>
      <c r="G163" s="101"/>
      <c r="H163" s="101"/>
      <c r="I163" s="101"/>
      <c r="J163" s="131">
        <v>3.24</v>
      </c>
      <c r="K163" s="364">
        <f t="shared" si="11"/>
        <v>204.00000000000003</v>
      </c>
      <c r="L163" s="364"/>
      <c r="M163" s="364"/>
      <c r="N163" s="132">
        <v>3.16</v>
      </c>
      <c r="O163" s="101"/>
      <c r="P163" s="101"/>
      <c r="Q163" s="101"/>
      <c r="R163" s="101"/>
      <c r="S163" s="101"/>
      <c r="T163" s="101"/>
      <c r="U163" s="101"/>
      <c r="V163" s="122"/>
    </row>
    <row r="164" spans="2:22" ht="18">
      <c r="B164" s="124"/>
      <c r="C164" s="101"/>
      <c r="D164" s="101"/>
      <c r="E164" s="101"/>
      <c r="F164" s="101"/>
      <c r="G164" s="101"/>
      <c r="H164" s="101"/>
      <c r="I164" s="101"/>
      <c r="J164" s="131">
        <v>3.33</v>
      </c>
      <c r="K164" s="364">
        <f t="shared" si="11"/>
        <v>213</v>
      </c>
      <c r="L164" s="364"/>
      <c r="M164" s="364"/>
      <c r="N164" s="132">
        <v>3.157</v>
      </c>
      <c r="O164" s="101"/>
      <c r="P164" s="101"/>
      <c r="Q164" s="101"/>
      <c r="R164" s="101"/>
      <c r="S164" s="101"/>
      <c r="T164" s="101"/>
      <c r="U164" s="101"/>
      <c r="V164" s="122"/>
    </row>
    <row r="165" spans="2:22" ht="14.1" customHeight="1">
      <c r="B165" s="124"/>
      <c r="C165" s="101"/>
      <c r="D165" s="101"/>
      <c r="E165" s="101"/>
      <c r="F165" s="101"/>
      <c r="G165" s="101"/>
      <c r="H165" s="101"/>
      <c r="I165" s="101"/>
      <c r="J165" s="131">
        <v>3.42</v>
      </c>
      <c r="K165" s="364">
        <f t="shared" si="11"/>
        <v>222</v>
      </c>
      <c r="L165" s="364"/>
      <c r="M165" s="364"/>
      <c r="N165" s="132">
        <v>3.1539999999999999</v>
      </c>
      <c r="O165" s="101"/>
      <c r="P165" s="101"/>
      <c r="Q165" s="101"/>
      <c r="R165" s="101"/>
      <c r="S165" s="101"/>
      <c r="T165" s="101"/>
      <c r="U165" s="101"/>
      <c r="V165" s="122"/>
    </row>
    <row r="166" spans="2:22" ht="18">
      <c r="B166" s="124"/>
      <c r="C166" s="101"/>
      <c r="D166" s="101"/>
      <c r="E166" s="101"/>
      <c r="F166" s="101"/>
      <c r="G166" s="101"/>
      <c r="H166" s="101"/>
      <c r="I166" s="101"/>
      <c r="J166" s="131">
        <v>3.51</v>
      </c>
      <c r="K166" s="364">
        <f t="shared" si="11"/>
        <v>230.99999999999997</v>
      </c>
      <c r="L166" s="364"/>
      <c r="M166" s="364"/>
      <c r="N166" s="132">
        <v>3.1509999999999998</v>
      </c>
      <c r="O166" s="101"/>
      <c r="P166" s="101"/>
      <c r="Q166" s="101"/>
      <c r="R166" s="101"/>
      <c r="S166" s="101"/>
      <c r="T166" s="101"/>
      <c r="U166" s="101"/>
      <c r="V166" s="122"/>
    </row>
    <row r="167" spans="2:22" ht="14.1" customHeight="1" thickBot="1">
      <c r="B167" s="124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22"/>
    </row>
    <row r="168" spans="2:22" ht="18">
      <c r="B168" s="124"/>
      <c r="C168" s="101"/>
      <c r="D168" s="101"/>
      <c r="E168" s="101"/>
      <c r="F168" s="101"/>
      <c r="G168" s="101"/>
      <c r="H168" s="101"/>
      <c r="I168" s="373" t="s">
        <v>85</v>
      </c>
      <c r="J168" s="361"/>
      <c r="K168" s="361"/>
      <c r="L168" s="361"/>
      <c r="M168" s="361"/>
      <c r="N168" s="361"/>
      <c r="O168" s="362"/>
      <c r="P168" s="101"/>
      <c r="Q168" s="101"/>
      <c r="R168" s="101"/>
      <c r="S168" s="101"/>
      <c r="T168" s="101"/>
      <c r="U168" s="101"/>
      <c r="V168" s="122"/>
    </row>
    <row r="169" spans="2:22" ht="14.1" customHeight="1">
      <c r="B169" s="25"/>
      <c r="V169" s="53"/>
    </row>
    <row r="170" spans="2:22" ht="14.1" customHeight="1">
      <c r="B170" s="25"/>
      <c r="V170" s="53"/>
    </row>
    <row r="171" spans="2:22" ht="14.1" customHeight="1">
      <c r="B171" s="25"/>
      <c r="V171" s="53"/>
    </row>
    <row r="172" spans="2:22" ht="14.1" customHeight="1">
      <c r="B172" s="25"/>
      <c r="V172" s="53"/>
    </row>
    <row r="173" spans="2:22" ht="14.1" customHeight="1">
      <c r="B173" s="25"/>
      <c r="V173" s="53"/>
    </row>
    <row r="174" spans="2:22" ht="14.1" customHeight="1">
      <c r="B174" s="25"/>
      <c r="V174" s="53"/>
    </row>
    <row r="175" spans="2:22" ht="14.1" customHeight="1">
      <c r="B175" s="25"/>
      <c r="V175" s="53"/>
    </row>
    <row r="176" spans="2:22" ht="14.1" customHeight="1">
      <c r="B176" s="25"/>
      <c r="V176" s="53"/>
    </row>
    <row r="177" spans="2:22" ht="14.1" customHeight="1">
      <c r="B177" s="25"/>
      <c r="V177" s="53"/>
    </row>
    <row r="178" spans="2:22" ht="14.1" customHeight="1">
      <c r="B178" s="25"/>
      <c r="V178" s="53"/>
    </row>
    <row r="179" spans="2:22" ht="14.1" customHeight="1">
      <c r="B179" s="25"/>
      <c r="V179" s="53"/>
    </row>
    <row r="180" spans="2:22" ht="18">
      <c r="B180" s="305" t="s">
        <v>86</v>
      </c>
      <c r="C180" s="306"/>
      <c r="D180" s="306"/>
      <c r="E180" s="306"/>
      <c r="F180" s="306"/>
      <c r="G180" s="306"/>
      <c r="H180" s="306"/>
      <c r="I180" s="306"/>
      <c r="J180" s="306"/>
      <c r="K180" s="306"/>
      <c r="L180" s="306"/>
      <c r="M180" s="306"/>
      <c r="N180" s="306"/>
      <c r="O180" s="306"/>
      <c r="P180" s="306"/>
      <c r="Q180" s="306"/>
      <c r="R180" s="306"/>
      <c r="S180" s="306"/>
      <c r="T180" s="306"/>
      <c r="U180" s="306"/>
      <c r="V180" s="307"/>
    </row>
    <row r="181" spans="2:22" ht="14.1" customHeight="1" thickBot="1">
      <c r="B181" s="124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22"/>
    </row>
    <row r="182" spans="2:22" ht="18">
      <c r="B182" s="124"/>
      <c r="C182" s="101"/>
      <c r="D182" s="101"/>
      <c r="E182" s="101"/>
      <c r="F182" s="101"/>
      <c r="G182" s="365" t="s">
        <v>87</v>
      </c>
      <c r="H182" s="361"/>
      <c r="I182" s="361"/>
      <c r="J182" s="361"/>
      <c r="K182" s="361"/>
      <c r="L182" s="361"/>
      <c r="M182" s="361"/>
      <c r="N182" s="361"/>
      <c r="O182" s="361"/>
      <c r="P182" s="361"/>
      <c r="Q182" s="362"/>
      <c r="R182" s="101"/>
      <c r="S182" s="101"/>
      <c r="T182" s="101"/>
      <c r="U182" s="101"/>
      <c r="V182" s="122"/>
    </row>
    <row r="183" spans="2:22" ht="18">
      <c r="B183" s="124"/>
      <c r="C183" s="101"/>
      <c r="D183" s="101"/>
      <c r="E183" s="101"/>
      <c r="F183" s="101"/>
      <c r="G183" s="366" t="s">
        <v>88</v>
      </c>
      <c r="H183" s="367"/>
      <c r="I183" s="367"/>
      <c r="J183" s="368"/>
      <c r="K183" s="369" t="s">
        <v>89</v>
      </c>
      <c r="L183" s="367"/>
      <c r="M183" s="367"/>
      <c r="N183" s="367"/>
      <c r="O183" s="367"/>
      <c r="P183" s="367"/>
      <c r="Q183" s="370"/>
      <c r="R183" s="101"/>
      <c r="S183" s="101"/>
      <c r="T183" s="101"/>
      <c r="U183" s="101"/>
      <c r="V183" s="122"/>
    </row>
    <row r="184" spans="2:22" ht="18">
      <c r="B184" s="124"/>
      <c r="C184" s="101"/>
      <c r="D184" s="101"/>
      <c r="E184" s="101"/>
      <c r="F184" s="101"/>
      <c r="G184" s="106"/>
      <c r="H184" s="107"/>
      <c r="I184" s="107"/>
      <c r="J184" s="134"/>
      <c r="K184" s="135"/>
      <c r="L184" s="107"/>
      <c r="M184" s="107"/>
      <c r="N184" s="107"/>
      <c r="O184" s="107"/>
      <c r="P184" s="107"/>
      <c r="Q184" s="136"/>
      <c r="R184" s="101"/>
      <c r="S184" s="101"/>
      <c r="T184" s="101"/>
      <c r="U184" s="101"/>
      <c r="V184" s="122"/>
    </row>
    <row r="185" spans="2:22" ht="14.1" customHeight="1">
      <c r="B185" s="124"/>
      <c r="C185" s="101"/>
      <c r="D185" s="101"/>
      <c r="E185" s="101"/>
      <c r="F185" s="101"/>
      <c r="G185" s="124"/>
      <c r="H185" s="101"/>
      <c r="I185" s="101"/>
      <c r="J185" s="137"/>
      <c r="K185" s="371" t="s">
        <v>90</v>
      </c>
      <c r="L185" s="372"/>
      <c r="M185" s="372"/>
      <c r="N185" s="372"/>
      <c r="O185" s="372"/>
      <c r="P185" s="138">
        <f>N34</f>
        <v>2.444</v>
      </c>
      <c r="Q185" s="139" t="s">
        <v>91</v>
      </c>
      <c r="R185" s="101"/>
      <c r="S185" s="101"/>
      <c r="T185" s="101"/>
      <c r="U185" s="101"/>
      <c r="V185" s="122"/>
    </row>
    <row r="186" spans="2:22" ht="18">
      <c r="B186" s="124"/>
      <c r="C186" s="101"/>
      <c r="D186" s="101"/>
      <c r="E186" s="101"/>
      <c r="F186" s="101"/>
      <c r="G186" s="124"/>
      <c r="H186" s="101"/>
      <c r="I186" s="101"/>
      <c r="J186" s="137"/>
      <c r="K186" s="371" t="s">
        <v>92</v>
      </c>
      <c r="L186" s="372"/>
      <c r="M186" s="372"/>
      <c r="N186" s="372"/>
      <c r="O186" s="372"/>
      <c r="P186" s="138">
        <f>N36</f>
        <v>21.5</v>
      </c>
      <c r="Q186" s="139" t="s">
        <v>93</v>
      </c>
      <c r="R186" s="101"/>
      <c r="S186" s="101"/>
      <c r="T186" s="101"/>
      <c r="U186" s="101"/>
      <c r="V186" s="122"/>
    </row>
    <row r="187" spans="2:22" ht="18">
      <c r="B187" s="124"/>
      <c r="C187" s="101"/>
      <c r="D187" s="101"/>
      <c r="E187" s="101"/>
      <c r="F187" s="101"/>
      <c r="G187" s="124"/>
      <c r="H187" s="101"/>
      <c r="I187" s="101"/>
      <c r="J187" s="137"/>
      <c r="K187" s="371" t="s">
        <v>94</v>
      </c>
      <c r="L187" s="372"/>
      <c r="M187" s="372"/>
      <c r="N187" s="372"/>
      <c r="O187" s="372"/>
      <c r="P187" s="138">
        <v>3.2290000000000001</v>
      </c>
      <c r="Q187" s="139" t="str">
        <f>Q185</f>
        <v>mΩ</v>
      </c>
      <c r="R187" s="101"/>
      <c r="S187" s="101"/>
      <c r="T187" s="101"/>
      <c r="U187" s="101"/>
      <c r="V187" s="122"/>
    </row>
    <row r="188" spans="2:22" ht="18.75" thickBot="1">
      <c r="B188" s="124"/>
      <c r="C188" s="101"/>
      <c r="D188" s="101"/>
      <c r="E188" s="101"/>
      <c r="F188" s="101"/>
      <c r="G188" s="140"/>
      <c r="H188" s="141"/>
      <c r="I188" s="141"/>
      <c r="J188" s="142"/>
      <c r="K188" s="384"/>
      <c r="L188" s="385"/>
      <c r="M188" s="385"/>
      <c r="N188" s="385"/>
      <c r="O188" s="385"/>
      <c r="P188" s="143"/>
      <c r="Q188" s="144"/>
      <c r="R188" s="101"/>
      <c r="S188" s="101"/>
      <c r="T188" s="101"/>
      <c r="U188" s="101"/>
      <c r="V188" s="122"/>
    </row>
    <row r="189" spans="2:22" ht="18">
      <c r="B189" s="124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22"/>
    </row>
    <row r="190" spans="2:22" ht="18">
      <c r="B190" s="124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45" t="s">
        <v>95</v>
      </c>
      <c r="P190" s="146">
        <f>((P187/N34)*(N36+AC27))-AC27</f>
        <v>100.67450900163669</v>
      </c>
      <c r="Q190" s="147" t="str">
        <f>Q186</f>
        <v xml:space="preserve"> °C</v>
      </c>
      <c r="R190" s="101"/>
      <c r="S190" s="101"/>
      <c r="T190" s="101"/>
      <c r="U190" s="101"/>
      <c r="V190" s="122"/>
    </row>
    <row r="191" spans="2:22" ht="18.75" thickBot="1">
      <c r="B191" s="124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22"/>
    </row>
    <row r="192" spans="2:22" ht="18.75">
      <c r="B192" s="124"/>
      <c r="C192" s="101"/>
      <c r="D192" s="101"/>
      <c r="E192" s="101"/>
      <c r="F192" s="101"/>
      <c r="G192" s="386" t="s">
        <v>96</v>
      </c>
      <c r="H192" s="355"/>
      <c r="I192" s="355"/>
      <c r="J192" s="355"/>
      <c r="K192" s="355"/>
      <c r="L192" s="355"/>
      <c r="M192" s="355"/>
      <c r="N192" s="355"/>
      <c r="O192" s="355"/>
      <c r="P192" s="355"/>
      <c r="Q192" s="356"/>
      <c r="R192" s="101"/>
      <c r="S192" s="101"/>
      <c r="T192" s="101"/>
      <c r="U192" s="101"/>
      <c r="V192" s="122"/>
    </row>
    <row r="193" spans="2:31" ht="18.75">
      <c r="B193" s="124"/>
      <c r="C193" s="101"/>
      <c r="D193" s="101"/>
      <c r="E193" s="101"/>
      <c r="F193" s="101"/>
      <c r="G193" s="377" t="s">
        <v>88</v>
      </c>
      <c r="H193" s="378"/>
      <c r="I193" s="378"/>
      <c r="J193" s="378"/>
      <c r="K193" s="379" t="s">
        <v>89</v>
      </c>
      <c r="L193" s="380"/>
      <c r="M193" s="380"/>
      <c r="N193" s="380"/>
      <c r="O193" s="381"/>
      <c r="P193" s="381"/>
      <c r="Q193" s="382"/>
      <c r="R193" s="101"/>
      <c r="S193" s="101"/>
      <c r="T193" s="101"/>
      <c r="U193" s="101"/>
      <c r="V193" s="122"/>
      <c r="AE193" s="15"/>
    </row>
    <row r="194" spans="2:31" ht="18">
      <c r="B194" s="124"/>
      <c r="C194" s="101"/>
      <c r="D194" s="101"/>
      <c r="E194" s="101"/>
      <c r="F194" s="101"/>
      <c r="G194" s="106"/>
      <c r="H194" s="107"/>
      <c r="I194" s="107"/>
      <c r="J194" s="134"/>
      <c r="K194" s="135"/>
      <c r="L194" s="107"/>
      <c r="M194" s="107"/>
      <c r="N194" s="107"/>
      <c r="O194" s="107"/>
      <c r="P194" s="107"/>
      <c r="Q194" s="136"/>
      <c r="R194" s="101"/>
      <c r="S194" s="101"/>
      <c r="T194" s="101"/>
      <c r="U194" s="101"/>
      <c r="V194" s="122"/>
      <c r="AE194" s="15"/>
    </row>
    <row r="195" spans="2:31" ht="18.75">
      <c r="B195" s="124"/>
      <c r="C195" s="101"/>
      <c r="D195" s="101"/>
      <c r="E195" s="101"/>
      <c r="F195" s="101"/>
      <c r="G195" s="124"/>
      <c r="H195" s="101"/>
      <c r="I195" s="101"/>
      <c r="J195" s="137"/>
      <c r="K195" s="371" t="s">
        <v>97</v>
      </c>
      <c r="L195" s="383"/>
      <c r="M195" s="383"/>
      <c r="N195" s="383"/>
      <c r="O195" s="383"/>
      <c r="P195" s="148">
        <f>P190</f>
        <v>100.67450900163669</v>
      </c>
      <c r="Q195" s="139" t="str">
        <f>Q190</f>
        <v xml:space="preserve"> °C</v>
      </c>
      <c r="R195" s="101"/>
      <c r="S195" s="101"/>
      <c r="T195" s="101"/>
      <c r="U195" s="101"/>
      <c r="V195" s="122"/>
      <c r="AE195" s="15"/>
    </row>
    <row r="196" spans="2:31" ht="18.75">
      <c r="B196" s="124"/>
      <c r="C196" s="101"/>
      <c r="D196" s="101"/>
      <c r="E196" s="101"/>
      <c r="F196" s="101"/>
      <c r="G196" s="124"/>
      <c r="H196" s="101"/>
      <c r="I196" s="101"/>
      <c r="J196" s="137"/>
      <c r="K196" s="371" t="s">
        <v>98</v>
      </c>
      <c r="L196" s="383"/>
      <c r="M196" s="383"/>
      <c r="N196" s="383"/>
      <c r="O196" s="383"/>
      <c r="P196" s="148" t="e">
        <f>MEDIAN(#REF!)</f>
        <v>#REF!</v>
      </c>
      <c r="Q196" s="139" t="s">
        <v>93</v>
      </c>
      <c r="R196" s="101"/>
      <c r="S196" s="101"/>
      <c r="T196" s="101"/>
      <c r="U196" s="101"/>
      <c r="V196" s="122"/>
    </row>
    <row r="197" spans="2:31" ht="19.5" thickBot="1">
      <c r="B197" s="124"/>
      <c r="C197" s="101"/>
      <c r="D197" s="101"/>
      <c r="E197" s="101"/>
      <c r="F197" s="101"/>
      <c r="G197" s="140"/>
      <c r="H197" s="141"/>
      <c r="I197" s="141"/>
      <c r="J197" s="142"/>
      <c r="K197" s="374"/>
      <c r="L197" s="375"/>
      <c r="M197" s="375"/>
      <c r="N197" s="375"/>
      <c r="O197" s="375"/>
      <c r="P197" s="149"/>
      <c r="Q197" s="144"/>
      <c r="R197" s="101"/>
      <c r="S197" s="101"/>
      <c r="T197" s="101"/>
      <c r="U197" s="101"/>
      <c r="V197" s="122"/>
    </row>
    <row r="198" spans="2:31" ht="18">
      <c r="B198" s="124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22"/>
    </row>
    <row r="199" spans="2:31" ht="18">
      <c r="B199" s="124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45" t="s">
        <v>99</v>
      </c>
      <c r="N199" s="146" t="e">
        <f>P190-P196</f>
        <v>#REF!</v>
      </c>
      <c r="O199" s="147" t="str">
        <f>Q196</f>
        <v xml:space="preserve"> °C</v>
      </c>
      <c r="P199" s="101"/>
      <c r="Q199" s="101"/>
      <c r="R199" s="101"/>
      <c r="S199" s="101"/>
      <c r="T199" s="101"/>
      <c r="U199" s="101"/>
      <c r="V199" s="122"/>
    </row>
    <row r="200" spans="2:31" ht="18.75" thickBot="1">
      <c r="B200" s="124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22"/>
      <c r="AE200" s="15"/>
    </row>
    <row r="201" spans="2:31" ht="18.75">
      <c r="B201" s="124"/>
      <c r="C201" s="101"/>
      <c r="D201" s="101"/>
      <c r="E201" s="101"/>
      <c r="F201" s="101"/>
      <c r="G201" s="376" t="s">
        <v>100</v>
      </c>
      <c r="H201" s="355"/>
      <c r="I201" s="355"/>
      <c r="J201" s="355"/>
      <c r="K201" s="355"/>
      <c r="L201" s="355"/>
      <c r="M201" s="355"/>
      <c r="N201" s="355"/>
      <c r="O201" s="355"/>
      <c r="P201" s="355"/>
      <c r="Q201" s="356"/>
      <c r="R201" s="101"/>
      <c r="S201" s="101"/>
      <c r="T201" s="101"/>
      <c r="U201" s="101"/>
      <c r="V201" s="122"/>
    </row>
    <row r="202" spans="2:31" ht="18.75">
      <c r="B202" s="124"/>
      <c r="C202" s="101"/>
      <c r="D202" s="101"/>
      <c r="E202" s="101"/>
      <c r="F202" s="101"/>
      <c r="G202" s="377" t="str">
        <f>G193</f>
        <v>Formula</v>
      </c>
      <c r="H202" s="378"/>
      <c r="I202" s="378"/>
      <c r="J202" s="378"/>
      <c r="K202" s="379" t="str">
        <f>K193</f>
        <v>Variáveis</v>
      </c>
      <c r="L202" s="380"/>
      <c r="M202" s="380"/>
      <c r="N202" s="380"/>
      <c r="O202" s="381"/>
      <c r="P202" s="381"/>
      <c r="Q202" s="382"/>
      <c r="R202" s="101"/>
      <c r="S202" s="101"/>
      <c r="T202" s="101"/>
      <c r="U202" s="101"/>
      <c r="V202" s="122"/>
    </row>
    <row r="203" spans="2:31" ht="18">
      <c r="B203" s="124"/>
      <c r="C203" s="101"/>
      <c r="D203" s="101"/>
      <c r="E203" s="101"/>
      <c r="F203" s="101"/>
      <c r="G203" s="106"/>
      <c r="H203" s="107"/>
      <c r="I203" s="107"/>
      <c r="J203" s="134"/>
      <c r="K203" s="135"/>
      <c r="L203" s="107"/>
      <c r="M203" s="107"/>
      <c r="N203" s="107"/>
      <c r="O203" s="107"/>
      <c r="P203" s="107"/>
      <c r="Q203" s="136"/>
      <c r="R203" s="101"/>
      <c r="S203" s="101"/>
      <c r="T203" s="101"/>
      <c r="U203" s="101"/>
      <c r="V203" s="122"/>
    </row>
    <row r="204" spans="2:31" ht="18.75">
      <c r="B204" s="124"/>
      <c r="C204" s="101"/>
      <c r="D204" s="101"/>
      <c r="E204" s="101"/>
      <c r="F204" s="101"/>
      <c r="G204" s="124"/>
      <c r="H204" s="101"/>
      <c r="I204" s="101"/>
      <c r="J204" s="137"/>
      <c r="K204" s="371" t="s">
        <v>101</v>
      </c>
      <c r="L204" s="383"/>
      <c r="M204" s="383"/>
      <c r="N204" s="383"/>
      <c r="O204" s="383"/>
      <c r="P204" s="148">
        <v>40</v>
      </c>
      <c r="Q204" s="139" t="str">
        <f>Q196</f>
        <v xml:space="preserve"> °C</v>
      </c>
      <c r="R204" s="101"/>
      <c r="S204" s="101"/>
      <c r="T204" s="101"/>
      <c r="U204" s="101"/>
      <c r="V204" s="122"/>
    </row>
    <row r="205" spans="2:31" ht="18.75">
      <c r="B205" s="124"/>
      <c r="C205" s="101"/>
      <c r="D205" s="101"/>
      <c r="E205" s="101"/>
      <c r="F205" s="101"/>
      <c r="G205" s="124"/>
      <c r="H205" s="101"/>
      <c r="I205" s="101"/>
      <c r="J205" s="137"/>
      <c r="K205" s="371" t="str">
        <f>K196</f>
        <v>Temp. Amb.  no desligamento - T2</v>
      </c>
      <c r="L205" s="383"/>
      <c r="M205" s="383"/>
      <c r="N205" s="383"/>
      <c r="O205" s="383"/>
      <c r="P205" s="148" t="e">
        <f>P196</f>
        <v>#REF!</v>
      </c>
      <c r="Q205" s="139" t="str">
        <f>Q196</f>
        <v xml:space="preserve"> °C</v>
      </c>
      <c r="R205" s="101"/>
      <c r="S205" s="101"/>
      <c r="T205" s="101"/>
      <c r="U205" s="101"/>
      <c r="V205" s="122"/>
    </row>
    <row r="206" spans="2:31" ht="18.75">
      <c r="B206" s="124"/>
      <c r="C206" s="101"/>
      <c r="D206" s="101"/>
      <c r="E206" s="101"/>
      <c r="F206" s="101"/>
      <c r="G206" s="124"/>
      <c r="H206" s="101"/>
      <c r="I206" s="101"/>
      <c r="J206" s="137"/>
      <c r="K206" s="371" t="s">
        <v>102</v>
      </c>
      <c r="L206" s="383"/>
      <c r="M206" s="383"/>
      <c r="N206" s="383"/>
      <c r="O206" s="383"/>
      <c r="P206" s="148" t="e">
        <f>N199</f>
        <v>#REF!</v>
      </c>
      <c r="Q206" s="139" t="str">
        <f>O199</f>
        <v xml:space="preserve"> °C</v>
      </c>
      <c r="R206" s="101"/>
      <c r="S206" s="101"/>
      <c r="T206" s="101"/>
      <c r="U206" s="101"/>
      <c r="V206" s="122"/>
    </row>
    <row r="207" spans="2:31" ht="19.5" thickBot="1">
      <c r="B207" s="124"/>
      <c r="C207" s="101"/>
      <c r="D207" s="101"/>
      <c r="E207" s="101"/>
      <c r="F207" s="101"/>
      <c r="G207" s="140"/>
      <c r="H207" s="141"/>
      <c r="I207" s="141"/>
      <c r="J207" s="142"/>
      <c r="K207" s="384"/>
      <c r="L207" s="375"/>
      <c r="M207" s="375"/>
      <c r="N207" s="375"/>
      <c r="O207" s="375"/>
      <c r="P207" s="143"/>
      <c r="Q207" s="144"/>
      <c r="R207" s="101"/>
      <c r="S207" s="101"/>
      <c r="T207" s="101"/>
      <c r="U207" s="101"/>
      <c r="V207" s="122"/>
    </row>
    <row r="208" spans="2:31" ht="18">
      <c r="B208" s="124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22"/>
    </row>
    <row r="209" spans="2:22" ht="18">
      <c r="B209" s="124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45" t="s">
        <v>103</v>
      </c>
      <c r="P209" s="146" t="e">
        <f>(P206*(AC27+P204)/(AC27+P205))+P204</f>
        <v>#REF!</v>
      </c>
      <c r="Q209" s="147" t="str">
        <f>O199</f>
        <v xml:space="preserve"> °C</v>
      </c>
      <c r="R209" s="101"/>
      <c r="S209" s="101"/>
      <c r="T209" s="101"/>
      <c r="U209" s="101"/>
      <c r="V209" s="122"/>
    </row>
    <row r="210" spans="2:22" ht="18.75" thickBot="1">
      <c r="B210" s="124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22"/>
    </row>
    <row r="211" spans="2:22" ht="18.75">
      <c r="B211" s="124"/>
      <c r="C211" s="101"/>
      <c r="D211" s="101"/>
      <c r="E211" s="101"/>
      <c r="F211" s="101"/>
      <c r="G211" s="376" t="s">
        <v>104</v>
      </c>
      <c r="H211" s="355"/>
      <c r="I211" s="355"/>
      <c r="J211" s="355"/>
      <c r="K211" s="355"/>
      <c r="L211" s="355"/>
      <c r="M211" s="355"/>
      <c r="N211" s="355"/>
      <c r="O211" s="355"/>
      <c r="P211" s="355"/>
      <c r="Q211" s="356"/>
      <c r="R211" s="101"/>
      <c r="S211" s="101"/>
      <c r="T211" s="101"/>
      <c r="U211" s="101"/>
      <c r="V211" s="122"/>
    </row>
    <row r="212" spans="2:22" ht="18.75">
      <c r="B212" s="124"/>
      <c r="C212" s="101"/>
      <c r="D212" s="101"/>
      <c r="E212" s="101"/>
      <c r="F212" s="101"/>
      <c r="G212" s="377" t="str">
        <f>G202</f>
        <v>Formula</v>
      </c>
      <c r="H212" s="378"/>
      <c r="I212" s="378"/>
      <c r="J212" s="378"/>
      <c r="K212" s="379" t="str">
        <f>K202</f>
        <v>Variáveis</v>
      </c>
      <c r="L212" s="380"/>
      <c r="M212" s="380"/>
      <c r="N212" s="380"/>
      <c r="O212" s="381"/>
      <c r="P212" s="381"/>
      <c r="Q212" s="382"/>
      <c r="R212" s="101"/>
      <c r="S212" s="101"/>
      <c r="T212" s="101"/>
      <c r="U212" s="101"/>
      <c r="V212" s="122"/>
    </row>
    <row r="213" spans="2:22" ht="18">
      <c r="B213" s="124"/>
      <c r="C213" s="101"/>
      <c r="D213" s="101"/>
      <c r="E213" s="101"/>
      <c r="F213" s="101"/>
      <c r="G213" s="106"/>
      <c r="H213" s="107"/>
      <c r="I213" s="107"/>
      <c r="J213" s="134"/>
      <c r="K213" s="135"/>
      <c r="L213" s="107"/>
      <c r="M213" s="107"/>
      <c r="N213" s="107"/>
      <c r="O213" s="107"/>
      <c r="P213" s="107"/>
      <c r="Q213" s="136"/>
      <c r="R213" s="101"/>
      <c r="S213" s="101"/>
      <c r="T213" s="101"/>
      <c r="U213" s="101"/>
      <c r="V213" s="122"/>
    </row>
    <row r="214" spans="2:22" ht="18.75">
      <c r="B214" s="124"/>
      <c r="C214" s="101"/>
      <c r="D214" s="101"/>
      <c r="E214" s="101"/>
      <c r="F214" s="101"/>
      <c r="G214" s="124"/>
      <c r="H214" s="101"/>
      <c r="I214" s="101"/>
      <c r="J214" s="137"/>
      <c r="K214" s="371" t="s">
        <v>105</v>
      </c>
      <c r="L214" s="383"/>
      <c r="M214" s="383"/>
      <c r="N214" s="383"/>
      <c r="O214" s="383"/>
      <c r="P214" s="148" t="e">
        <f>P209</f>
        <v>#REF!</v>
      </c>
      <c r="Q214" s="139" t="str">
        <f>Q206</f>
        <v xml:space="preserve"> °C</v>
      </c>
      <c r="R214" s="101"/>
      <c r="S214" s="101"/>
      <c r="T214" s="101"/>
      <c r="U214" s="101"/>
      <c r="V214" s="122"/>
    </row>
    <row r="215" spans="2:22" ht="18.75">
      <c r="B215" s="124"/>
      <c r="C215" s="101"/>
      <c r="D215" s="101"/>
      <c r="E215" s="101"/>
      <c r="F215" s="101"/>
      <c r="G215" s="124"/>
      <c r="H215" s="101"/>
      <c r="I215" s="101"/>
      <c r="J215" s="137"/>
      <c r="K215" s="371" t="s">
        <v>101</v>
      </c>
      <c r="L215" s="383"/>
      <c r="M215" s="383"/>
      <c r="N215" s="383"/>
      <c r="O215" s="383"/>
      <c r="P215" s="148">
        <f>P204</f>
        <v>40</v>
      </c>
      <c r="Q215" s="139" t="str">
        <f>Q214</f>
        <v xml:space="preserve"> °C</v>
      </c>
      <c r="R215" s="101"/>
      <c r="S215" s="101"/>
      <c r="T215" s="101"/>
      <c r="U215" s="101"/>
      <c r="V215" s="122"/>
    </row>
    <row r="216" spans="2:22" ht="19.5" thickBot="1">
      <c r="B216" s="124"/>
      <c r="C216" s="101"/>
      <c r="D216" s="101"/>
      <c r="E216" s="101"/>
      <c r="F216" s="101"/>
      <c r="G216" s="140"/>
      <c r="H216" s="141"/>
      <c r="I216" s="141"/>
      <c r="J216" s="142"/>
      <c r="K216" s="384"/>
      <c r="L216" s="375"/>
      <c r="M216" s="375"/>
      <c r="N216" s="375"/>
      <c r="O216" s="375"/>
      <c r="P216" s="143"/>
      <c r="Q216" s="144"/>
      <c r="R216" s="101"/>
      <c r="S216" s="101"/>
      <c r="T216" s="101"/>
      <c r="U216" s="101"/>
      <c r="V216" s="122"/>
    </row>
    <row r="217" spans="2:22" ht="18">
      <c r="B217" s="124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22"/>
    </row>
    <row r="218" spans="2:22" ht="18">
      <c r="B218" s="124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45" t="s">
        <v>106</v>
      </c>
      <c r="P218" s="146" t="e">
        <f>P214-P215</f>
        <v>#REF!</v>
      </c>
      <c r="Q218" s="147" t="str">
        <f>Q209</f>
        <v xml:space="preserve"> °C</v>
      </c>
      <c r="R218" s="101"/>
      <c r="S218" s="101"/>
      <c r="T218" s="101"/>
      <c r="U218" s="101"/>
      <c r="V218" s="122"/>
    </row>
    <row r="219" spans="2:22" ht="18.75" thickBot="1">
      <c r="B219" s="124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45"/>
      <c r="P219" s="146"/>
      <c r="Q219" s="147"/>
      <c r="R219" s="101"/>
      <c r="S219" s="101"/>
      <c r="T219" s="101"/>
      <c r="U219" s="101"/>
      <c r="V219" s="122"/>
    </row>
    <row r="220" spans="2:22" ht="18.75">
      <c r="B220" s="124"/>
      <c r="C220" s="101"/>
      <c r="D220" s="101"/>
      <c r="E220" s="101"/>
      <c r="F220" s="101"/>
      <c r="G220" s="376" t="s">
        <v>162</v>
      </c>
      <c r="H220" s="355"/>
      <c r="I220" s="355"/>
      <c r="J220" s="355"/>
      <c r="K220" s="355"/>
      <c r="L220" s="355"/>
      <c r="M220" s="355"/>
      <c r="N220" s="355"/>
      <c r="O220" s="355"/>
      <c r="P220" s="355"/>
      <c r="Q220" s="356"/>
      <c r="R220" s="101"/>
      <c r="S220" s="101"/>
      <c r="T220" s="101"/>
      <c r="U220" s="101"/>
      <c r="V220" s="122"/>
    </row>
    <row r="221" spans="2:22" ht="18.75">
      <c r="B221" s="124"/>
      <c r="C221" s="101"/>
      <c r="D221" s="101"/>
      <c r="E221" s="101"/>
      <c r="F221" s="101"/>
      <c r="G221" s="377" t="str">
        <f>G212</f>
        <v>Formula</v>
      </c>
      <c r="H221" s="378"/>
      <c r="I221" s="378"/>
      <c r="J221" s="378"/>
      <c r="K221" s="379" t="str">
        <f>K212</f>
        <v>Variáveis</v>
      </c>
      <c r="L221" s="380"/>
      <c r="M221" s="380"/>
      <c r="N221" s="380"/>
      <c r="O221" s="381"/>
      <c r="P221" s="381"/>
      <c r="Q221" s="382"/>
      <c r="R221" s="101"/>
      <c r="S221" s="101"/>
      <c r="T221" s="101"/>
      <c r="U221" s="101"/>
      <c r="V221" s="122"/>
    </row>
    <row r="222" spans="2:22" ht="18">
      <c r="B222" s="124"/>
      <c r="C222" s="101"/>
      <c r="D222" s="101"/>
      <c r="E222" s="101"/>
      <c r="F222" s="101"/>
      <c r="G222" s="106"/>
      <c r="H222" s="107"/>
      <c r="I222" s="107"/>
      <c r="J222" s="134"/>
      <c r="K222" s="135"/>
      <c r="L222" s="107"/>
      <c r="M222" s="107"/>
      <c r="N222" s="107"/>
      <c r="O222" s="107"/>
      <c r="P222" s="107"/>
      <c r="Q222" s="136"/>
      <c r="R222" s="101"/>
      <c r="S222" s="101"/>
      <c r="T222" s="101"/>
      <c r="U222" s="101"/>
      <c r="V222" s="122"/>
    </row>
    <row r="223" spans="2:22" ht="18.75">
      <c r="B223" s="124"/>
      <c r="C223" s="101"/>
      <c r="D223" s="101"/>
      <c r="E223" s="101"/>
      <c r="F223" s="101"/>
      <c r="G223" s="124"/>
      <c r="H223" s="101"/>
      <c r="I223" s="101"/>
      <c r="J223" s="137"/>
      <c r="K223" s="371" t="s">
        <v>105</v>
      </c>
      <c r="L223" s="387"/>
      <c r="M223" s="387"/>
      <c r="N223" s="387"/>
      <c r="O223" s="387"/>
      <c r="P223" s="148" t="e">
        <f>P214</f>
        <v>#REF!</v>
      </c>
      <c r="Q223" s="139" t="str">
        <f>Q215</f>
        <v xml:space="preserve"> °C</v>
      </c>
      <c r="R223" s="101"/>
      <c r="S223" s="101"/>
      <c r="T223" s="101"/>
      <c r="U223" s="101"/>
      <c r="V223" s="122"/>
    </row>
    <row r="224" spans="2:22" ht="18.75">
      <c r="B224" s="124"/>
      <c r="C224" s="101"/>
      <c r="D224" s="101"/>
      <c r="E224" s="101"/>
      <c r="F224" s="101"/>
      <c r="G224" s="124"/>
      <c r="H224" s="101"/>
      <c r="I224" s="101"/>
      <c r="J224" s="137"/>
      <c r="K224" s="371" t="s">
        <v>108</v>
      </c>
      <c r="L224" s="387"/>
      <c r="M224" s="387"/>
      <c r="N224" s="387"/>
      <c r="O224" s="387"/>
      <c r="P224" s="148">
        <v>10</v>
      </c>
      <c r="Q224" s="139" t="s">
        <v>109</v>
      </c>
      <c r="R224" s="101"/>
      <c r="S224" s="101"/>
      <c r="T224" s="101"/>
      <c r="U224" s="101"/>
      <c r="V224" s="122"/>
    </row>
    <row r="225" spans="2:22" ht="18.75">
      <c r="B225" s="124"/>
      <c r="C225" s="101"/>
      <c r="D225" s="101"/>
      <c r="E225" s="101"/>
      <c r="F225" s="101"/>
      <c r="G225" s="124"/>
      <c r="H225" s="101"/>
      <c r="I225" s="101"/>
      <c r="J225" s="137"/>
      <c r="K225" s="371" t="s">
        <v>110</v>
      </c>
      <c r="L225" s="387"/>
      <c r="M225" s="387"/>
      <c r="N225" s="387"/>
      <c r="O225" s="387"/>
      <c r="P225" s="148">
        <f>9.5*23</f>
        <v>218.5</v>
      </c>
      <c r="Q225" s="139" t="s">
        <v>111</v>
      </c>
      <c r="R225" s="101"/>
      <c r="S225" s="101"/>
      <c r="T225" s="101"/>
      <c r="U225" s="101"/>
      <c r="V225" s="122"/>
    </row>
    <row r="226" spans="2:22" ht="18.75">
      <c r="B226" s="124"/>
      <c r="C226" s="101"/>
      <c r="D226" s="101"/>
      <c r="E226" s="101"/>
      <c r="F226" s="101"/>
      <c r="G226" s="124"/>
      <c r="H226" s="101"/>
      <c r="I226" s="101"/>
      <c r="J226" s="137"/>
      <c r="K226" s="371" t="s">
        <v>112</v>
      </c>
      <c r="L226" s="387"/>
      <c r="M226" s="387"/>
      <c r="N226" s="387"/>
      <c r="O226" s="387"/>
      <c r="P226" s="148">
        <v>1</v>
      </c>
      <c r="Q226" s="139" t="s">
        <v>113</v>
      </c>
      <c r="R226" s="101"/>
      <c r="S226" s="101"/>
      <c r="T226" s="101"/>
      <c r="U226" s="101"/>
      <c r="V226" s="122"/>
    </row>
    <row r="227" spans="2:22" ht="19.5" thickBot="1">
      <c r="B227" s="124"/>
      <c r="C227" s="101"/>
      <c r="D227" s="101"/>
      <c r="E227" s="101"/>
      <c r="F227" s="101"/>
      <c r="G227" s="140"/>
      <c r="H227" s="141"/>
      <c r="I227" s="141"/>
      <c r="J227" s="142"/>
      <c r="K227" s="384"/>
      <c r="L227" s="398"/>
      <c r="M227" s="398"/>
      <c r="N227" s="398"/>
      <c r="O227" s="398"/>
      <c r="P227" s="143"/>
      <c r="Q227" s="144"/>
      <c r="R227" s="101"/>
      <c r="S227" s="101"/>
      <c r="T227" s="101"/>
      <c r="U227" s="101"/>
      <c r="V227" s="122"/>
    </row>
    <row r="228" spans="2:22" ht="18">
      <c r="B228" s="124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22"/>
    </row>
    <row r="229" spans="2:22" ht="18.75">
      <c r="B229" s="124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45" t="s">
        <v>163</v>
      </c>
      <c r="P229" s="146" t="e">
        <f>P223+((2*(P223+AC27))/((45700/((P224*1000)/P225)^2*P226)-1))</f>
        <v>#REF!</v>
      </c>
      <c r="Q229" s="147" t="str">
        <f>Q218</f>
        <v xml:space="preserve"> °C</v>
      </c>
      <c r="R229" s="101"/>
      <c r="S229" s="101"/>
      <c r="T229" s="101"/>
      <c r="U229" s="101"/>
      <c r="V229" s="122"/>
    </row>
    <row r="230" spans="2:22" ht="18">
      <c r="B230" s="124"/>
      <c r="C230" s="101"/>
      <c r="D230" s="101"/>
      <c r="E230" s="101"/>
      <c r="F230" s="101"/>
      <c r="G230" s="101"/>
      <c r="H230" s="101"/>
      <c r="I230" s="101"/>
      <c r="J230" s="101"/>
      <c r="K230" s="145"/>
      <c r="L230" s="146"/>
      <c r="M230" s="147"/>
      <c r="N230" s="101"/>
      <c r="O230" s="101"/>
      <c r="P230" s="101"/>
      <c r="Q230" s="101"/>
      <c r="R230" s="101"/>
      <c r="S230" s="101"/>
      <c r="T230" s="101"/>
      <c r="U230" s="101"/>
      <c r="V230" s="122"/>
    </row>
    <row r="231" spans="2:22" ht="18">
      <c r="B231" s="305" t="s">
        <v>115</v>
      </c>
      <c r="C231" s="306"/>
      <c r="D231" s="306"/>
      <c r="E231" s="306"/>
      <c r="F231" s="306"/>
      <c r="G231" s="306"/>
      <c r="H231" s="306"/>
      <c r="I231" s="306"/>
      <c r="J231" s="306"/>
      <c r="K231" s="306"/>
      <c r="L231" s="306"/>
      <c r="M231" s="306"/>
      <c r="N231" s="306"/>
      <c r="O231" s="306"/>
      <c r="P231" s="306"/>
      <c r="Q231" s="306"/>
      <c r="R231" s="306"/>
      <c r="S231" s="306"/>
      <c r="T231" s="306"/>
      <c r="U231" s="306"/>
      <c r="V231" s="307"/>
    </row>
    <row r="232" spans="2:22" ht="18">
      <c r="B232" s="124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22"/>
    </row>
    <row r="233" spans="2:22" ht="18">
      <c r="B233" s="124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22"/>
    </row>
    <row r="234" spans="2:22" ht="18">
      <c r="B234" s="124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22"/>
    </row>
    <row r="235" spans="2:22" ht="18">
      <c r="B235" s="124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22"/>
    </row>
    <row r="236" spans="2:22" ht="18.75" thickBot="1">
      <c r="B236" s="124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22"/>
    </row>
    <row r="237" spans="2:22" ht="18.75">
      <c r="B237" s="124"/>
      <c r="C237" s="101"/>
      <c r="D237" s="101"/>
      <c r="E237" s="101"/>
      <c r="F237" s="101"/>
      <c r="G237" s="101"/>
      <c r="H237" s="101"/>
      <c r="I237" s="399" t="s">
        <v>116</v>
      </c>
      <c r="J237" s="400"/>
      <c r="K237" s="400"/>
      <c r="L237" s="400"/>
      <c r="M237" s="400"/>
      <c r="N237" s="401"/>
      <c r="O237" s="101"/>
      <c r="P237" s="101"/>
      <c r="Q237" s="101"/>
      <c r="R237" s="101"/>
      <c r="S237" s="101"/>
      <c r="T237" s="101"/>
      <c r="U237" s="101"/>
      <c r="V237" s="122"/>
    </row>
    <row r="238" spans="2:22" ht="18.75">
      <c r="B238" s="124"/>
      <c r="C238" s="101"/>
      <c r="D238" s="101"/>
      <c r="E238" s="101"/>
      <c r="F238" s="101"/>
      <c r="G238" s="101"/>
      <c r="H238" s="101"/>
      <c r="I238" s="389" t="s">
        <v>117</v>
      </c>
      <c r="J238" s="390"/>
      <c r="K238" s="390"/>
      <c r="L238" s="390"/>
      <c r="M238" s="391" t="s">
        <v>118</v>
      </c>
      <c r="N238" s="392"/>
      <c r="O238" s="101"/>
      <c r="P238" s="101"/>
      <c r="Q238" s="101"/>
      <c r="R238" s="101"/>
      <c r="S238" s="101"/>
      <c r="T238" s="101"/>
      <c r="U238" s="101"/>
      <c r="V238" s="122"/>
    </row>
    <row r="239" spans="2:22" ht="19.5" thickBot="1">
      <c r="B239" s="124"/>
      <c r="C239" s="101"/>
      <c r="D239" s="101"/>
      <c r="E239" s="101"/>
      <c r="F239" s="101"/>
      <c r="G239" s="101"/>
      <c r="H239" s="101"/>
      <c r="I239" s="393" t="s">
        <v>119</v>
      </c>
      <c r="J239" s="394"/>
      <c r="K239" s="394"/>
      <c r="L239" s="394"/>
      <c r="M239" s="150" t="e">
        <f>P209</f>
        <v>#REF!</v>
      </c>
      <c r="N239" s="151" t="str">
        <f>Q209</f>
        <v xml:space="preserve"> °C</v>
      </c>
      <c r="O239" s="101"/>
      <c r="P239" s="101"/>
      <c r="Q239" s="101"/>
      <c r="R239" s="101"/>
      <c r="S239" s="101"/>
      <c r="T239" s="101"/>
      <c r="U239" s="101"/>
      <c r="V239" s="122"/>
    </row>
    <row r="240" spans="2:22" ht="18">
      <c r="B240" s="124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22"/>
    </row>
    <row r="241" spans="2:27" ht="18.75">
      <c r="B241" s="124"/>
      <c r="C241" s="101"/>
      <c r="D241" s="101"/>
      <c r="E241" s="101"/>
      <c r="F241" s="101"/>
      <c r="G241" s="101"/>
      <c r="H241" s="395" t="s">
        <v>120</v>
      </c>
      <c r="I241" s="383"/>
      <c r="J241" s="396">
        <v>43734</v>
      </c>
      <c r="K241" s="387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22"/>
    </row>
    <row r="242" spans="2:27" ht="18.75">
      <c r="B242" s="124"/>
      <c r="C242" s="101"/>
      <c r="D242" s="101"/>
      <c r="E242" s="101"/>
      <c r="F242" s="101"/>
      <c r="G242" s="101"/>
      <c r="H242" s="145"/>
      <c r="I242" s="152"/>
      <c r="J242" s="153"/>
      <c r="K242" s="154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22"/>
    </row>
    <row r="243" spans="2:27" ht="18">
      <c r="B243" s="124"/>
      <c r="C243" s="101"/>
      <c r="D243" s="101"/>
      <c r="E243" s="101"/>
      <c r="F243" s="101"/>
      <c r="G243" s="101"/>
      <c r="H243" s="155" t="s">
        <v>121</v>
      </c>
      <c r="I243" s="121"/>
      <c r="J243" s="121"/>
      <c r="K243" s="121"/>
      <c r="L243" s="101"/>
      <c r="M243" s="101"/>
      <c r="N243" s="155" t="s">
        <v>122</v>
      </c>
      <c r="O243" s="101"/>
      <c r="P243" s="101"/>
      <c r="Q243" s="121"/>
      <c r="R243" s="121"/>
      <c r="S243" s="121"/>
      <c r="T243" s="121"/>
      <c r="U243" s="121"/>
      <c r="V243" s="156"/>
      <c r="W243" s="45"/>
      <c r="X243" s="45"/>
      <c r="Y243" s="45"/>
      <c r="Z243" s="45"/>
      <c r="AA243" s="45"/>
    </row>
    <row r="244" spans="2:27" ht="18">
      <c r="B244" s="120"/>
      <c r="C244" s="121"/>
      <c r="D244" s="121"/>
      <c r="E244" s="121"/>
      <c r="F244" s="101"/>
      <c r="G244" s="101"/>
      <c r="H244" s="101"/>
      <c r="I244" s="101"/>
      <c r="J244" s="10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56"/>
    </row>
    <row r="245" spans="2:27" ht="18">
      <c r="B245" s="120"/>
      <c r="C245" s="121"/>
      <c r="D245" s="121"/>
      <c r="E245" s="121"/>
      <c r="F245" s="101"/>
      <c r="G245" s="101"/>
      <c r="H245" s="101"/>
      <c r="I245" s="101"/>
      <c r="J245" s="101"/>
      <c r="K245" s="121"/>
      <c r="L245" s="121"/>
      <c r="M245" s="121"/>
      <c r="N245" s="121"/>
      <c r="O245" s="121"/>
      <c r="P245" s="121"/>
      <c r="Q245" s="121"/>
      <c r="R245" s="121"/>
      <c r="S245" s="121"/>
      <c r="T245" s="121"/>
      <c r="U245" s="121"/>
      <c r="V245" s="156"/>
    </row>
    <row r="246" spans="2:27" ht="18">
      <c r="B246" s="124"/>
      <c r="C246" s="101"/>
      <c r="D246" s="101"/>
      <c r="E246" s="101"/>
      <c r="F246" s="101"/>
      <c r="G246" s="155"/>
      <c r="H246" s="121"/>
      <c r="I246" s="121"/>
      <c r="J246" s="121"/>
      <c r="K246" s="101"/>
      <c r="L246" s="101"/>
      <c r="M246" s="101"/>
      <c r="N246" s="101"/>
      <c r="O246" s="101"/>
      <c r="P246" s="155"/>
      <c r="Q246" s="121"/>
      <c r="R246" s="121"/>
      <c r="S246" s="121"/>
      <c r="T246" s="121"/>
      <c r="U246" s="121"/>
      <c r="V246" s="156"/>
      <c r="W246" s="45"/>
      <c r="X246" s="45"/>
      <c r="Y246" s="45"/>
      <c r="Z246" s="45"/>
      <c r="AA246" s="45"/>
    </row>
    <row r="247" spans="2:27" ht="18">
      <c r="B247" s="124"/>
      <c r="C247" s="101"/>
      <c r="D247" s="101"/>
      <c r="E247" s="101"/>
      <c r="F247" s="101"/>
      <c r="G247" s="155"/>
      <c r="H247" s="121"/>
      <c r="I247" s="121"/>
      <c r="J247" s="121"/>
      <c r="K247" s="101"/>
      <c r="L247" s="101"/>
      <c r="M247" s="101"/>
      <c r="N247" s="101"/>
      <c r="O247" s="101"/>
      <c r="P247" s="155"/>
      <c r="Q247" s="121"/>
      <c r="R247" s="121"/>
      <c r="S247" s="121"/>
      <c r="T247" s="121"/>
      <c r="U247" s="121"/>
      <c r="V247" s="156"/>
      <c r="W247" s="45"/>
      <c r="X247" s="45"/>
      <c r="Y247" s="45"/>
      <c r="Z247" s="45"/>
      <c r="AA247" s="45"/>
    </row>
    <row r="248" spans="2:27" ht="18.75">
      <c r="B248" s="124"/>
      <c r="C248" s="101"/>
      <c r="D248" s="101"/>
      <c r="E248" s="101"/>
      <c r="F248" s="101"/>
      <c r="G248" s="349" t="s">
        <v>123</v>
      </c>
      <c r="H248" s="349"/>
      <c r="I248" s="349"/>
      <c r="J248" s="397"/>
      <c r="K248" s="397"/>
      <c r="L248" s="101"/>
      <c r="M248" s="349" t="s">
        <v>124</v>
      </c>
      <c r="N248" s="332"/>
      <c r="O248" s="332"/>
      <c r="P248" s="332"/>
      <c r="Q248" s="332"/>
      <c r="R248" s="121"/>
      <c r="S248" s="121"/>
      <c r="T248" s="121"/>
      <c r="U248" s="121"/>
      <c r="V248" s="156"/>
      <c r="W248" s="45"/>
      <c r="X248" s="45"/>
      <c r="Y248" s="45"/>
      <c r="Z248" s="45"/>
    </row>
    <row r="249" spans="2:27" ht="18">
      <c r="B249" s="124"/>
      <c r="C249" s="101"/>
      <c r="D249" s="101"/>
      <c r="E249" s="101"/>
      <c r="F249" s="101"/>
      <c r="G249" s="121"/>
      <c r="H249" s="121"/>
      <c r="I249" s="121"/>
      <c r="J249" s="121"/>
      <c r="K249" s="101"/>
      <c r="L249" s="101"/>
      <c r="M249" s="101"/>
      <c r="N249" s="101"/>
      <c r="O249" s="101"/>
      <c r="P249" s="121"/>
      <c r="Q249" s="121"/>
      <c r="R249" s="121"/>
      <c r="S249" s="121"/>
      <c r="T249" s="121"/>
      <c r="U249" s="121"/>
      <c r="V249" s="156"/>
      <c r="W249" s="45"/>
      <c r="X249" s="45"/>
      <c r="Y249" s="45"/>
      <c r="Z249" s="45"/>
      <c r="AA249" s="45"/>
    </row>
    <row r="250" spans="2:27" ht="15" customHeight="1">
      <c r="B250" s="124"/>
      <c r="C250" s="101"/>
      <c r="D250" s="101"/>
      <c r="E250" s="101"/>
      <c r="F250" s="388" t="s">
        <v>125</v>
      </c>
      <c r="G250" s="388"/>
      <c r="H250" s="388"/>
      <c r="I250" s="388"/>
      <c r="J250" s="388"/>
      <c r="K250" s="388"/>
      <c r="L250" s="388"/>
      <c r="M250" s="388"/>
      <c r="N250" s="388"/>
      <c r="O250" s="388"/>
      <c r="P250" s="388"/>
      <c r="Q250" s="388"/>
      <c r="R250" s="388"/>
      <c r="S250" s="154"/>
      <c r="T250" s="154"/>
      <c r="U250" s="154"/>
      <c r="V250" s="157"/>
      <c r="W250" s="68"/>
      <c r="X250" s="68"/>
      <c r="Y250" s="68"/>
      <c r="Z250" s="68"/>
    </row>
    <row r="251" spans="2:27" ht="18.75">
      <c r="B251" s="158"/>
      <c r="C251" s="154"/>
      <c r="D251" s="154"/>
      <c r="E251" s="152"/>
      <c r="F251" s="388"/>
      <c r="G251" s="388"/>
      <c r="H251" s="388"/>
      <c r="I251" s="388"/>
      <c r="J251" s="388"/>
      <c r="K251" s="388"/>
      <c r="L251" s="388"/>
      <c r="M251" s="388"/>
      <c r="N251" s="388"/>
      <c r="O251" s="388"/>
      <c r="P251" s="388"/>
      <c r="Q251" s="388"/>
      <c r="R251" s="388"/>
      <c r="S251" s="154"/>
      <c r="T251" s="154"/>
      <c r="U251" s="154"/>
      <c r="V251" s="157"/>
    </row>
    <row r="252" spans="2:27" ht="18.75" thickBot="1">
      <c r="B252" s="159"/>
      <c r="C252" s="160"/>
      <c r="D252" s="160"/>
      <c r="E252" s="160"/>
      <c r="F252" s="160"/>
      <c r="G252" s="160"/>
      <c r="H252" s="160"/>
      <c r="I252" s="160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61"/>
    </row>
  </sheetData>
  <mergeCells count="111">
    <mergeCell ref="F250:R251"/>
    <mergeCell ref="I238:L238"/>
    <mergeCell ref="M238:N238"/>
    <mergeCell ref="I239:L239"/>
    <mergeCell ref="H241:I241"/>
    <mergeCell ref="J241:K241"/>
    <mergeCell ref="G248:K248"/>
    <mergeCell ref="M248:Q248"/>
    <mergeCell ref="K224:O224"/>
    <mergeCell ref="K225:O225"/>
    <mergeCell ref="K226:O226"/>
    <mergeCell ref="K227:O227"/>
    <mergeCell ref="B231:V231"/>
    <mergeCell ref="I237:N237"/>
    <mergeCell ref="K215:O215"/>
    <mergeCell ref="K216:O216"/>
    <mergeCell ref="G220:Q220"/>
    <mergeCell ref="G221:J221"/>
    <mergeCell ref="K221:Q221"/>
    <mergeCell ref="K223:O223"/>
    <mergeCell ref="K206:O206"/>
    <mergeCell ref="K207:O207"/>
    <mergeCell ref="G211:Q211"/>
    <mergeCell ref="G212:J212"/>
    <mergeCell ref="K212:Q212"/>
    <mergeCell ref="K214:O214"/>
    <mergeCell ref="K197:O197"/>
    <mergeCell ref="G201:Q201"/>
    <mergeCell ref="G202:J202"/>
    <mergeCell ref="K202:Q202"/>
    <mergeCell ref="K204:O204"/>
    <mergeCell ref="K205:O205"/>
    <mergeCell ref="K188:O188"/>
    <mergeCell ref="G192:Q192"/>
    <mergeCell ref="G193:J193"/>
    <mergeCell ref="K193:Q193"/>
    <mergeCell ref="K195:O195"/>
    <mergeCell ref="K196:O196"/>
    <mergeCell ref="G182:Q182"/>
    <mergeCell ref="G183:J183"/>
    <mergeCell ref="K183:Q183"/>
    <mergeCell ref="K185:O185"/>
    <mergeCell ref="K186:O186"/>
    <mergeCell ref="K187:O187"/>
    <mergeCell ref="K163:M163"/>
    <mergeCell ref="K164:M164"/>
    <mergeCell ref="K165:M165"/>
    <mergeCell ref="K166:M166"/>
    <mergeCell ref="I168:O168"/>
    <mergeCell ref="B180:V180"/>
    <mergeCell ref="K157:M157"/>
    <mergeCell ref="K158:M158"/>
    <mergeCell ref="K159:M159"/>
    <mergeCell ref="K160:M160"/>
    <mergeCell ref="K161:M161"/>
    <mergeCell ref="K162:M162"/>
    <mergeCell ref="K152:M152"/>
    <mergeCell ref="AD152:AK152"/>
    <mergeCell ref="K153:M153"/>
    <mergeCell ref="K154:M154"/>
    <mergeCell ref="K155:M155"/>
    <mergeCell ref="K156:M156"/>
    <mergeCell ref="AA125:AN125"/>
    <mergeCell ref="AO125:AQ125"/>
    <mergeCell ref="I126:O126"/>
    <mergeCell ref="B148:V148"/>
    <mergeCell ref="J150:N150"/>
    <mergeCell ref="K151:M151"/>
    <mergeCell ref="D86:Q86"/>
    <mergeCell ref="R86:T86"/>
    <mergeCell ref="AA87:AQ87"/>
    <mergeCell ref="AA88:AN88"/>
    <mergeCell ref="AO88:AQ88"/>
    <mergeCell ref="AA124:AQ124"/>
    <mergeCell ref="H55:I56"/>
    <mergeCell ref="J55:P56"/>
    <mergeCell ref="H57:I58"/>
    <mergeCell ref="J57:P58"/>
    <mergeCell ref="I61:O61"/>
    <mergeCell ref="B84:V84"/>
    <mergeCell ref="H49:I50"/>
    <mergeCell ref="J49:P50"/>
    <mergeCell ref="H51:I52"/>
    <mergeCell ref="J51:P52"/>
    <mergeCell ref="H53:I54"/>
    <mergeCell ref="J53:P54"/>
    <mergeCell ref="H43:I44"/>
    <mergeCell ref="J43:P44"/>
    <mergeCell ref="H45:I46"/>
    <mergeCell ref="J45:P46"/>
    <mergeCell ref="H47:I48"/>
    <mergeCell ref="J47:P48"/>
    <mergeCell ref="I36:M37"/>
    <mergeCell ref="N36:N37"/>
    <mergeCell ref="O36:O37"/>
    <mergeCell ref="B39:V39"/>
    <mergeCell ref="H41:I42"/>
    <mergeCell ref="J41:P42"/>
    <mergeCell ref="M17:N17"/>
    <mergeCell ref="B18:V18"/>
    <mergeCell ref="C20:M28"/>
    <mergeCell ref="B32:V32"/>
    <mergeCell ref="I34:M35"/>
    <mergeCell ref="N34:N35"/>
    <mergeCell ref="O34:O35"/>
    <mergeCell ref="D2:V4"/>
    <mergeCell ref="F5:G5"/>
    <mergeCell ref="F6:G6"/>
    <mergeCell ref="F7:G7"/>
    <mergeCell ref="B9:V9"/>
    <mergeCell ref="Q16:R16"/>
  </mergeCells>
  <conditionalFormatting sqref="AB127:AQ127">
    <cfRule type="expression" dxfId="8" priority="3">
      <formula>$E$92&lt;1</formula>
    </cfRule>
  </conditionalFormatting>
  <conditionalFormatting sqref="AB128:AN128 AM134:AO138 BG93:BI94 AO128:AQ129">
    <cfRule type="expression" dxfId="7" priority="2">
      <formula>$E$96&lt;1</formula>
    </cfRule>
  </conditionalFormatting>
  <conditionalFormatting sqref="Z134:AL138 AT93:BF94 AB129:AN129">
    <cfRule type="expression" dxfId="6" priority="1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scale="43" fitToHeight="0" orientation="portrait" r:id="rId1"/>
  <headerFooter>
    <oddFooter>Página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E91C-29D9-4EF1-BC79-794A5F1F0F03}">
  <sheetPr codeName="Planilha6">
    <pageSetUpPr fitToPage="1"/>
  </sheetPr>
  <dimension ref="B1:AS276"/>
  <sheetViews>
    <sheetView zoomScale="70" zoomScaleNormal="70" workbookViewId="0">
      <selection activeCell="T212" sqref="T212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22" width="10.140625" style="14" customWidth="1"/>
    <col min="23" max="23" width="9.7109375" style="14" customWidth="1"/>
    <col min="24" max="33" width="8.28515625" style="14" customWidth="1"/>
    <col min="34" max="34" width="7.42578125" style="14" bestFit="1" customWidth="1"/>
    <col min="35" max="35" width="8.28515625" style="14" customWidth="1"/>
    <col min="36" max="36" width="9.85546875" style="14" bestFit="1" customWidth="1"/>
    <col min="37" max="37" width="8.28515625" style="14" customWidth="1"/>
    <col min="38" max="16384" width="9.140625" style="14"/>
  </cols>
  <sheetData>
    <row r="1" spans="2:29" ht="14.1" customHeight="1" thickBot="1"/>
    <row r="2" spans="2:29" ht="14.1" customHeight="1">
      <c r="B2" s="46" t="s">
        <v>0</v>
      </c>
      <c r="C2" s="47"/>
      <c r="D2" s="182" t="s">
        <v>1</v>
      </c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320"/>
    </row>
    <row r="3" spans="2:29" ht="14.1" customHeight="1">
      <c r="B3" s="48"/>
      <c r="C3" s="20"/>
      <c r="D3" s="321"/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2"/>
    </row>
    <row r="4" spans="2:29" ht="14.1" customHeight="1">
      <c r="B4" s="48"/>
      <c r="C4" s="20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2"/>
      <c r="Y4" s="14">
        <v>33.5</v>
      </c>
    </row>
    <row r="5" spans="2:29" ht="18.75">
      <c r="B5" s="106"/>
      <c r="C5" s="107"/>
      <c r="D5" s="107"/>
      <c r="E5" s="107"/>
      <c r="F5" s="323" t="s">
        <v>2</v>
      </c>
      <c r="G5" s="324"/>
      <c r="H5" s="108" t="s">
        <v>126</v>
      </c>
      <c r="I5" s="107"/>
      <c r="J5" s="108"/>
      <c r="K5" s="107"/>
      <c r="L5" s="109" t="s">
        <v>4</v>
      </c>
      <c r="M5" s="108">
        <v>49540</v>
      </c>
      <c r="N5" s="107"/>
      <c r="O5" s="107"/>
      <c r="P5" s="109"/>
      <c r="Q5" s="109" t="s">
        <v>5</v>
      </c>
      <c r="R5" s="108" t="s">
        <v>6</v>
      </c>
      <c r="S5" s="108"/>
      <c r="T5" s="108"/>
      <c r="U5" s="108"/>
      <c r="V5" s="110"/>
      <c r="W5" s="98"/>
      <c r="X5" s="98"/>
      <c r="Y5" s="98"/>
      <c r="Z5" s="98"/>
      <c r="AC5" s="14">
        <f>Y4*1.1</f>
        <v>36.85</v>
      </c>
    </row>
    <row r="6" spans="2:29" ht="18.75">
      <c r="B6" s="111"/>
      <c r="C6" s="112"/>
      <c r="D6" s="112"/>
      <c r="E6" s="112"/>
      <c r="F6" s="325" t="s">
        <v>7</v>
      </c>
      <c r="G6" s="326"/>
      <c r="H6" s="113" t="s">
        <v>8</v>
      </c>
      <c r="I6" s="112"/>
      <c r="J6" s="113"/>
      <c r="K6" s="112"/>
      <c r="L6" s="114" t="s">
        <v>9</v>
      </c>
      <c r="M6" s="113" t="s">
        <v>10</v>
      </c>
      <c r="N6" s="112"/>
      <c r="O6" s="112"/>
      <c r="P6" s="115"/>
      <c r="Q6" s="114" t="s">
        <v>11</v>
      </c>
      <c r="R6" s="113">
        <v>1</v>
      </c>
      <c r="S6" s="113"/>
      <c r="T6" s="113"/>
      <c r="U6" s="113"/>
      <c r="V6" s="116"/>
      <c r="W6" s="98"/>
      <c r="X6" s="98"/>
      <c r="Y6" s="98"/>
      <c r="Z6" s="98"/>
    </row>
    <row r="7" spans="2:29" ht="18.75">
      <c r="B7" s="111"/>
      <c r="C7" s="112"/>
      <c r="D7" s="112"/>
      <c r="E7" s="112"/>
      <c r="F7" s="325" t="s">
        <v>12</v>
      </c>
      <c r="G7" s="326"/>
      <c r="H7" s="113" t="s">
        <v>127</v>
      </c>
      <c r="I7" s="112"/>
      <c r="J7" s="115"/>
      <c r="K7" s="112"/>
      <c r="L7" s="117" t="s">
        <v>14</v>
      </c>
      <c r="M7" s="113" t="s">
        <v>15</v>
      </c>
      <c r="N7" s="112"/>
      <c r="O7" s="112"/>
      <c r="P7" s="115"/>
      <c r="Q7" s="114" t="s">
        <v>16</v>
      </c>
      <c r="R7" s="118">
        <v>19035</v>
      </c>
      <c r="S7" s="118"/>
      <c r="T7" s="118"/>
      <c r="U7" s="118"/>
      <c r="V7" s="119"/>
      <c r="W7" s="99"/>
      <c r="X7" s="99"/>
      <c r="Y7" s="99"/>
      <c r="Z7" s="99"/>
    </row>
    <row r="8" spans="2:29" ht="14.1" customHeight="1">
      <c r="B8" s="120"/>
      <c r="C8" s="101"/>
      <c r="D8" s="121"/>
      <c r="E8" s="121"/>
      <c r="F8" s="121"/>
      <c r="G8" s="121"/>
      <c r="H8" s="121"/>
      <c r="I8" s="121"/>
      <c r="J8" s="12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22"/>
    </row>
    <row r="9" spans="2:29" ht="18">
      <c r="B9" s="305" t="s">
        <v>17</v>
      </c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7"/>
    </row>
    <row r="10" spans="2:29" ht="14.1" customHeight="1">
      <c r="B10" s="123"/>
      <c r="C10" s="101"/>
      <c r="D10" s="101"/>
      <c r="E10" s="100"/>
      <c r="F10" s="100"/>
      <c r="G10" s="100"/>
      <c r="H10" s="100"/>
      <c r="I10" s="100"/>
      <c r="J10" s="100"/>
      <c r="K10" s="100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22"/>
    </row>
    <row r="11" spans="2:29" ht="18.75">
      <c r="B11" s="124"/>
      <c r="C11" s="101"/>
      <c r="D11" s="100"/>
      <c r="E11" s="101"/>
      <c r="F11" s="101"/>
      <c r="G11" s="102" t="s">
        <v>18</v>
      </c>
      <c r="H11" s="103">
        <v>7.4999999999999997E-2</v>
      </c>
      <c r="I11" s="100" t="s">
        <v>19</v>
      </c>
      <c r="J11" s="101"/>
      <c r="K11" s="101"/>
      <c r="L11" s="101"/>
      <c r="M11" s="101"/>
      <c r="N11" s="101"/>
      <c r="O11" s="101"/>
      <c r="P11" s="102" t="s">
        <v>20</v>
      </c>
      <c r="Q11" s="103">
        <v>2.8000000000000001E-2</v>
      </c>
      <c r="R11" s="104" t="s">
        <v>21</v>
      </c>
      <c r="S11" s="104"/>
      <c r="T11" s="104"/>
      <c r="U11" s="104"/>
      <c r="V11" s="125"/>
      <c r="W11" s="96"/>
      <c r="X11" s="96"/>
      <c r="Y11" s="96"/>
    </row>
    <row r="12" spans="2:29" ht="18">
      <c r="B12" s="124"/>
      <c r="C12" s="101"/>
      <c r="D12" s="100"/>
      <c r="E12" s="101"/>
      <c r="F12" s="101"/>
      <c r="G12" s="102" t="s">
        <v>22</v>
      </c>
      <c r="H12" s="105">
        <v>360</v>
      </c>
      <c r="I12" s="100" t="s">
        <v>23</v>
      </c>
      <c r="J12" s="101"/>
      <c r="K12" s="101"/>
      <c r="L12" s="101"/>
      <c r="M12" s="101"/>
      <c r="N12" s="101"/>
      <c r="O12" s="101"/>
      <c r="P12" s="102" t="s">
        <v>24</v>
      </c>
      <c r="Q12" s="105">
        <v>0.7</v>
      </c>
      <c r="R12" s="100" t="s">
        <v>26</v>
      </c>
      <c r="S12" s="100"/>
      <c r="T12" s="100"/>
      <c r="U12" s="100"/>
      <c r="V12" s="126"/>
      <c r="W12" s="1"/>
      <c r="X12" s="1"/>
      <c r="Y12" s="1"/>
    </row>
    <row r="13" spans="2:29" ht="18">
      <c r="B13" s="124"/>
      <c r="C13" s="101"/>
      <c r="D13" s="100"/>
      <c r="E13" s="101"/>
      <c r="F13" s="101"/>
      <c r="G13" s="102" t="s">
        <v>27</v>
      </c>
      <c r="H13" s="105">
        <v>15</v>
      </c>
      <c r="I13" s="100" t="s">
        <v>28</v>
      </c>
      <c r="J13" s="101"/>
      <c r="K13" s="101"/>
      <c r="L13" s="101"/>
      <c r="M13" s="101"/>
      <c r="N13" s="101"/>
      <c r="O13" s="101"/>
      <c r="P13" s="102" t="s">
        <v>29</v>
      </c>
      <c r="Q13" s="105">
        <v>110</v>
      </c>
      <c r="R13" s="100" t="s">
        <v>30</v>
      </c>
      <c r="S13" s="100"/>
      <c r="T13" s="100"/>
      <c r="U13" s="100"/>
      <c r="V13" s="126"/>
      <c r="W13" s="1"/>
      <c r="X13" s="1"/>
      <c r="Y13" s="1"/>
    </row>
    <row r="14" spans="2:29" ht="18">
      <c r="B14" s="124"/>
      <c r="C14" s="101"/>
      <c r="D14" s="100"/>
      <c r="E14" s="101"/>
      <c r="F14" s="101"/>
      <c r="G14" s="102" t="s">
        <v>31</v>
      </c>
      <c r="H14" s="105">
        <v>60</v>
      </c>
      <c r="I14" s="100" t="s">
        <v>32</v>
      </c>
      <c r="J14" s="101"/>
      <c r="K14" s="101"/>
      <c r="L14" s="101"/>
      <c r="M14" s="101"/>
      <c r="N14" s="101"/>
      <c r="O14" s="101"/>
      <c r="P14" s="102" t="s">
        <v>33</v>
      </c>
      <c r="Q14" s="105">
        <v>25.5</v>
      </c>
      <c r="R14" s="100" t="s">
        <v>34</v>
      </c>
      <c r="S14" s="100"/>
      <c r="T14" s="100"/>
      <c r="U14" s="100"/>
      <c r="V14" s="126"/>
      <c r="W14" s="1"/>
      <c r="X14" s="1"/>
      <c r="Y14" s="1"/>
    </row>
    <row r="15" spans="2:29" ht="18">
      <c r="B15" s="124"/>
      <c r="C15" s="101"/>
      <c r="D15" s="100"/>
      <c r="E15" s="101"/>
      <c r="F15" s="101"/>
      <c r="G15" s="102" t="s">
        <v>35</v>
      </c>
      <c r="H15" s="105">
        <v>10</v>
      </c>
      <c r="I15" s="100" t="s">
        <v>36</v>
      </c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22"/>
    </row>
    <row r="16" spans="2:29" ht="18.75">
      <c r="B16" s="124"/>
      <c r="C16" s="101"/>
      <c r="D16" s="100"/>
      <c r="E16" s="101"/>
      <c r="F16" s="101"/>
      <c r="G16" s="102" t="s">
        <v>37</v>
      </c>
      <c r="H16" s="100">
        <v>2022</v>
      </c>
      <c r="I16" s="101"/>
      <c r="J16" s="101"/>
      <c r="K16" s="101"/>
      <c r="L16" s="101"/>
      <c r="M16" s="101"/>
      <c r="N16" s="101"/>
      <c r="O16" s="101"/>
      <c r="P16" s="102" t="s">
        <v>38</v>
      </c>
      <c r="Q16" s="327" t="s">
        <v>39</v>
      </c>
      <c r="R16" s="328"/>
      <c r="S16" s="127"/>
      <c r="T16" s="127"/>
      <c r="U16" s="127"/>
      <c r="V16" s="128"/>
      <c r="W16" s="97"/>
      <c r="X16" s="97"/>
      <c r="Y16" s="97"/>
    </row>
    <row r="17" spans="2:29" ht="18.75">
      <c r="B17" s="123"/>
      <c r="C17" s="101"/>
      <c r="D17" s="101"/>
      <c r="E17" s="101"/>
      <c r="F17" s="101"/>
      <c r="G17" s="100"/>
      <c r="H17" s="100"/>
      <c r="I17" s="101"/>
      <c r="J17" s="101"/>
      <c r="K17" s="101"/>
      <c r="L17" s="101"/>
      <c r="M17" s="303"/>
      <c r="N17" s="304"/>
      <c r="O17" s="129"/>
      <c r="P17" s="129"/>
      <c r="Q17" s="129"/>
      <c r="R17" s="129"/>
      <c r="S17" s="129"/>
      <c r="T17" s="129"/>
      <c r="U17" s="129"/>
      <c r="V17" s="122"/>
    </row>
    <row r="18" spans="2:29" ht="18">
      <c r="B18" s="305" t="s">
        <v>40</v>
      </c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7"/>
    </row>
    <row r="19" spans="2:29" ht="14.1" customHeight="1">
      <c r="B19" s="124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22"/>
    </row>
    <row r="20" spans="2:29" ht="14.1" customHeight="1">
      <c r="B20" s="124"/>
      <c r="C20" s="308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101"/>
      <c r="O20" s="101"/>
      <c r="P20" s="101"/>
      <c r="Q20" s="101"/>
      <c r="R20" s="101"/>
      <c r="S20" s="101"/>
      <c r="T20" s="101"/>
      <c r="U20" s="101"/>
      <c r="V20" s="122"/>
    </row>
    <row r="21" spans="2:29" ht="14.1" customHeight="1">
      <c r="B21" s="124"/>
      <c r="C21" s="309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101"/>
      <c r="O21" s="101"/>
      <c r="P21" s="101"/>
      <c r="Q21" s="101"/>
      <c r="R21" s="101"/>
      <c r="S21" s="101"/>
      <c r="T21" s="101"/>
      <c r="U21" s="101"/>
      <c r="V21" s="122"/>
    </row>
    <row r="22" spans="2:29" ht="14.1" customHeight="1">
      <c r="B22" s="124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101"/>
      <c r="O22" s="101"/>
      <c r="P22" s="101"/>
      <c r="Q22" s="101"/>
      <c r="R22" s="101"/>
      <c r="S22" s="101"/>
      <c r="T22" s="101"/>
      <c r="U22" s="101"/>
      <c r="V22" s="122"/>
    </row>
    <row r="23" spans="2:29" ht="14.1" customHeight="1">
      <c r="B23" s="124"/>
      <c r="C23" s="309"/>
      <c r="D23" s="309"/>
      <c r="E23" s="309"/>
      <c r="F23" s="309"/>
      <c r="G23" s="309"/>
      <c r="H23" s="309"/>
      <c r="I23" s="309"/>
      <c r="J23" s="309"/>
      <c r="K23" s="309"/>
      <c r="L23" s="309"/>
      <c r="M23" s="309"/>
      <c r="N23" s="101"/>
      <c r="O23" s="101"/>
      <c r="P23" s="101"/>
      <c r="Q23" s="101"/>
      <c r="R23" s="101"/>
      <c r="S23" s="101"/>
      <c r="T23" s="101"/>
      <c r="U23" s="101"/>
      <c r="V23" s="122"/>
    </row>
    <row r="24" spans="2:29" ht="14.1" customHeight="1">
      <c r="B24" s="124"/>
      <c r="C24" s="309"/>
      <c r="D24" s="309"/>
      <c r="E24" s="309"/>
      <c r="F24" s="309"/>
      <c r="G24" s="309"/>
      <c r="H24" s="309"/>
      <c r="I24" s="309"/>
      <c r="J24" s="309"/>
      <c r="K24" s="309"/>
      <c r="L24" s="309"/>
      <c r="M24" s="309"/>
      <c r="N24" s="101"/>
      <c r="O24" s="101"/>
      <c r="P24" s="101"/>
      <c r="Q24" s="101"/>
      <c r="R24" s="101"/>
      <c r="S24" s="101"/>
      <c r="T24" s="101"/>
      <c r="U24" s="101"/>
      <c r="V24" s="122"/>
    </row>
    <row r="25" spans="2:29" ht="14.1" customHeight="1">
      <c r="B25" s="124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101"/>
      <c r="O25" s="101"/>
      <c r="P25" s="101"/>
      <c r="Q25" s="101"/>
      <c r="R25" s="101"/>
      <c r="S25" s="101"/>
      <c r="T25" s="101"/>
      <c r="U25" s="101"/>
      <c r="V25" s="122"/>
    </row>
    <row r="26" spans="2:29" ht="14.1" customHeight="1">
      <c r="B26" s="124"/>
      <c r="C26" s="309"/>
      <c r="D26" s="309"/>
      <c r="E26" s="309"/>
      <c r="F26" s="309"/>
      <c r="G26" s="309"/>
      <c r="H26" s="309"/>
      <c r="I26" s="309"/>
      <c r="J26" s="309"/>
      <c r="K26" s="309"/>
      <c r="L26" s="309"/>
      <c r="M26" s="309"/>
      <c r="N26" s="101"/>
      <c r="O26" s="101"/>
      <c r="P26" s="101"/>
      <c r="Q26" s="101"/>
      <c r="R26" s="101"/>
      <c r="S26" s="101"/>
      <c r="T26" s="101"/>
      <c r="U26" s="101"/>
      <c r="V26" s="122"/>
    </row>
    <row r="27" spans="2:29" ht="14.1" customHeight="1">
      <c r="B27" s="124"/>
      <c r="C27" s="309"/>
      <c r="D27" s="309"/>
      <c r="E27" s="309"/>
      <c r="F27" s="309"/>
      <c r="G27" s="309"/>
      <c r="H27" s="309"/>
      <c r="I27" s="309"/>
      <c r="J27" s="309"/>
      <c r="K27" s="309"/>
      <c r="L27" s="309"/>
      <c r="M27" s="309"/>
      <c r="N27" s="101"/>
      <c r="O27" s="101"/>
      <c r="P27" s="101"/>
      <c r="Q27" s="101"/>
      <c r="R27" s="101"/>
      <c r="S27" s="101"/>
      <c r="T27" s="101"/>
      <c r="U27" s="101"/>
      <c r="V27" s="122"/>
      <c r="AB27" s="15" t="s">
        <v>41</v>
      </c>
      <c r="AC27" s="14">
        <v>225</v>
      </c>
    </row>
    <row r="28" spans="2:29" ht="14.1" customHeight="1">
      <c r="B28" s="124"/>
      <c r="C28" s="309"/>
      <c r="D28" s="309"/>
      <c r="E28" s="309"/>
      <c r="F28" s="309"/>
      <c r="G28" s="309"/>
      <c r="H28" s="309"/>
      <c r="I28" s="309"/>
      <c r="J28" s="309"/>
      <c r="K28" s="309"/>
      <c r="L28" s="309"/>
      <c r="M28" s="309"/>
      <c r="N28" s="101"/>
      <c r="O28" s="101"/>
      <c r="P28" s="101"/>
      <c r="Q28" s="101"/>
      <c r="R28" s="101"/>
      <c r="S28" s="101"/>
      <c r="T28" s="101"/>
      <c r="U28" s="101"/>
      <c r="V28" s="122"/>
    </row>
    <row r="29" spans="2:29" ht="14.1" customHeight="1">
      <c r="B29" s="124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22"/>
    </row>
    <row r="30" spans="2:29" ht="14.1" customHeight="1">
      <c r="B30" s="124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22"/>
    </row>
    <row r="31" spans="2:29" ht="14.1" customHeight="1">
      <c r="B31" s="124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22"/>
    </row>
    <row r="32" spans="2:29" ht="14.1" customHeight="1">
      <c r="B32" s="305" t="s">
        <v>42</v>
      </c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  <c r="Q32" s="306"/>
      <c r="R32" s="306"/>
      <c r="S32" s="306"/>
      <c r="T32" s="306"/>
      <c r="U32" s="306"/>
      <c r="V32" s="307"/>
    </row>
    <row r="33" spans="2:22" ht="14.1" customHeight="1" thickBot="1">
      <c r="B33" s="124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22"/>
    </row>
    <row r="34" spans="2:22" ht="18">
      <c r="B34" s="124"/>
      <c r="C34" s="101"/>
      <c r="D34" s="101"/>
      <c r="E34" s="101"/>
      <c r="F34" s="101"/>
      <c r="G34" s="101"/>
      <c r="H34" s="101"/>
      <c r="I34" s="310" t="s">
        <v>43</v>
      </c>
      <c r="J34" s="311"/>
      <c r="K34" s="311"/>
      <c r="L34" s="311"/>
      <c r="M34" s="312"/>
      <c r="N34" s="316">
        <v>2.444</v>
      </c>
      <c r="O34" s="318" t="str">
        <f>Q209</f>
        <v>mΩ</v>
      </c>
      <c r="P34" s="101"/>
      <c r="Q34" s="101"/>
      <c r="R34" s="101"/>
      <c r="S34" s="101"/>
      <c r="T34" s="101"/>
      <c r="U34" s="101"/>
      <c r="V34" s="122"/>
    </row>
    <row r="35" spans="2:22" ht="11.1" customHeight="1">
      <c r="B35" s="124"/>
      <c r="C35" s="101"/>
      <c r="D35" s="101"/>
      <c r="E35" s="101"/>
      <c r="F35" s="101"/>
      <c r="G35" s="101"/>
      <c r="H35" s="101"/>
      <c r="I35" s="313"/>
      <c r="J35" s="314"/>
      <c r="K35" s="314"/>
      <c r="L35" s="314"/>
      <c r="M35" s="315"/>
      <c r="N35" s="317"/>
      <c r="O35" s="319"/>
      <c r="P35" s="101"/>
      <c r="Q35" s="101"/>
      <c r="R35" s="101"/>
      <c r="S35" s="101"/>
      <c r="T35" s="101"/>
      <c r="U35" s="101"/>
      <c r="V35" s="122"/>
    </row>
    <row r="36" spans="2:22" ht="18">
      <c r="B36" s="124"/>
      <c r="C36" s="101"/>
      <c r="D36" s="101"/>
      <c r="E36" s="101"/>
      <c r="F36" s="101"/>
      <c r="G36" s="101"/>
      <c r="H36" s="101"/>
      <c r="I36" s="313" t="s">
        <v>44</v>
      </c>
      <c r="J36" s="315"/>
      <c r="K36" s="315"/>
      <c r="L36" s="315"/>
      <c r="M36" s="315"/>
      <c r="N36" s="339">
        <v>21.5</v>
      </c>
      <c r="O36" s="341" t="str">
        <f>Q210</f>
        <v xml:space="preserve"> °C</v>
      </c>
      <c r="P36" s="101"/>
      <c r="Q36" s="101"/>
      <c r="R36" s="101"/>
      <c r="S36" s="101"/>
      <c r="T36" s="101"/>
      <c r="U36" s="101"/>
      <c r="V36" s="122"/>
    </row>
    <row r="37" spans="2:22" ht="11.1" customHeight="1" thickBot="1">
      <c r="B37" s="124"/>
      <c r="C37" s="101"/>
      <c r="D37" s="101"/>
      <c r="E37" s="101"/>
      <c r="F37" s="101"/>
      <c r="G37" s="101"/>
      <c r="H37" s="101"/>
      <c r="I37" s="337"/>
      <c r="J37" s="338"/>
      <c r="K37" s="338"/>
      <c r="L37" s="338"/>
      <c r="M37" s="338"/>
      <c r="N37" s="340"/>
      <c r="O37" s="342"/>
      <c r="P37" s="101"/>
      <c r="Q37" s="101"/>
      <c r="R37" s="101"/>
      <c r="S37" s="101"/>
      <c r="T37" s="101"/>
      <c r="U37" s="101"/>
      <c r="V37" s="122"/>
    </row>
    <row r="38" spans="2:22" ht="14.1" customHeight="1">
      <c r="B38" s="124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22"/>
    </row>
    <row r="39" spans="2:22" ht="14.1" customHeight="1">
      <c r="B39" s="305" t="s">
        <v>45</v>
      </c>
      <c r="C39" s="306"/>
      <c r="D39" s="306"/>
      <c r="E39" s="306"/>
      <c r="F39" s="306"/>
      <c r="G39" s="306"/>
      <c r="H39" s="306"/>
      <c r="I39" s="306"/>
      <c r="J39" s="306"/>
      <c r="K39" s="306"/>
      <c r="L39" s="306"/>
      <c r="M39" s="306"/>
      <c r="N39" s="306"/>
      <c r="O39" s="306"/>
      <c r="P39" s="306"/>
      <c r="Q39" s="306"/>
      <c r="R39" s="306"/>
      <c r="S39" s="306"/>
      <c r="T39" s="306"/>
      <c r="U39" s="306"/>
      <c r="V39" s="307"/>
    </row>
    <row r="40" spans="2:22" ht="14.1" customHeight="1">
      <c r="B40" s="124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22"/>
    </row>
    <row r="41" spans="2:22" ht="11.1" customHeight="1">
      <c r="B41" s="124"/>
      <c r="C41" s="101"/>
      <c r="D41" s="101"/>
      <c r="E41" s="101"/>
      <c r="F41" s="101"/>
      <c r="G41" s="101"/>
      <c r="H41" s="329" t="s">
        <v>46</v>
      </c>
      <c r="I41" s="330"/>
      <c r="J41" s="343" t="s">
        <v>47</v>
      </c>
      <c r="K41" s="344"/>
      <c r="L41" s="344"/>
      <c r="M41" s="344"/>
      <c r="N41" s="344"/>
      <c r="O41" s="344"/>
      <c r="P41" s="345"/>
      <c r="Q41" s="101"/>
      <c r="R41" s="101"/>
      <c r="S41" s="101"/>
      <c r="T41" s="101"/>
      <c r="U41" s="101"/>
      <c r="V41" s="122"/>
    </row>
    <row r="42" spans="2:22" ht="18">
      <c r="B42" s="124"/>
      <c r="C42" s="101"/>
      <c r="D42" s="101"/>
      <c r="E42" s="101"/>
      <c r="F42" s="101"/>
      <c r="G42" s="101"/>
      <c r="H42" s="330"/>
      <c r="I42" s="330"/>
      <c r="J42" s="346"/>
      <c r="K42" s="347"/>
      <c r="L42" s="347"/>
      <c r="M42" s="347"/>
      <c r="N42" s="347"/>
      <c r="O42" s="347"/>
      <c r="P42" s="348"/>
      <c r="Q42" s="101"/>
      <c r="R42" s="101"/>
      <c r="S42" s="101"/>
      <c r="T42" s="101"/>
      <c r="U42" s="101"/>
      <c r="V42" s="122"/>
    </row>
    <row r="43" spans="2:22" ht="18">
      <c r="B43" s="124"/>
      <c r="C43" s="101"/>
      <c r="D43" s="101"/>
      <c r="E43" s="101"/>
      <c r="F43" s="101"/>
      <c r="G43" s="101"/>
      <c r="H43" s="329" t="s">
        <v>48</v>
      </c>
      <c r="I43" s="330"/>
      <c r="J43" s="331" t="s">
        <v>49</v>
      </c>
      <c r="K43" s="332"/>
      <c r="L43" s="332"/>
      <c r="M43" s="332"/>
      <c r="N43" s="332"/>
      <c r="O43" s="332"/>
      <c r="P43" s="333"/>
      <c r="Q43" s="101"/>
      <c r="R43" s="101"/>
      <c r="S43" s="101"/>
      <c r="T43" s="101"/>
      <c r="U43" s="101"/>
      <c r="V43" s="122"/>
    </row>
    <row r="44" spans="2:22" ht="12.75" customHeight="1">
      <c r="B44" s="124"/>
      <c r="C44" s="101"/>
      <c r="D44" s="101"/>
      <c r="E44" s="101"/>
      <c r="F44" s="101"/>
      <c r="G44" s="101"/>
      <c r="H44" s="330"/>
      <c r="I44" s="330"/>
      <c r="J44" s="334"/>
      <c r="K44" s="335"/>
      <c r="L44" s="335"/>
      <c r="M44" s="335"/>
      <c r="N44" s="335"/>
      <c r="O44" s="335"/>
      <c r="P44" s="336"/>
      <c r="Q44" s="101"/>
      <c r="R44" s="101"/>
      <c r="S44" s="101"/>
      <c r="T44" s="101"/>
      <c r="U44" s="101"/>
      <c r="V44" s="122"/>
    </row>
    <row r="45" spans="2:22" ht="11.1" customHeight="1">
      <c r="B45" s="124"/>
      <c r="C45" s="101"/>
      <c r="D45" s="101"/>
      <c r="E45" s="101"/>
      <c r="F45" s="101"/>
      <c r="G45" s="101"/>
      <c r="H45" s="329" t="s">
        <v>50</v>
      </c>
      <c r="I45" s="330"/>
      <c r="J45" s="331" t="s">
        <v>51</v>
      </c>
      <c r="K45" s="332"/>
      <c r="L45" s="332"/>
      <c r="M45" s="332"/>
      <c r="N45" s="332"/>
      <c r="O45" s="332"/>
      <c r="P45" s="333"/>
      <c r="Q45" s="101"/>
      <c r="R45" s="101"/>
      <c r="S45" s="101"/>
      <c r="T45" s="101"/>
      <c r="U45" s="101"/>
      <c r="V45" s="122"/>
    </row>
    <row r="46" spans="2:22" ht="18">
      <c r="B46" s="124"/>
      <c r="C46" s="101"/>
      <c r="D46" s="101"/>
      <c r="E46" s="101"/>
      <c r="F46" s="101"/>
      <c r="G46" s="101"/>
      <c r="H46" s="330"/>
      <c r="I46" s="330"/>
      <c r="J46" s="334"/>
      <c r="K46" s="335"/>
      <c r="L46" s="335"/>
      <c r="M46" s="335"/>
      <c r="N46" s="335"/>
      <c r="O46" s="335"/>
      <c r="P46" s="336"/>
      <c r="Q46" s="101"/>
      <c r="R46" s="101"/>
      <c r="S46" s="101"/>
      <c r="T46" s="101"/>
      <c r="U46" s="101"/>
      <c r="V46" s="122"/>
    </row>
    <row r="47" spans="2:22" ht="18">
      <c r="B47" s="124"/>
      <c r="C47" s="101"/>
      <c r="D47" s="101"/>
      <c r="E47" s="101"/>
      <c r="F47" s="101"/>
      <c r="G47" s="101"/>
      <c r="H47" s="329" t="s">
        <v>52</v>
      </c>
      <c r="I47" s="330"/>
      <c r="J47" s="331" t="s">
        <v>53</v>
      </c>
      <c r="K47" s="332"/>
      <c r="L47" s="332"/>
      <c r="M47" s="332"/>
      <c r="N47" s="332"/>
      <c r="O47" s="332"/>
      <c r="P47" s="333"/>
      <c r="Q47" s="101"/>
      <c r="R47" s="101"/>
      <c r="S47" s="101"/>
      <c r="T47" s="101"/>
      <c r="U47" s="101"/>
      <c r="V47" s="122"/>
    </row>
    <row r="48" spans="2:22" ht="11.1" customHeight="1">
      <c r="B48" s="124"/>
      <c r="C48" s="101"/>
      <c r="D48" s="101"/>
      <c r="E48" s="101"/>
      <c r="F48" s="101"/>
      <c r="G48" s="101"/>
      <c r="H48" s="330"/>
      <c r="I48" s="330"/>
      <c r="J48" s="334"/>
      <c r="K48" s="335"/>
      <c r="L48" s="335"/>
      <c r="M48" s="335"/>
      <c r="N48" s="335"/>
      <c r="O48" s="335"/>
      <c r="P48" s="336"/>
      <c r="Q48" s="101"/>
      <c r="R48" s="101"/>
      <c r="S48" s="101"/>
      <c r="T48" s="101"/>
      <c r="U48" s="101"/>
      <c r="V48" s="122"/>
    </row>
    <row r="49" spans="2:22" ht="18">
      <c r="B49" s="124"/>
      <c r="C49" s="101"/>
      <c r="D49" s="101"/>
      <c r="E49" s="101"/>
      <c r="F49" s="101"/>
      <c r="G49" s="101"/>
      <c r="H49" s="329" t="s">
        <v>54</v>
      </c>
      <c r="I49" s="330"/>
      <c r="J49" s="331" t="s">
        <v>55</v>
      </c>
      <c r="K49" s="332"/>
      <c r="L49" s="332"/>
      <c r="M49" s="332"/>
      <c r="N49" s="332"/>
      <c r="O49" s="332"/>
      <c r="P49" s="333"/>
      <c r="Q49" s="101"/>
      <c r="R49" s="101"/>
      <c r="S49" s="101"/>
      <c r="T49" s="101"/>
      <c r="U49" s="101"/>
      <c r="V49" s="122"/>
    </row>
    <row r="50" spans="2:22" ht="11.1" customHeight="1">
      <c r="B50" s="124"/>
      <c r="C50" s="101"/>
      <c r="D50" s="101"/>
      <c r="E50" s="101"/>
      <c r="F50" s="101"/>
      <c r="G50" s="101"/>
      <c r="H50" s="330"/>
      <c r="I50" s="330"/>
      <c r="J50" s="334"/>
      <c r="K50" s="335"/>
      <c r="L50" s="335"/>
      <c r="M50" s="335"/>
      <c r="N50" s="335"/>
      <c r="O50" s="335"/>
      <c r="P50" s="336"/>
      <c r="Q50" s="101"/>
      <c r="R50" s="101"/>
      <c r="S50" s="101"/>
      <c r="T50" s="101"/>
      <c r="U50" s="101"/>
      <c r="V50" s="122"/>
    </row>
    <row r="51" spans="2:22" ht="18">
      <c r="B51" s="124"/>
      <c r="C51" s="101"/>
      <c r="D51" s="101"/>
      <c r="E51" s="101"/>
      <c r="F51" s="101"/>
      <c r="G51" s="101"/>
      <c r="H51" s="329" t="s">
        <v>56</v>
      </c>
      <c r="I51" s="330"/>
      <c r="J51" s="331" t="s">
        <v>57</v>
      </c>
      <c r="K51" s="332"/>
      <c r="L51" s="332"/>
      <c r="M51" s="332"/>
      <c r="N51" s="332"/>
      <c r="O51" s="332"/>
      <c r="P51" s="333"/>
      <c r="Q51" s="101"/>
      <c r="R51" s="101"/>
      <c r="S51" s="101"/>
      <c r="T51" s="101"/>
      <c r="U51" s="101"/>
      <c r="V51" s="122"/>
    </row>
    <row r="52" spans="2:22" ht="11.1" customHeight="1">
      <c r="B52" s="124"/>
      <c r="C52" s="101"/>
      <c r="D52" s="101"/>
      <c r="E52" s="101"/>
      <c r="F52" s="101"/>
      <c r="G52" s="101"/>
      <c r="H52" s="330"/>
      <c r="I52" s="330"/>
      <c r="J52" s="334"/>
      <c r="K52" s="335"/>
      <c r="L52" s="335"/>
      <c r="M52" s="335"/>
      <c r="N52" s="335"/>
      <c r="O52" s="335"/>
      <c r="P52" s="336"/>
      <c r="Q52" s="101"/>
      <c r="R52" s="101"/>
      <c r="S52" s="101"/>
      <c r="T52" s="101"/>
      <c r="U52" s="101"/>
      <c r="V52" s="122"/>
    </row>
    <row r="53" spans="2:22" ht="18">
      <c r="B53" s="124"/>
      <c r="C53" s="101"/>
      <c r="D53" s="101"/>
      <c r="E53" s="101"/>
      <c r="F53" s="101"/>
      <c r="G53" s="101"/>
      <c r="H53" s="329" t="s">
        <v>58</v>
      </c>
      <c r="I53" s="330"/>
      <c r="J53" s="331" t="s">
        <v>59</v>
      </c>
      <c r="K53" s="349"/>
      <c r="L53" s="349"/>
      <c r="M53" s="349"/>
      <c r="N53" s="349"/>
      <c r="O53" s="349"/>
      <c r="P53" s="350"/>
      <c r="Q53" s="101"/>
      <c r="R53" s="101"/>
      <c r="S53" s="101"/>
      <c r="T53" s="101"/>
      <c r="U53" s="101"/>
      <c r="V53" s="122"/>
    </row>
    <row r="54" spans="2:22" ht="18">
      <c r="B54" s="124"/>
      <c r="C54" s="101"/>
      <c r="D54" s="101"/>
      <c r="E54" s="101"/>
      <c r="F54" s="101"/>
      <c r="G54" s="101"/>
      <c r="H54" s="330"/>
      <c r="I54" s="330"/>
      <c r="J54" s="351"/>
      <c r="K54" s="352"/>
      <c r="L54" s="352"/>
      <c r="M54" s="352"/>
      <c r="N54" s="352"/>
      <c r="O54" s="352"/>
      <c r="P54" s="353"/>
      <c r="Q54" s="101"/>
      <c r="R54" s="101"/>
      <c r="S54" s="101"/>
      <c r="T54" s="101"/>
      <c r="U54" s="101"/>
      <c r="V54" s="122"/>
    </row>
    <row r="55" spans="2:22" ht="11.1" customHeight="1">
      <c r="B55" s="124"/>
      <c r="C55" s="101"/>
      <c r="D55" s="101"/>
      <c r="E55" s="101"/>
      <c r="F55" s="101"/>
      <c r="G55" s="101"/>
      <c r="H55" s="329" t="s">
        <v>60</v>
      </c>
      <c r="I55" s="330"/>
      <c r="J55" s="331" t="str">
        <f>J53</f>
        <v>Temperatura Ambiente</v>
      </c>
      <c r="K55" s="349"/>
      <c r="L55" s="349"/>
      <c r="M55" s="349"/>
      <c r="N55" s="349"/>
      <c r="O55" s="349"/>
      <c r="P55" s="350"/>
      <c r="Q55" s="101"/>
      <c r="R55" s="101"/>
      <c r="S55" s="101"/>
      <c r="T55" s="101"/>
      <c r="U55" s="101"/>
      <c r="V55" s="122"/>
    </row>
    <row r="56" spans="2:22" ht="18">
      <c r="B56" s="124"/>
      <c r="C56" s="101"/>
      <c r="D56" s="101"/>
      <c r="E56" s="101"/>
      <c r="F56" s="101"/>
      <c r="G56" s="101"/>
      <c r="H56" s="330"/>
      <c r="I56" s="330"/>
      <c r="J56" s="351"/>
      <c r="K56" s="352"/>
      <c r="L56" s="352"/>
      <c r="M56" s="352"/>
      <c r="N56" s="352"/>
      <c r="O56" s="352"/>
      <c r="P56" s="353"/>
      <c r="Q56" s="101"/>
      <c r="R56" s="101"/>
      <c r="S56" s="101"/>
      <c r="T56" s="101"/>
      <c r="U56" s="101"/>
      <c r="V56" s="122"/>
    </row>
    <row r="57" spans="2:22" ht="18">
      <c r="B57" s="124"/>
      <c r="C57" s="101"/>
      <c r="D57" s="101"/>
      <c r="E57" s="101"/>
      <c r="F57" s="101"/>
      <c r="G57" s="101"/>
      <c r="H57" s="329" t="s">
        <v>61</v>
      </c>
      <c r="I57" s="330"/>
      <c r="J57" s="331" t="str">
        <f>J55</f>
        <v>Temperatura Ambiente</v>
      </c>
      <c r="K57" s="349"/>
      <c r="L57" s="349"/>
      <c r="M57" s="349"/>
      <c r="N57" s="349"/>
      <c r="O57" s="349"/>
      <c r="P57" s="350"/>
      <c r="Q57" s="101"/>
      <c r="R57" s="101"/>
      <c r="S57" s="101"/>
      <c r="T57" s="101"/>
      <c r="U57" s="101"/>
      <c r="V57" s="122"/>
    </row>
    <row r="58" spans="2:22" ht="11.1" customHeight="1">
      <c r="B58" s="124"/>
      <c r="C58" s="101"/>
      <c r="D58" s="101"/>
      <c r="E58" s="101"/>
      <c r="F58" s="101"/>
      <c r="G58" s="101"/>
      <c r="H58" s="330"/>
      <c r="I58" s="330"/>
      <c r="J58" s="351"/>
      <c r="K58" s="352"/>
      <c r="L58" s="352"/>
      <c r="M58" s="352"/>
      <c r="N58" s="352"/>
      <c r="O58" s="352"/>
      <c r="P58" s="353"/>
      <c r="Q58" s="101"/>
      <c r="R58" s="101"/>
      <c r="S58" s="101"/>
      <c r="T58" s="101"/>
      <c r="U58" s="101"/>
      <c r="V58" s="122"/>
    </row>
    <row r="59" spans="2:22" ht="14.1" customHeight="1">
      <c r="B59" s="12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22"/>
    </row>
    <row r="60" spans="2:22" ht="14.1" customHeight="1" thickBot="1">
      <c r="B60" s="124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22"/>
    </row>
    <row r="61" spans="2:22" ht="18.75">
      <c r="B61" s="124"/>
      <c r="C61" s="101"/>
      <c r="D61" s="101"/>
      <c r="E61" s="101"/>
      <c r="F61" s="101"/>
      <c r="G61" s="101"/>
      <c r="H61" s="101"/>
      <c r="I61" s="354" t="s">
        <v>62</v>
      </c>
      <c r="J61" s="355"/>
      <c r="K61" s="355"/>
      <c r="L61" s="355"/>
      <c r="M61" s="355"/>
      <c r="N61" s="355"/>
      <c r="O61" s="356"/>
      <c r="P61" s="101"/>
      <c r="Q61" s="101"/>
      <c r="R61" s="101"/>
      <c r="S61" s="101"/>
      <c r="T61" s="101"/>
      <c r="U61" s="101"/>
      <c r="V61" s="122"/>
    </row>
    <row r="62" spans="2:22" ht="14.1" customHeight="1">
      <c r="B62" s="124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22"/>
    </row>
    <row r="63" spans="2:22" ht="14.1" customHeight="1">
      <c r="B63" s="124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22"/>
    </row>
    <row r="64" spans="2:22" ht="14.1" customHeight="1">
      <c r="B64" s="124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22"/>
    </row>
    <row r="65" spans="2:22" ht="14.1" customHeight="1">
      <c r="B65" s="124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22"/>
    </row>
    <row r="66" spans="2:22" ht="14.1" customHeight="1">
      <c r="B66" s="124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22"/>
    </row>
    <row r="67" spans="2:22" ht="14.1" customHeight="1">
      <c r="B67" s="124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22"/>
    </row>
    <row r="68" spans="2:22" ht="14.1" customHeight="1">
      <c r="B68" s="124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22"/>
    </row>
    <row r="69" spans="2:22" ht="14.1" customHeight="1">
      <c r="B69" s="124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22"/>
    </row>
    <row r="70" spans="2:22" ht="14.1" customHeight="1">
      <c r="B70" s="124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22"/>
    </row>
    <row r="71" spans="2:22" ht="14.1" customHeight="1">
      <c r="B71" s="124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22"/>
    </row>
    <row r="72" spans="2:22" ht="14.1" customHeight="1">
      <c r="B72" s="124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22"/>
    </row>
    <row r="73" spans="2:22" ht="14.1" customHeight="1">
      <c r="B73" s="124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22"/>
    </row>
    <row r="74" spans="2:22" ht="14.1" customHeight="1">
      <c r="B74" s="124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22"/>
    </row>
    <row r="75" spans="2:22" ht="14.1" customHeight="1">
      <c r="B75" s="124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22"/>
    </row>
    <row r="76" spans="2:22" ht="14.1" customHeight="1">
      <c r="B76" s="124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22"/>
    </row>
    <row r="77" spans="2:22" ht="14.1" customHeight="1">
      <c r="B77" s="124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22"/>
    </row>
    <row r="78" spans="2:22" ht="14.1" customHeight="1">
      <c r="B78" s="124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22"/>
    </row>
    <row r="79" spans="2:22" ht="14.1" customHeight="1">
      <c r="B79" s="124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22"/>
    </row>
    <row r="80" spans="2:22" ht="14.1" customHeight="1">
      <c r="B80" s="124"/>
      <c r="C80" s="101"/>
      <c r="D80" s="101"/>
      <c r="E80" s="130"/>
      <c r="F80" s="101"/>
      <c r="G80" s="101"/>
      <c r="H80" s="130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22"/>
    </row>
    <row r="81" spans="2:23" ht="14.1" customHeight="1">
      <c r="B81" s="124"/>
      <c r="C81" s="101"/>
      <c r="D81" s="101"/>
      <c r="E81" s="130"/>
      <c r="F81" s="101"/>
      <c r="G81" s="130"/>
      <c r="H81" s="130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22"/>
    </row>
    <row r="82" spans="2:23" ht="14.1" customHeight="1">
      <c r="B82" s="124"/>
      <c r="C82" s="101"/>
      <c r="D82" s="101"/>
      <c r="E82" s="101"/>
      <c r="F82" s="101"/>
      <c r="G82" s="101"/>
      <c r="H82" s="130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22"/>
    </row>
    <row r="83" spans="2:23" ht="14.1" customHeight="1">
      <c r="B83" s="124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22"/>
    </row>
    <row r="84" spans="2:23" ht="18">
      <c r="B84" s="305" t="s">
        <v>63</v>
      </c>
      <c r="C84" s="306"/>
      <c r="D84" s="306"/>
      <c r="E84" s="306"/>
      <c r="F84" s="306"/>
      <c r="G84" s="306"/>
      <c r="H84" s="306"/>
      <c r="I84" s="306"/>
      <c r="J84" s="306"/>
      <c r="K84" s="306"/>
      <c r="L84" s="306"/>
      <c r="M84" s="306"/>
      <c r="N84" s="306"/>
      <c r="O84" s="306"/>
      <c r="P84" s="306"/>
      <c r="Q84" s="306"/>
      <c r="R84" s="306"/>
      <c r="S84" s="306"/>
      <c r="T84" s="306"/>
      <c r="U84" s="306"/>
      <c r="V84" s="307"/>
    </row>
    <row r="85" spans="2:23" ht="14.1" customHeight="1">
      <c r="B85" s="25"/>
      <c r="V85" s="53"/>
    </row>
    <row r="86" spans="2:23" ht="14.1" customHeight="1">
      <c r="B86" s="25"/>
      <c r="C86" s="64"/>
      <c r="D86" s="234" t="s">
        <v>64</v>
      </c>
      <c r="E86" s="234"/>
      <c r="F86" s="234"/>
      <c r="G86" s="234"/>
      <c r="H86" s="234"/>
      <c r="I86" s="234"/>
      <c r="J86" s="234"/>
      <c r="K86" s="234"/>
      <c r="L86" s="234"/>
      <c r="M86" s="234"/>
      <c r="N86" s="234"/>
      <c r="O86" s="234"/>
      <c r="P86" s="234"/>
      <c r="Q86" s="234"/>
      <c r="R86" s="236" t="s">
        <v>65</v>
      </c>
      <c r="S86" s="237"/>
      <c r="T86" s="238"/>
      <c r="V86" s="53"/>
    </row>
    <row r="87" spans="2:23" ht="14.1" customHeight="1">
      <c r="B87" s="25"/>
      <c r="C87" s="64"/>
      <c r="D87" s="38" t="s">
        <v>66</v>
      </c>
      <c r="E87" s="19" t="s">
        <v>48</v>
      </c>
      <c r="F87" s="19" t="s">
        <v>50</v>
      </c>
      <c r="G87" s="19" t="s">
        <v>52</v>
      </c>
      <c r="H87" s="19" t="s">
        <v>54</v>
      </c>
      <c r="I87" s="19" t="s">
        <v>56</v>
      </c>
      <c r="J87" s="19" t="s">
        <v>154</v>
      </c>
      <c r="K87" s="19" t="s">
        <v>155</v>
      </c>
      <c r="L87" s="19" t="s">
        <v>156</v>
      </c>
      <c r="M87" s="19" t="s">
        <v>157</v>
      </c>
      <c r="N87" s="19" t="s">
        <v>158</v>
      </c>
      <c r="O87" s="19" t="s">
        <v>159</v>
      </c>
      <c r="P87" s="19" t="s">
        <v>160</v>
      </c>
      <c r="Q87" s="19" t="s">
        <v>161</v>
      </c>
      <c r="R87" s="19" t="s">
        <v>58</v>
      </c>
      <c r="S87" s="19" t="s">
        <v>60</v>
      </c>
      <c r="T87" s="19" t="s">
        <v>61</v>
      </c>
      <c r="V87" s="53"/>
    </row>
    <row r="88" spans="2:23" ht="14.1" customHeight="1">
      <c r="B88" s="25"/>
      <c r="C88" s="84">
        <v>0.3354166666666667</v>
      </c>
      <c r="D88" s="17">
        <v>0</v>
      </c>
      <c r="E88" s="74">
        <v>21.17</v>
      </c>
      <c r="F88" s="74">
        <v>21.17</v>
      </c>
      <c r="G88" s="74">
        <v>21.17</v>
      </c>
      <c r="H88" s="74">
        <v>21.17</v>
      </c>
      <c r="I88" s="74">
        <v>21.17</v>
      </c>
      <c r="J88" s="74">
        <v>21.17</v>
      </c>
      <c r="K88" s="74">
        <v>21.17</v>
      </c>
      <c r="L88" s="74">
        <v>21.17</v>
      </c>
      <c r="M88" s="74">
        <v>21.17</v>
      </c>
      <c r="N88" s="74">
        <v>21.17</v>
      </c>
      <c r="O88" s="74">
        <v>21.17</v>
      </c>
      <c r="P88" s="74">
        <v>21.17</v>
      </c>
      <c r="Q88" s="74">
        <v>21.17</v>
      </c>
      <c r="R88" s="74">
        <v>21.32</v>
      </c>
      <c r="S88" s="74">
        <v>21.17</v>
      </c>
      <c r="T88" s="74">
        <v>20.75</v>
      </c>
      <c r="V88" s="53"/>
      <c r="W88" s="16">
        <v>36.200000000000003</v>
      </c>
    </row>
    <row r="89" spans="2:23" ht="14.1" customHeight="1">
      <c r="B89" s="25"/>
      <c r="C89" s="84">
        <f>C88+0.0035</f>
        <v>0.3389166666666667</v>
      </c>
      <c r="D89" s="17">
        <v>5</v>
      </c>
      <c r="E89" s="74">
        <v>28.18</v>
      </c>
      <c r="F89" s="74">
        <v>28.18</v>
      </c>
      <c r="G89" s="74">
        <v>28.18</v>
      </c>
      <c r="H89" s="74">
        <v>28.18</v>
      </c>
      <c r="I89" s="74">
        <v>28.18</v>
      </c>
      <c r="J89" s="74">
        <v>28.18</v>
      </c>
      <c r="K89" s="74">
        <v>28.18</v>
      </c>
      <c r="L89" s="74">
        <v>28.18</v>
      </c>
      <c r="M89" s="74">
        <v>28.18</v>
      </c>
      <c r="N89" s="74">
        <v>28.18</v>
      </c>
      <c r="O89" s="74">
        <v>28.18</v>
      </c>
      <c r="P89" s="74">
        <v>28.18</v>
      </c>
      <c r="Q89" s="74">
        <v>28.18</v>
      </c>
      <c r="R89" s="74">
        <v>21.48</v>
      </c>
      <c r="S89" s="74">
        <v>21.23</v>
      </c>
      <c r="T89" s="74">
        <v>20.75</v>
      </c>
      <c r="V89" s="53"/>
    </row>
    <row r="90" spans="2:23" ht="14.1" customHeight="1">
      <c r="B90" s="25"/>
      <c r="C90" s="84">
        <f t="shared" ref="C90:C116" si="0">C89+0.0035</f>
        <v>0.3424166666666667</v>
      </c>
      <c r="D90" s="17">
        <v>10</v>
      </c>
      <c r="E90" s="74">
        <v>34</v>
      </c>
      <c r="F90" s="74">
        <v>34</v>
      </c>
      <c r="G90" s="74">
        <v>34</v>
      </c>
      <c r="H90" s="74">
        <v>34</v>
      </c>
      <c r="I90" s="74">
        <v>34</v>
      </c>
      <c r="J90" s="74">
        <v>34</v>
      </c>
      <c r="K90" s="74">
        <v>34</v>
      </c>
      <c r="L90" s="74">
        <v>34</v>
      </c>
      <c r="M90" s="74">
        <v>34</v>
      </c>
      <c r="N90" s="74">
        <v>34</v>
      </c>
      <c r="O90" s="74">
        <v>34</v>
      </c>
      <c r="P90" s="74">
        <v>34</v>
      </c>
      <c r="Q90" s="74">
        <v>34</v>
      </c>
      <c r="R90" s="74">
        <v>21.39</v>
      </c>
      <c r="S90" s="74">
        <v>21.3</v>
      </c>
      <c r="T90" s="74">
        <v>20.83</v>
      </c>
      <c r="V90" s="53"/>
    </row>
    <row r="91" spans="2:23" ht="14.1" customHeight="1">
      <c r="B91" s="25"/>
      <c r="C91" s="84">
        <f t="shared" si="0"/>
        <v>0.34591666666666671</v>
      </c>
      <c r="D91" s="17">
        <v>15</v>
      </c>
      <c r="E91" s="74">
        <v>38.51</v>
      </c>
      <c r="F91" s="74">
        <v>38.51</v>
      </c>
      <c r="G91" s="74">
        <v>38.51</v>
      </c>
      <c r="H91" s="74">
        <v>38.51</v>
      </c>
      <c r="I91" s="74">
        <v>38.51</v>
      </c>
      <c r="J91" s="74">
        <v>38.51</v>
      </c>
      <c r="K91" s="74">
        <v>38.51</v>
      </c>
      <c r="L91" s="74">
        <v>38.51</v>
      </c>
      <c r="M91" s="74">
        <v>38.51</v>
      </c>
      <c r="N91" s="74">
        <v>38.51</v>
      </c>
      <c r="O91" s="74">
        <v>38.51</v>
      </c>
      <c r="P91" s="74">
        <v>38.51</v>
      </c>
      <c r="Q91" s="74">
        <v>38.51</v>
      </c>
      <c r="R91" s="74">
        <v>21.53</v>
      </c>
      <c r="S91" s="74">
        <v>21.29</v>
      </c>
      <c r="T91" s="74">
        <v>20.85</v>
      </c>
      <c r="V91" s="53"/>
    </row>
    <row r="92" spans="2:23" ht="14.1" customHeight="1">
      <c r="B92" s="25"/>
      <c r="C92" s="84">
        <f t="shared" si="0"/>
        <v>0.34941666666666671</v>
      </c>
      <c r="D92" s="17">
        <v>20</v>
      </c>
      <c r="E92" s="74">
        <v>42.93</v>
      </c>
      <c r="F92" s="74">
        <v>42.93</v>
      </c>
      <c r="G92" s="74">
        <v>42.93</v>
      </c>
      <c r="H92" s="74">
        <v>42.93</v>
      </c>
      <c r="I92" s="74">
        <v>42.93</v>
      </c>
      <c r="J92" s="74">
        <v>42.93</v>
      </c>
      <c r="K92" s="74">
        <v>42.93</v>
      </c>
      <c r="L92" s="74">
        <v>42.93</v>
      </c>
      <c r="M92" s="74">
        <v>42.93</v>
      </c>
      <c r="N92" s="74">
        <v>42.93</v>
      </c>
      <c r="O92" s="74">
        <v>42.93</v>
      </c>
      <c r="P92" s="74">
        <v>42.93</v>
      </c>
      <c r="Q92" s="74">
        <v>42.93</v>
      </c>
      <c r="R92" s="74">
        <v>21.79</v>
      </c>
      <c r="S92" s="74">
        <v>21.51</v>
      </c>
      <c r="T92" s="74">
        <v>21.04</v>
      </c>
      <c r="V92" s="53"/>
    </row>
    <row r="93" spans="2:23" ht="14.1" customHeight="1">
      <c r="B93" s="25"/>
      <c r="C93" s="84">
        <f t="shared" si="0"/>
        <v>0.35291666666666671</v>
      </c>
      <c r="D93" s="17">
        <v>25</v>
      </c>
      <c r="E93" s="74">
        <v>47.65</v>
      </c>
      <c r="F93" s="74">
        <v>47.65</v>
      </c>
      <c r="G93" s="74">
        <v>47.65</v>
      </c>
      <c r="H93" s="74">
        <v>47.65</v>
      </c>
      <c r="I93" s="74">
        <v>47.65</v>
      </c>
      <c r="J93" s="74">
        <v>47.65</v>
      </c>
      <c r="K93" s="74">
        <v>47.65</v>
      </c>
      <c r="L93" s="74">
        <v>47.65</v>
      </c>
      <c r="M93" s="74">
        <v>47.65</v>
      </c>
      <c r="N93" s="74">
        <v>47.65</v>
      </c>
      <c r="O93" s="74">
        <v>47.65</v>
      </c>
      <c r="P93" s="74">
        <v>47.65</v>
      </c>
      <c r="Q93" s="74">
        <v>47.65</v>
      </c>
      <c r="R93" s="74">
        <v>21.82</v>
      </c>
      <c r="S93" s="74">
        <v>21.55</v>
      </c>
      <c r="T93" s="74">
        <v>21.01</v>
      </c>
      <c r="V93" s="53"/>
      <c r="W93" s="14">
        <v>4.6795999999999998</v>
      </c>
    </row>
    <row r="94" spans="2:23" ht="14.1" customHeight="1">
      <c r="B94" s="25"/>
      <c r="C94" s="84">
        <f t="shared" si="0"/>
        <v>0.35641666666666671</v>
      </c>
      <c r="D94" s="70">
        <v>30</v>
      </c>
      <c r="E94" s="75">
        <v>51.07</v>
      </c>
      <c r="F94" s="75">
        <v>51.07</v>
      </c>
      <c r="G94" s="75">
        <v>51.07</v>
      </c>
      <c r="H94" s="75">
        <v>51.07</v>
      </c>
      <c r="I94" s="75">
        <v>51.07</v>
      </c>
      <c r="J94" s="75">
        <v>51.07</v>
      </c>
      <c r="K94" s="75">
        <v>51.07</v>
      </c>
      <c r="L94" s="75">
        <v>51.07</v>
      </c>
      <c r="M94" s="75">
        <v>51.07</v>
      </c>
      <c r="N94" s="75">
        <v>51.07</v>
      </c>
      <c r="O94" s="75">
        <v>51.07</v>
      </c>
      <c r="P94" s="75">
        <v>51.07</v>
      </c>
      <c r="Q94" s="75">
        <v>51.07</v>
      </c>
      <c r="R94" s="75">
        <v>21.76</v>
      </c>
      <c r="S94" s="75">
        <v>21.43</v>
      </c>
      <c r="T94" s="75">
        <v>21.06</v>
      </c>
      <c r="V94" s="53"/>
    </row>
    <row r="95" spans="2:23" ht="14.1" customHeight="1">
      <c r="B95" s="25"/>
      <c r="C95" s="84">
        <f t="shared" si="0"/>
        <v>0.35991666666666672</v>
      </c>
      <c r="D95" s="17">
        <v>35</v>
      </c>
      <c r="E95" s="74">
        <v>53.82</v>
      </c>
      <c r="F95" s="74">
        <v>53.82</v>
      </c>
      <c r="G95" s="74">
        <v>53.82</v>
      </c>
      <c r="H95" s="74">
        <v>53.82</v>
      </c>
      <c r="I95" s="74">
        <v>53.82</v>
      </c>
      <c r="J95" s="74">
        <v>53.82</v>
      </c>
      <c r="K95" s="74">
        <v>53.82</v>
      </c>
      <c r="L95" s="74">
        <v>53.82</v>
      </c>
      <c r="M95" s="74">
        <v>53.82</v>
      </c>
      <c r="N95" s="74">
        <v>53.82</v>
      </c>
      <c r="O95" s="74">
        <v>53.82</v>
      </c>
      <c r="P95" s="74">
        <v>53.82</v>
      </c>
      <c r="Q95" s="74">
        <v>53.82</v>
      </c>
      <c r="R95" s="74">
        <v>21.68</v>
      </c>
      <c r="S95" s="74">
        <v>21.58</v>
      </c>
      <c r="T95" s="74">
        <v>21.02</v>
      </c>
      <c r="V95" s="53"/>
    </row>
    <row r="96" spans="2:23" ht="14.1" customHeight="1">
      <c r="B96" s="25"/>
      <c r="C96" s="84">
        <f t="shared" si="0"/>
        <v>0.36341666666666672</v>
      </c>
      <c r="D96" s="17">
        <v>40</v>
      </c>
      <c r="E96" s="74">
        <v>55.12</v>
      </c>
      <c r="F96" s="74">
        <v>55.12</v>
      </c>
      <c r="G96" s="74">
        <v>55.12</v>
      </c>
      <c r="H96" s="74">
        <v>55.12</v>
      </c>
      <c r="I96" s="74">
        <v>55.12</v>
      </c>
      <c r="J96" s="74">
        <v>55.12</v>
      </c>
      <c r="K96" s="74">
        <v>55.12</v>
      </c>
      <c r="L96" s="74">
        <v>55.12</v>
      </c>
      <c r="M96" s="74">
        <v>55.12</v>
      </c>
      <c r="N96" s="74">
        <v>55.12</v>
      </c>
      <c r="O96" s="74">
        <v>55.12</v>
      </c>
      <c r="P96" s="74">
        <v>55.12</v>
      </c>
      <c r="Q96" s="74">
        <v>55.12</v>
      </c>
      <c r="R96" s="74">
        <v>21.84</v>
      </c>
      <c r="S96" s="74">
        <v>21.63</v>
      </c>
      <c r="T96" s="74">
        <v>21.04</v>
      </c>
      <c r="V96" s="53"/>
    </row>
    <row r="97" spans="2:41" ht="14.1" customHeight="1">
      <c r="B97" s="25"/>
      <c r="C97" s="84">
        <f t="shared" si="0"/>
        <v>0.36691666666666672</v>
      </c>
      <c r="D97" s="17">
        <v>45</v>
      </c>
      <c r="E97" s="74">
        <v>56.24</v>
      </c>
      <c r="F97" s="74">
        <v>56.24</v>
      </c>
      <c r="G97" s="74">
        <v>56.24</v>
      </c>
      <c r="H97" s="74">
        <v>56.24</v>
      </c>
      <c r="I97" s="74">
        <v>56.24</v>
      </c>
      <c r="J97" s="74">
        <v>56.24</v>
      </c>
      <c r="K97" s="74">
        <v>56.24</v>
      </c>
      <c r="L97" s="74">
        <v>56.24</v>
      </c>
      <c r="M97" s="74">
        <v>56.24</v>
      </c>
      <c r="N97" s="74">
        <v>56.24</v>
      </c>
      <c r="O97" s="74">
        <v>56.24</v>
      </c>
      <c r="P97" s="74">
        <v>56.24</v>
      </c>
      <c r="Q97" s="74">
        <v>56.24</v>
      </c>
      <c r="R97" s="74">
        <v>22.01</v>
      </c>
      <c r="S97" s="74">
        <v>21.8</v>
      </c>
      <c r="T97" s="74">
        <v>21.2</v>
      </c>
      <c r="V97" s="53"/>
    </row>
    <row r="98" spans="2:41" ht="14.1" customHeight="1">
      <c r="B98" s="25"/>
      <c r="C98" s="84">
        <f t="shared" si="0"/>
        <v>0.37041666666666673</v>
      </c>
      <c r="D98" s="17">
        <v>50</v>
      </c>
      <c r="E98" s="74">
        <v>57.37</v>
      </c>
      <c r="F98" s="74">
        <v>57.37</v>
      </c>
      <c r="G98" s="74">
        <v>57.37</v>
      </c>
      <c r="H98" s="74">
        <v>57.37</v>
      </c>
      <c r="I98" s="74">
        <v>57.37</v>
      </c>
      <c r="J98" s="74">
        <v>57.37</v>
      </c>
      <c r="K98" s="74">
        <v>57.37</v>
      </c>
      <c r="L98" s="74">
        <v>57.37</v>
      </c>
      <c r="M98" s="74">
        <v>57.37</v>
      </c>
      <c r="N98" s="74">
        <v>57.37</v>
      </c>
      <c r="O98" s="74">
        <v>57.37</v>
      </c>
      <c r="P98" s="74">
        <v>57.37</v>
      </c>
      <c r="Q98" s="74">
        <v>57.37</v>
      </c>
      <c r="R98" s="74">
        <v>22.12</v>
      </c>
      <c r="S98" s="74">
        <v>21.82</v>
      </c>
      <c r="T98" s="74">
        <v>21.3</v>
      </c>
      <c r="V98" s="53"/>
    </row>
    <row r="99" spans="2:41" ht="14.1" customHeight="1">
      <c r="B99" s="25"/>
      <c r="C99" s="84">
        <f t="shared" si="0"/>
        <v>0.37391666666666673</v>
      </c>
      <c r="D99" s="17">
        <v>55</v>
      </c>
      <c r="E99" s="74">
        <v>57.56</v>
      </c>
      <c r="F99" s="74">
        <v>57.56</v>
      </c>
      <c r="G99" s="74">
        <v>57.56</v>
      </c>
      <c r="H99" s="74">
        <v>57.56</v>
      </c>
      <c r="I99" s="74">
        <v>57.56</v>
      </c>
      <c r="J99" s="74">
        <v>57.56</v>
      </c>
      <c r="K99" s="74">
        <v>57.56</v>
      </c>
      <c r="L99" s="74">
        <v>57.56</v>
      </c>
      <c r="M99" s="74">
        <v>57.56</v>
      </c>
      <c r="N99" s="74">
        <v>57.56</v>
      </c>
      <c r="O99" s="74">
        <v>57.56</v>
      </c>
      <c r="P99" s="74">
        <v>57.56</v>
      </c>
      <c r="Q99" s="74">
        <v>57.56</v>
      </c>
      <c r="R99" s="74">
        <v>22.17</v>
      </c>
      <c r="S99" s="74">
        <v>21.86</v>
      </c>
      <c r="T99" s="74">
        <v>21.34</v>
      </c>
      <c r="V99" s="53"/>
    </row>
    <row r="100" spans="2:41" ht="13.5" customHeight="1">
      <c r="B100" s="25"/>
      <c r="C100" s="84">
        <f t="shared" si="0"/>
        <v>0.37741666666666673</v>
      </c>
      <c r="D100" s="70">
        <v>60</v>
      </c>
      <c r="E100" s="75">
        <v>57.91</v>
      </c>
      <c r="F100" s="75">
        <v>57.91</v>
      </c>
      <c r="G100" s="75">
        <v>57.91</v>
      </c>
      <c r="H100" s="75">
        <v>57.91</v>
      </c>
      <c r="I100" s="75">
        <v>57.91</v>
      </c>
      <c r="J100" s="75">
        <v>57.91</v>
      </c>
      <c r="K100" s="75">
        <v>57.91</v>
      </c>
      <c r="L100" s="75">
        <v>57.91</v>
      </c>
      <c r="M100" s="75">
        <v>57.91</v>
      </c>
      <c r="N100" s="75">
        <v>57.91</v>
      </c>
      <c r="O100" s="75">
        <v>57.91</v>
      </c>
      <c r="P100" s="75">
        <v>57.91</v>
      </c>
      <c r="Q100" s="75">
        <v>57.91</v>
      </c>
      <c r="R100" s="75">
        <v>22.28</v>
      </c>
      <c r="S100" s="75">
        <v>21.92</v>
      </c>
      <c r="T100" s="75">
        <v>21.41</v>
      </c>
      <c r="V100" s="53"/>
      <c r="Y100" s="357" t="s">
        <v>67</v>
      </c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358"/>
    </row>
    <row r="101" spans="2:41" ht="14.1" customHeight="1">
      <c r="B101" s="25"/>
      <c r="C101" s="84">
        <f t="shared" si="0"/>
        <v>0.38091666666666674</v>
      </c>
      <c r="D101" s="17">
        <v>65</v>
      </c>
      <c r="E101" s="74">
        <v>57.96</v>
      </c>
      <c r="F101" s="74">
        <v>57.96</v>
      </c>
      <c r="G101" s="74">
        <v>57.96</v>
      </c>
      <c r="H101" s="74">
        <v>57.96</v>
      </c>
      <c r="I101" s="74">
        <v>57.96</v>
      </c>
      <c r="J101" s="74">
        <v>57.96</v>
      </c>
      <c r="K101" s="74">
        <v>57.96</v>
      </c>
      <c r="L101" s="74">
        <v>57.96</v>
      </c>
      <c r="M101" s="74">
        <v>57.96</v>
      </c>
      <c r="N101" s="74">
        <v>57.96</v>
      </c>
      <c r="O101" s="74">
        <v>57.96</v>
      </c>
      <c r="P101" s="74">
        <v>57.96</v>
      </c>
      <c r="Q101" s="74">
        <v>57.96</v>
      </c>
      <c r="R101" s="74">
        <v>22.48</v>
      </c>
      <c r="S101" s="74">
        <v>21.99</v>
      </c>
      <c r="T101" s="74">
        <v>21.54</v>
      </c>
      <c r="V101" s="53"/>
      <c r="Y101" s="357" t="s">
        <v>68</v>
      </c>
      <c r="Z101" s="282"/>
      <c r="AA101" s="282"/>
      <c r="AB101" s="282"/>
      <c r="AC101" s="282"/>
      <c r="AD101" s="282"/>
      <c r="AE101" s="282"/>
      <c r="AF101" s="282"/>
      <c r="AG101" s="282"/>
      <c r="AH101" s="282"/>
      <c r="AI101" s="282"/>
      <c r="AJ101" s="282"/>
      <c r="AK101" s="282"/>
      <c r="AL101" s="358"/>
      <c r="AM101" s="236" t="s">
        <v>65</v>
      </c>
      <c r="AN101" s="236"/>
      <c r="AO101" s="283"/>
    </row>
    <row r="102" spans="2:41" ht="14.1" customHeight="1">
      <c r="B102" s="25"/>
      <c r="C102" s="84">
        <f t="shared" si="0"/>
        <v>0.38441666666666674</v>
      </c>
      <c r="D102" s="17">
        <v>70</v>
      </c>
      <c r="E102" s="74">
        <v>58.65</v>
      </c>
      <c r="F102" s="74">
        <v>58.65</v>
      </c>
      <c r="G102" s="74">
        <v>58.65</v>
      </c>
      <c r="H102" s="74">
        <v>58.65</v>
      </c>
      <c r="I102" s="74">
        <v>58.65</v>
      </c>
      <c r="J102" s="74">
        <v>58.65</v>
      </c>
      <c r="K102" s="74">
        <v>58.65</v>
      </c>
      <c r="L102" s="74">
        <v>58.65</v>
      </c>
      <c r="M102" s="74">
        <v>58.65</v>
      </c>
      <c r="N102" s="74">
        <v>58.65</v>
      </c>
      <c r="O102" s="74">
        <v>58.65</v>
      </c>
      <c r="P102" s="74">
        <v>58.65</v>
      </c>
      <c r="Q102" s="74">
        <v>58.65</v>
      </c>
      <c r="R102" s="74">
        <v>22.3</v>
      </c>
      <c r="S102" s="74">
        <v>22.02</v>
      </c>
      <c r="T102" s="74">
        <v>21.48</v>
      </c>
      <c r="V102" s="53"/>
      <c r="Y102" s="38" t="s">
        <v>66</v>
      </c>
      <c r="Z102" s="19" t="s">
        <v>48</v>
      </c>
      <c r="AA102" s="19" t="s">
        <v>50</v>
      </c>
      <c r="AB102" s="19" t="s">
        <v>52</v>
      </c>
      <c r="AC102" s="19" t="s">
        <v>54</v>
      </c>
      <c r="AD102" s="19" t="s">
        <v>56</v>
      </c>
      <c r="AE102" s="19" t="s">
        <v>154</v>
      </c>
      <c r="AF102" s="19" t="s">
        <v>155</v>
      </c>
      <c r="AG102" s="19" t="s">
        <v>156</v>
      </c>
      <c r="AH102" s="19" t="s">
        <v>157</v>
      </c>
      <c r="AI102" s="19" t="s">
        <v>158</v>
      </c>
      <c r="AJ102" s="19" t="s">
        <v>159</v>
      </c>
      <c r="AK102" s="19" t="s">
        <v>160</v>
      </c>
      <c r="AL102" s="19" t="s">
        <v>161</v>
      </c>
      <c r="AM102" s="19" t="s">
        <v>58</v>
      </c>
      <c r="AN102" s="19" t="s">
        <v>60</v>
      </c>
      <c r="AO102" s="19" t="s">
        <v>61</v>
      </c>
    </row>
    <row r="103" spans="2:41" ht="14.1" customHeight="1">
      <c r="B103" s="25"/>
      <c r="C103" s="84">
        <f t="shared" si="0"/>
        <v>0.38791666666666674</v>
      </c>
      <c r="D103" s="17">
        <v>75</v>
      </c>
      <c r="E103" s="74">
        <v>58.72</v>
      </c>
      <c r="F103" s="74">
        <v>58.72</v>
      </c>
      <c r="G103" s="74">
        <v>58.72</v>
      </c>
      <c r="H103" s="74">
        <v>58.72</v>
      </c>
      <c r="I103" s="74">
        <v>58.72</v>
      </c>
      <c r="J103" s="74">
        <v>58.72</v>
      </c>
      <c r="K103" s="74">
        <v>58.72</v>
      </c>
      <c r="L103" s="74">
        <v>58.72</v>
      </c>
      <c r="M103" s="74">
        <v>58.72</v>
      </c>
      <c r="N103" s="74">
        <v>58.72</v>
      </c>
      <c r="O103" s="74">
        <v>58.72</v>
      </c>
      <c r="P103" s="74">
        <v>58.72</v>
      </c>
      <c r="Q103" s="74">
        <v>58.72</v>
      </c>
      <c r="R103" s="74">
        <v>22.24</v>
      </c>
      <c r="S103" s="74">
        <v>22.03</v>
      </c>
      <c r="T103" s="74">
        <v>21.57</v>
      </c>
      <c r="V103" s="53"/>
      <c r="Y103" s="17" t="s">
        <v>69</v>
      </c>
      <c r="Z103" s="18">
        <f>MEDIAN(E88:E94)-E88-(MEDIAN($R$88:$T$94)-MEDIAN($R$88:$T$88))</f>
        <v>17.209999999999997</v>
      </c>
      <c r="AA103" s="18">
        <f t="shared" ref="AA103:AL103" si="1">MEDIAN(F88:F94)-F88-(MEDIAN($R$88:$T$94)-MEDIAN($R$88:$T$88))</f>
        <v>17.209999999999997</v>
      </c>
      <c r="AB103" s="18">
        <f t="shared" si="1"/>
        <v>17.209999999999997</v>
      </c>
      <c r="AC103" s="18">
        <f t="shared" si="1"/>
        <v>17.209999999999997</v>
      </c>
      <c r="AD103" s="18">
        <f t="shared" si="1"/>
        <v>17.209999999999997</v>
      </c>
      <c r="AE103" s="18">
        <f t="shared" si="1"/>
        <v>17.209999999999997</v>
      </c>
      <c r="AF103" s="18">
        <f t="shared" si="1"/>
        <v>17.209999999999997</v>
      </c>
      <c r="AG103" s="18">
        <f t="shared" si="1"/>
        <v>17.209999999999997</v>
      </c>
      <c r="AH103" s="18">
        <f t="shared" si="1"/>
        <v>17.209999999999997</v>
      </c>
      <c r="AI103" s="18">
        <f t="shared" si="1"/>
        <v>17.209999999999997</v>
      </c>
      <c r="AJ103" s="18">
        <f t="shared" si="1"/>
        <v>17.209999999999997</v>
      </c>
      <c r="AK103" s="18">
        <f t="shared" si="1"/>
        <v>17.209999999999997</v>
      </c>
      <c r="AL103" s="18">
        <f t="shared" si="1"/>
        <v>17.209999999999997</v>
      </c>
      <c r="AM103" s="18">
        <f>MEDIAN(R88:R94)-R88</f>
        <v>0.21000000000000085</v>
      </c>
      <c r="AN103" s="18">
        <f>MEDIAN(S88:S94)-S88</f>
        <v>0.12999999999999901</v>
      </c>
      <c r="AO103" s="18">
        <f>MEDIAN(T88:T94)-T88</f>
        <v>0.10000000000000142</v>
      </c>
    </row>
    <row r="104" spans="2:41" ht="14.1" customHeight="1">
      <c r="B104" s="25"/>
      <c r="C104" s="84">
        <f t="shared" si="0"/>
        <v>0.39141666666666675</v>
      </c>
      <c r="D104" s="17">
        <v>80</v>
      </c>
      <c r="E104" s="74">
        <v>59.15</v>
      </c>
      <c r="F104" s="74">
        <v>59.15</v>
      </c>
      <c r="G104" s="74">
        <v>59.15</v>
      </c>
      <c r="H104" s="74">
        <v>59.15</v>
      </c>
      <c r="I104" s="74">
        <v>59.15</v>
      </c>
      <c r="J104" s="74">
        <v>59.15</v>
      </c>
      <c r="K104" s="74">
        <v>59.15</v>
      </c>
      <c r="L104" s="74">
        <v>59.15</v>
      </c>
      <c r="M104" s="74">
        <v>59.15</v>
      </c>
      <c r="N104" s="74">
        <v>59.15</v>
      </c>
      <c r="O104" s="74">
        <v>59.15</v>
      </c>
      <c r="P104" s="74">
        <v>59.15</v>
      </c>
      <c r="Q104" s="74">
        <v>59.15</v>
      </c>
      <c r="R104" s="74">
        <v>22.43</v>
      </c>
      <c r="S104" s="74">
        <v>21.98</v>
      </c>
      <c r="T104" s="74">
        <v>21.53</v>
      </c>
      <c r="V104" s="53"/>
      <c r="Y104" s="17" t="s">
        <v>70</v>
      </c>
      <c r="Z104" s="18">
        <f>MEDIAN(E94:E100)-E94-(MEDIAN($R$94:$T$100)-MEDIAN($R$94:$T$94))</f>
        <v>4.9200000000000017</v>
      </c>
      <c r="AA104" s="18">
        <f t="shared" ref="AA104:AL104" si="2">MEDIAN(F94:F100)-F94-(MEDIAN($R$94:$T$100)-MEDIAN($R$94:$T$94))</f>
        <v>4.9200000000000017</v>
      </c>
      <c r="AB104" s="18">
        <f t="shared" si="2"/>
        <v>4.9200000000000017</v>
      </c>
      <c r="AC104" s="18">
        <f t="shared" si="2"/>
        <v>4.9200000000000017</v>
      </c>
      <c r="AD104" s="18">
        <f t="shared" si="2"/>
        <v>4.9200000000000017</v>
      </c>
      <c r="AE104" s="18">
        <f t="shared" si="2"/>
        <v>4.9200000000000017</v>
      </c>
      <c r="AF104" s="18">
        <f t="shared" si="2"/>
        <v>4.9200000000000017</v>
      </c>
      <c r="AG104" s="18">
        <f t="shared" si="2"/>
        <v>4.9200000000000017</v>
      </c>
      <c r="AH104" s="18">
        <f t="shared" si="2"/>
        <v>4.9200000000000017</v>
      </c>
      <c r="AI104" s="18">
        <f t="shared" si="2"/>
        <v>4.9200000000000017</v>
      </c>
      <c r="AJ104" s="18">
        <f t="shared" si="2"/>
        <v>4.9200000000000017</v>
      </c>
      <c r="AK104" s="18">
        <f t="shared" si="2"/>
        <v>4.9200000000000017</v>
      </c>
      <c r="AL104" s="18">
        <f t="shared" si="2"/>
        <v>4.9200000000000017</v>
      </c>
      <c r="AM104" s="18">
        <f>MEDIAN(R94:R100)-R94</f>
        <v>0.25</v>
      </c>
      <c r="AN104" s="18">
        <f>MEDIAN(S94:S100)-S94</f>
        <v>0.37000000000000099</v>
      </c>
      <c r="AO104" s="18">
        <f>MEDIAN(T94:T100)-T94</f>
        <v>0.14000000000000057</v>
      </c>
    </row>
    <row r="105" spans="2:41" ht="14.1" customHeight="1">
      <c r="B105" s="25"/>
      <c r="C105" s="84">
        <f t="shared" si="0"/>
        <v>0.39491666666666675</v>
      </c>
      <c r="D105" s="17">
        <v>85</v>
      </c>
      <c r="E105" s="74">
        <v>59.35</v>
      </c>
      <c r="F105" s="74">
        <v>59.35</v>
      </c>
      <c r="G105" s="74">
        <v>59.35</v>
      </c>
      <c r="H105" s="74">
        <v>59.35</v>
      </c>
      <c r="I105" s="74">
        <v>59.35</v>
      </c>
      <c r="J105" s="74">
        <v>59.35</v>
      </c>
      <c r="K105" s="74">
        <v>59.35</v>
      </c>
      <c r="L105" s="74">
        <v>59.35</v>
      </c>
      <c r="M105" s="74">
        <v>59.35</v>
      </c>
      <c r="N105" s="74">
        <v>59.35</v>
      </c>
      <c r="O105" s="74">
        <v>59.35</v>
      </c>
      <c r="P105" s="74">
        <v>59.35</v>
      </c>
      <c r="Q105" s="74">
        <v>59.35</v>
      </c>
      <c r="R105" s="74">
        <v>22.39</v>
      </c>
      <c r="S105" s="74">
        <v>22.11</v>
      </c>
      <c r="T105" s="74">
        <v>21.62</v>
      </c>
      <c r="V105" s="53"/>
      <c r="Y105" s="17" t="s">
        <v>71</v>
      </c>
      <c r="Z105" s="18">
        <f>MEDIAN(E100:E106)-E100-(MEDIAN($R$100:$T$106)-MEDIAN($R$100:$T$100))</f>
        <v>0.64000000000000412</v>
      </c>
      <c r="AA105" s="18">
        <f t="shared" ref="AA105:AL105" si="3">MEDIAN(F100:F106)-F100-(MEDIAN($R$100:$T$106)-MEDIAN($R$100:$T$100))</f>
        <v>0.64000000000000412</v>
      </c>
      <c r="AB105" s="18">
        <f t="shared" si="3"/>
        <v>0.64000000000000412</v>
      </c>
      <c r="AC105" s="18">
        <f t="shared" si="3"/>
        <v>0.64000000000000412</v>
      </c>
      <c r="AD105" s="18">
        <f t="shared" si="3"/>
        <v>0.64000000000000412</v>
      </c>
      <c r="AE105" s="18">
        <f t="shared" si="3"/>
        <v>0.64000000000000412</v>
      </c>
      <c r="AF105" s="18">
        <f t="shared" si="3"/>
        <v>0.64000000000000412</v>
      </c>
      <c r="AG105" s="18">
        <f t="shared" si="3"/>
        <v>0.64000000000000412</v>
      </c>
      <c r="AH105" s="18">
        <f t="shared" si="3"/>
        <v>0.64000000000000412</v>
      </c>
      <c r="AI105" s="18">
        <f t="shared" si="3"/>
        <v>0.64000000000000412</v>
      </c>
      <c r="AJ105" s="18">
        <f t="shared" si="3"/>
        <v>0.64000000000000412</v>
      </c>
      <c r="AK105" s="18">
        <f t="shared" si="3"/>
        <v>0.64000000000000412</v>
      </c>
      <c r="AL105" s="18">
        <f t="shared" si="3"/>
        <v>0.64000000000000412</v>
      </c>
      <c r="AM105" s="18">
        <f>MEDIAN(R100:R106)-R100</f>
        <v>0.10999999999999943</v>
      </c>
      <c r="AN105" s="18">
        <f>MEDIAN(S100:S106)-S100</f>
        <v>9.9999999999997868E-2</v>
      </c>
      <c r="AO105" s="18">
        <f>MEDIAN(T100:T106)-T100</f>
        <v>0.12999999999999901</v>
      </c>
    </row>
    <row r="106" spans="2:41" ht="14.1" customHeight="1">
      <c r="B106" s="25"/>
      <c r="C106" s="84">
        <f t="shared" si="0"/>
        <v>0.39841666666666675</v>
      </c>
      <c r="D106" s="70">
        <v>90</v>
      </c>
      <c r="E106" s="75">
        <v>58.25</v>
      </c>
      <c r="F106" s="75">
        <v>58.25</v>
      </c>
      <c r="G106" s="75">
        <v>58.25</v>
      </c>
      <c r="H106" s="75">
        <v>58.25</v>
      </c>
      <c r="I106" s="75">
        <v>58.25</v>
      </c>
      <c r="J106" s="75">
        <v>58.25</v>
      </c>
      <c r="K106" s="75">
        <v>58.25</v>
      </c>
      <c r="L106" s="75">
        <v>58.25</v>
      </c>
      <c r="M106" s="75">
        <v>58.25</v>
      </c>
      <c r="N106" s="75">
        <v>58.25</v>
      </c>
      <c r="O106" s="75">
        <v>58.25</v>
      </c>
      <c r="P106" s="75">
        <v>58.25</v>
      </c>
      <c r="Q106" s="75">
        <v>58.25</v>
      </c>
      <c r="R106" s="75">
        <v>22.51</v>
      </c>
      <c r="S106" s="75">
        <v>22.21</v>
      </c>
      <c r="T106" s="75">
        <v>21.63</v>
      </c>
      <c r="V106" s="53"/>
      <c r="Y106" s="17" t="s">
        <v>72</v>
      </c>
      <c r="Z106" s="18">
        <f>MEDIAN(E106:E112)-E106-(MEDIAN($R$106:$T$112)-MEDIAN($R$106:$T$106))</f>
        <v>0.42999999999999972</v>
      </c>
      <c r="AA106" s="18">
        <f t="shared" ref="AA106:AL106" si="4">MEDIAN(F106:F112)-F106-(MEDIAN($R$106:$T$112)-MEDIAN($R$106:$T$106))</f>
        <v>0.42999999999999972</v>
      </c>
      <c r="AB106" s="18">
        <f t="shared" si="4"/>
        <v>0.42999999999999972</v>
      </c>
      <c r="AC106" s="18">
        <f t="shared" si="4"/>
        <v>0.42999999999999972</v>
      </c>
      <c r="AD106" s="18">
        <f t="shared" si="4"/>
        <v>0.42999999999999972</v>
      </c>
      <c r="AE106" s="18">
        <f t="shared" si="4"/>
        <v>0.42999999999999972</v>
      </c>
      <c r="AF106" s="18">
        <f t="shared" si="4"/>
        <v>0.42999999999999972</v>
      </c>
      <c r="AG106" s="18">
        <f t="shared" si="4"/>
        <v>0.42999999999999972</v>
      </c>
      <c r="AH106" s="18">
        <f t="shared" si="4"/>
        <v>0.42999999999999972</v>
      </c>
      <c r="AI106" s="18">
        <f t="shared" si="4"/>
        <v>0.42999999999999972</v>
      </c>
      <c r="AJ106" s="18">
        <f t="shared" si="4"/>
        <v>0.42999999999999972</v>
      </c>
      <c r="AK106" s="18">
        <f t="shared" si="4"/>
        <v>0.42999999999999972</v>
      </c>
      <c r="AL106" s="18">
        <f t="shared" si="4"/>
        <v>0.42999999999999972</v>
      </c>
      <c r="AM106" s="18">
        <f>MEDIAN(R106:R112)-R106</f>
        <v>0.60999999999999943</v>
      </c>
      <c r="AN106" s="18">
        <f>MEDIAN(S106:S112)-S106</f>
        <v>0.83999999999999986</v>
      </c>
      <c r="AO106" s="18">
        <f>MEDIAN(T106:T112)-T106</f>
        <v>0.71000000000000085</v>
      </c>
    </row>
    <row r="107" spans="2:41" ht="14.1" customHeight="1">
      <c r="B107" s="25"/>
      <c r="C107" s="84">
        <f t="shared" si="0"/>
        <v>0.40191666666666676</v>
      </c>
      <c r="D107" s="17">
        <v>95</v>
      </c>
      <c r="E107" s="74">
        <v>57.91</v>
      </c>
      <c r="F107" s="74">
        <v>57.91</v>
      </c>
      <c r="G107" s="74">
        <v>57.91</v>
      </c>
      <c r="H107" s="74">
        <v>57.91</v>
      </c>
      <c r="I107" s="74">
        <v>57.91</v>
      </c>
      <c r="J107" s="74">
        <v>57.91</v>
      </c>
      <c r="K107" s="74">
        <v>57.91</v>
      </c>
      <c r="L107" s="74">
        <v>57.91</v>
      </c>
      <c r="M107" s="74">
        <v>57.91</v>
      </c>
      <c r="N107" s="74">
        <v>57.91</v>
      </c>
      <c r="O107" s="74">
        <v>57.91</v>
      </c>
      <c r="P107" s="74">
        <v>57.91</v>
      </c>
      <c r="Q107" s="74">
        <v>57.91</v>
      </c>
      <c r="R107" s="74">
        <v>22.8</v>
      </c>
      <c r="S107" s="74">
        <v>22.66</v>
      </c>
      <c r="T107" s="74">
        <v>22.03</v>
      </c>
      <c r="V107" s="53"/>
      <c r="Y107" s="17" t="s">
        <v>73</v>
      </c>
      <c r="Z107" s="18">
        <f>MEDIAN(E112:E118)-E112-(MEDIAN($R$112:$T$118)-MEDIAN($R$112:$T$112))</f>
        <v>1.129999999999999</v>
      </c>
      <c r="AA107" s="18">
        <f t="shared" ref="AA107:AL107" si="5">MEDIAN(F112:F118)-F112-(MEDIAN($R$112:$T$118)-MEDIAN($R$112:$T$112))</f>
        <v>1.129999999999999</v>
      </c>
      <c r="AB107" s="18">
        <f t="shared" si="5"/>
        <v>1.129999999999999</v>
      </c>
      <c r="AC107" s="18">
        <f t="shared" si="5"/>
        <v>1.129999999999999</v>
      </c>
      <c r="AD107" s="18">
        <f t="shared" si="5"/>
        <v>1.129999999999999</v>
      </c>
      <c r="AE107" s="18">
        <f t="shared" si="5"/>
        <v>1.129999999999999</v>
      </c>
      <c r="AF107" s="18">
        <f t="shared" si="5"/>
        <v>1.129999999999999</v>
      </c>
      <c r="AG107" s="18">
        <f t="shared" si="5"/>
        <v>1.129999999999999</v>
      </c>
      <c r="AH107" s="18">
        <f t="shared" si="5"/>
        <v>1.129999999999999</v>
      </c>
      <c r="AI107" s="18">
        <f t="shared" si="5"/>
        <v>1.129999999999999</v>
      </c>
      <c r="AJ107" s="18">
        <f t="shared" si="5"/>
        <v>1.129999999999999</v>
      </c>
      <c r="AK107" s="18">
        <f t="shared" si="5"/>
        <v>1.129999999999999</v>
      </c>
      <c r="AL107" s="18">
        <f t="shared" si="5"/>
        <v>1.129999999999999</v>
      </c>
      <c r="AM107" s="18">
        <f>MEDIAN(R112:R118)-R112</f>
        <v>0.57000000000000028</v>
      </c>
      <c r="AN107" s="18">
        <f>MEDIAN(S112:S118)-S112</f>
        <v>0.57999999999999829</v>
      </c>
      <c r="AO107" s="18">
        <f>MEDIAN(T112:T118)-T112</f>
        <v>0.48999999999999844</v>
      </c>
    </row>
    <row r="108" spans="2:41" ht="14.1" customHeight="1">
      <c r="B108" s="25"/>
      <c r="C108" s="84">
        <f t="shared" si="0"/>
        <v>0.40541666666666676</v>
      </c>
      <c r="D108" s="17">
        <v>100</v>
      </c>
      <c r="E108" s="74">
        <v>58.97</v>
      </c>
      <c r="F108" s="74">
        <v>58.97</v>
      </c>
      <c r="G108" s="74">
        <v>58.97</v>
      </c>
      <c r="H108" s="74">
        <v>58.97</v>
      </c>
      <c r="I108" s="74">
        <v>58.97</v>
      </c>
      <c r="J108" s="74">
        <v>58.97</v>
      </c>
      <c r="K108" s="74">
        <v>58.97</v>
      </c>
      <c r="L108" s="74">
        <v>58.97</v>
      </c>
      <c r="M108" s="74">
        <v>58.97</v>
      </c>
      <c r="N108" s="74">
        <v>58.97</v>
      </c>
      <c r="O108" s="74">
        <v>58.97</v>
      </c>
      <c r="P108" s="74">
        <v>58.97</v>
      </c>
      <c r="Q108" s="74">
        <v>58.97</v>
      </c>
      <c r="R108" s="74">
        <v>23.08</v>
      </c>
      <c r="S108" s="74">
        <v>23.05</v>
      </c>
      <c r="T108" s="74">
        <v>22.34</v>
      </c>
      <c r="V108" s="53"/>
      <c r="Y108" s="17" t="s">
        <v>74</v>
      </c>
      <c r="Z108" s="18">
        <f>MEDIAN(E118:E124)-E118-(MEDIAN($R$118:$T$124)-MEDIAN($R$118:$T$118))</f>
        <v>-0.28000000000000114</v>
      </c>
      <c r="AA108" s="18">
        <f t="shared" ref="AA108:AL108" si="6">MEDIAN(F118:F124)-F118-(MEDIAN($R$118:$T$124)-MEDIAN($R$118:$T$118))</f>
        <v>-0.28000000000000114</v>
      </c>
      <c r="AB108" s="18">
        <f t="shared" si="6"/>
        <v>-0.28000000000000114</v>
      </c>
      <c r="AC108" s="18">
        <f t="shared" si="6"/>
        <v>-0.28000000000000114</v>
      </c>
      <c r="AD108" s="18">
        <f t="shared" si="6"/>
        <v>-0.28000000000000114</v>
      </c>
      <c r="AE108" s="18">
        <f t="shared" si="6"/>
        <v>-0.28000000000000114</v>
      </c>
      <c r="AF108" s="18">
        <f t="shared" si="6"/>
        <v>-0.28000000000000114</v>
      </c>
      <c r="AG108" s="18">
        <f t="shared" si="6"/>
        <v>-0.28000000000000114</v>
      </c>
      <c r="AH108" s="18">
        <f t="shared" si="6"/>
        <v>-0.28000000000000114</v>
      </c>
      <c r="AI108" s="18">
        <f t="shared" si="6"/>
        <v>-0.28000000000000114</v>
      </c>
      <c r="AJ108" s="18">
        <f t="shared" si="6"/>
        <v>-0.28000000000000114</v>
      </c>
      <c r="AK108" s="18">
        <f t="shared" si="6"/>
        <v>-0.28000000000000114</v>
      </c>
      <c r="AL108" s="18">
        <f t="shared" si="6"/>
        <v>-0.28000000000000114</v>
      </c>
      <c r="AM108" s="18">
        <f>MEDIAN(R118:R124)-R118</f>
        <v>0.46000000000000085</v>
      </c>
      <c r="AN108" s="18">
        <f>MEDIAN(S118:S124)-S118</f>
        <v>0.67999999999999972</v>
      </c>
      <c r="AO108" s="18">
        <f>MEDIAN(T118:T124)-T118</f>
        <v>0.49000000000000199</v>
      </c>
    </row>
    <row r="109" spans="2:41" ht="14.1" customHeight="1">
      <c r="B109" s="25"/>
      <c r="C109" s="84">
        <f t="shared" si="0"/>
        <v>0.40891666666666676</v>
      </c>
      <c r="D109" s="17">
        <v>105</v>
      </c>
      <c r="E109" s="74">
        <v>59.39</v>
      </c>
      <c r="F109" s="74">
        <v>59.39</v>
      </c>
      <c r="G109" s="74">
        <v>59.39</v>
      </c>
      <c r="H109" s="74">
        <v>59.39</v>
      </c>
      <c r="I109" s="74">
        <v>59.39</v>
      </c>
      <c r="J109" s="74">
        <v>59.39</v>
      </c>
      <c r="K109" s="74">
        <v>59.39</v>
      </c>
      <c r="L109" s="74">
        <v>59.39</v>
      </c>
      <c r="M109" s="74">
        <v>59.39</v>
      </c>
      <c r="N109" s="74">
        <v>59.39</v>
      </c>
      <c r="O109" s="74">
        <v>59.39</v>
      </c>
      <c r="P109" s="74">
        <v>59.39</v>
      </c>
      <c r="Q109" s="74">
        <v>59.39</v>
      </c>
      <c r="R109" s="74">
        <v>23.12</v>
      </c>
      <c r="S109" s="74">
        <v>23.02</v>
      </c>
      <c r="T109" s="74">
        <v>22.3</v>
      </c>
      <c r="V109" s="53"/>
      <c r="Y109" s="17" t="s">
        <v>128</v>
      </c>
      <c r="Z109" s="18">
        <f>MEDIAN(E124:E130)-E124-(MEDIAN($R$124:$T$130)-MEDIAN($R$124:$T$124))</f>
        <v>1.1199999999999903</v>
      </c>
      <c r="AA109" s="18">
        <f t="shared" ref="AA109:AL109" si="7">MEDIAN(F124:F130)-F124-(MEDIAN($R$124:$T$130)-MEDIAN($R$124:$T$124))</f>
        <v>1.1199999999999903</v>
      </c>
      <c r="AB109" s="18">
        <f t="shared" si="7"/>
        <v>1.1199999999999903</v>
      </c>
      <c r="AC109" s="18">
        <f t="shared" si="7"/>
        <v>1.1199999999999903</v>
      </c>
      <c r="AD109" s="18">
        <f t="shared" si="7"/>
        <v>1.1199999999999903</v>
      </c>
      <c r="AE109" s="18">
        <f t="shared" si="7"/>
        <v>1.1199999999999903</v>
      </c>
      <c r="AF109" s="18">
        <f t="shared" si="7"/>
        <v>1.1199999999999903</v>
      </c>
      <c r="AG109" s="18">
        <f t="shared" si="7"/>
        <v>1.1199999999999903</v>
      </c>
      <c r="AH109" s="18">
        <f t="shared" si="7"/>
        <v>1.1199999999999903</v>
      </c>
      <c r="AI109" s="18">
        <f t="shared" si="7"/>
        <v>1.1199999999999903</v>
      </c>
      <c r="AJ109" s="18">
        <f t="shared" si="7"/>
        <v>1.1199999999999903</v>
      </c>
      <c r="AK109" s="18">
        <f t="shared" si="7"/>
        <v>1.1199999999999903</v>
      </c>
      <c r="AL109" s="18">
        <f t="shared" si="7"/>
        <v>1.1199999999999903</v>
      </c>
      <c r="AM109" s="18">
        <f>MEDIAN(R124:R130)-R124</f>
        <v>0.46999999999999886</v>
      </c>
      <c r="AN109" s="18">
        <f>MEDIAN(S124:S130)-S124</f>
        <v>0.39000000000000057</v>
      </c>
      <c r="AO109" s="18">
        <f>MEDIAN(T124:T130)-T124</f>
        <v>0.35000000000000142</v>
      </c>
    </row>
    <row r="110" spans="2:41" ht="14.1" customHeight="1">
      <c r="B110" s="25"/>
      <c r="C110" s="84">
        <f t="shared" si="0"/>
        <v>0.41241666666666676</v>
      </c>
      <c r="D110" s="17">
        <v>110</v>
      </c>
      <c r="E110" s="74">
        <v>59.94</v>
      </c>
      <c r="F110" s="74">
        <v>59.94</v>
      </c>
      <c r="G110" s="74">
        <v>59.94</v>
      </c>
      <c r="H110" s="74">
        <v>59.94</v>
      </c>
      <c r="I110" s="74">
        <v>59.94</v>
      </c>
      <c r="J110" s="74">
        <v>59.94</v>
      </c>
      <c r="K110" s="74">
        <v>59.94</v>
      </c>
      <c r="L110" s="74">
        <v>59.94</v>
      </c>
      <c r="M110" s="74">
        <v>59.94</v>
      </c>
      <c r="N110" s="74">
        <v>59.94</v>
      </c>
      <c r="O110" s="74">
        <v>59.94</v>
      </c>
      <c r="P110" s="74">
        <v>59.94</v>
      </c>
      <c r="Q110" s="74">
        <v>59.94</v>
      </c>
      <c r="R110" s="74">
        <v>23.37</v>
      </c>
      <c r="S110" s="74">
        <v>23.38</v>
      </c>
      <c r="T110" s="74">
        <v>22.6</v>
      </c>
      <c r="V110" s="53"/>
      <c r="Y110" s="17" t="s">
        <v>129</v>
      </c>
      <c r="Z110" s="18">
        <f>MEDIAN(E130:E136)-E130-(MEDIAN($R$130:$T$136)-MEDIAN($R$130:$T$130))</f>
        <v>1.0000000000000036</v>
      </c>
      <c r="AA110" s="18">
        <f t="shared" ref="AA110:AL110" si="8">MEDIAN(F130:F136)-F130-(MEDIAN($R$130:$T$136)-MEDIAN($R$130:$T$130))</f>
        <v>1.0000000000000036</v>
      </c>
      <c r="AB110" s="18">
        <f t="shared" si="8"/>
        <v>1.0000000000000036</v>
      </c>
      <c r="AC110" s="18">
        <f t="shared" si="8"/>
        <v>1.0000000000000036</v>
      </c>
      <c r="AD110" s="18">
        <f t="shared" si="8"/>
        <v>1.0000000000000036</v>
      </c>
      <c r="AE110" s="18">
        <f t="shared" si="8"/>
        <v>1.0000000000000036</v>
      </c>
      <c r="AF110" s="18">
        <f t="shared" si="8"/>
        <v>1.0000000000000036</v>
      </c>
      <c r="AG110" s="18">
        <f t="shared" si="8"/>
        <v>1.0000000000000036</v>
      </c>
      <c r="AH110" s="18">
        <f t="shared" si="8"/>
        <v>1.0000000000000036</v>
      </c>
      <c r="AI110" s="18">
        <f t="shared" si="8"/>
        <v>1.0000000000000036</v>
      </c>
      <c r="AJ110" s="18">
        <f t="shared" si="8"/>
        <v>1.0000000000000036</v>
      </c>
      <c r="AK110" s="18">
        <f t="shared" si="8"/>
        <v>1.0000000000000036</v>
      </c>
      <c r="AL110" s="18">
        <f t="shared" si="8"/>
        <v>1.0000000000000036</v>
      </c>
      <c r="AM110" s="18">
        <f>MEDIAN(R130:R136)-R130</f>
        <v>0.83999999999999986</v>
      </c>
      <c r="AN110" s="18">
        <f>MEDIAN(S130:S136)-S130</f>
        <v>0.55000000000000071</v>
      </c>
      <c r="AO110" s="18">
        <f>MEDIAN(T130:T136)-T130</f>
        <v>0.69999999999999929</v>
      </c>
    </row>
    <row r="111" spans="2:41" ht="14.1" customHeight="1">
      <c r="B111" s="25"/>
      <c r="C111" s="84">
        <f t="shared" si="0"/>
        <v>0.41591666666666677</v>
      </c>
      <c r="D111" s="17">
        <v>115</v>
      </c>
      <c r="E111" s="74">
        <v>59.76</v>
      </c>
      <c r="F111" s="74">
        <v>59.76</v>
      </c>
      <c r="G111" s="74">
        <v>59.76</v>
      </c>
      <c r="H111" s="74">
        <v>59.76</v>
      </c>
      <c r="I111" s="74">
        <v>59.76</v>
      </c>
      <c r="J111" s="74">
        <v>59.76</v>
      </c>
      <c r="K111" s="74">
        <v>59.76</v>
      </c>
      <c r="L111" s="74">
        <v>59.76</v>
      </c>
      <c r="M111" s="74">
        <v>59.76</v>
      </c>
      <c r="N111" s="74">
        <v>59.76</v>
      </c>
      <c r="O111" s="74">
        <v>59.76</v>
      </c>
      <c r="P111" s="74">
        <v>59.76</v>
      </c>
      <c r="Q111" s="74">
        <v>59.76</v>
      </c>
      <c r="R111" s="74">
        <v>23.5</v>
      </c>
      <c r="S111" s="74">
        <v>23.55</v>
      </c>
      <c r="T111" s="74">
        <v>22.71</v>
      </c>
      <c r="V111" s="53"/>
      <c r="Y111" s="17" t="s">
        <v>131</v>
      </c>
      <c r="Z111" s="18">
        <f>MEDIAN(E136:E142)-E136-(MEDIAN($R$136:$T$142)-MEDIAN($R$136:$T$136))</f>
        <v>0.70000000000000284</v>
      </c>
      <c r="AA111" s="18">
        <f t="shared" ref="AA111:AL111" si="9">MEDIAN(F136:F142)-F136-(MEDIAN($R$136:$T$142)-MEDIAN($R$136:$T$136))</f>
        <v>0.70000000000000284</v>
      </c>
      <c r="AB111" s="18">
        <f t="shared" si="9"/>
        <v>0.70000000000000284</v>
      </c>
      <c r="AC111" s="18">
        <f t="shared" si="9"/>
        <v>0.70000000000000284</v>
      </c>
      <c r="AD111" s="18">
        <f t="shared" si="9"/>
        <v>0.70000000000000284</v>
      </c>
      <c r="AE111" s="18">
        <f t="shared" si="9"/>
        <v>0.70000000000000284</v>
      </c>
      <c r="AF111" s="18">
        <f t="shared" si="9"/>
        <v>0.70000000000000284</v>
      </c>
      <c r="AG111" s="18">
        <f t="shared" si="9"/>
        <v>0.70000000000000284</v>
      </c>
      <c r="AH111" s="18">
        <f t="shared" si="9"/>
        <v>0.70000000000000284</v>
      </c>
      <c r="AI111" s="18">
        <f t="shared" si="9"/>
        <v>0.70000000000000284</v>
      </c>
      <c r="AJ111" s="18">
        <f t="shared" si="9"/>
        <v>0.70000000000000284</v>
      </c>
      <c r="AK111" s="18">
        <f t="shared" si="9"/>
        <v>0.70000000000000284</v>
      </c>
      <c r="AL111" s="18">
        <f t="shared" si="9"/>
        <v>0.70000000000000284</v>
      </c>
      <c r="AM111" s="18">
        <f>MEDIAN(R136:R142)-R136</f>
        <v>0</v>
      </c>
      <c r="AN111" s="18">
        <f>MEDIAN(S136:S142)-S136</f>
        <v>-0.19000000000000128</v>
      </c>
      <c r="AO111" s="18">
        <f>MEDIAN(T136:T142)-T136</f>
        <v>0</v>
      </c>
    </row>
    <row r="112" spans="2:41" ht="14.1" customHeight="1">
      <c r="B112" s="25"/>
      <c r="C112" s="84">
        <f t="shared" si="0"/>
        <v>0.41941666666666677</v>
      </c>
      <c r="D112" s="70">
        <v>120</v>
      </c>
      <c r="E112" s="75">
        <v>60.11</v>
      </c>
      <c r="F112" s="75">
        <v>60.11</v>
      </c>
      <c r="G112" s="75">
        <v>60.11</v>
      </c>
      <c r="H112" s="75">
        <v>60.11</v>
      </c>
      <c r="I112" s="75">
        <v>60.11</v>
      </c>
      <c r="J112" s="75">
        <v>60.11</v>
      </c>
      <c r="K112" s="75">
        <v>60.11</v>
      </c>
      <c r="L112" s="75">
        <v>60.11</v>
      </c>
      <c r="M112" s="75">
        <v>60.11</v>
      </c>
      <c r="N112" s="75">
        <v>60.11</v>
      </c>
      <c r="O112" s="75">
        <v>60.11</v>
      </c>
      <c r="P112" s="75">
        <v>60.11</v>
      </c>
      <c r="Q112" s="75">
        <v>60.11</v>
      </c>
      <c r="R112" s="75">
        <v>23.79</v>
      </c>
      <c r="S112" s="75">
        <v>23.76</v>
      </c>
      <c r="T112" s="75">
        <v>22.92</v>
      </c>
      <c r="V112" s="53"/>
      <c r="Y112" s="17" t="s">
        <v>132</v>
      </c>
      <c r="Z112" s="74">
        <f>MEDIAN(E142:E148)-E142-(MEDIAN($R$142:$T$148)-MEDIAN($R$142:$T$142))</f>
        <v>-0.10000000000000142</v>
      </c>
      <c r="AA112" s="74">
        <f t="shared" ref="AA112:AL112" si="10">MEDIAN(F142:F148)-F142-(MEDIAN($R$142:$T$148)-MEDIAN($R$142:$T$142))</f>
        <v>-0.10000000000000142</v>
      </c>
      <c r="AB112" s="74">
        <f t="shared" si="10"/>
        <v>-0.10000000000000142</v>
      </c>
      <c r="AC112" s="74">
        <f t="shared" si="10"/>
        <v>-0.10000000000000142</v>
      </c>
      <c r="AD112" s="74">
        <f t="shared" si="10"/>
        <v>-0.10000000000000142</v>
      </c>
      <c r="AE112" s="74">
        <f t="shared" si="10"/>
        <v>-0.10000000000000142</v>
      </c>
      <c r="AF112" s="74">
        <f t="shared" si="10"/>
        <v>-0.10000000000000142</v>
      </c>
      <c r="AG112" s="74">
        <f t="shared" si="10"/>
        <v>-0.10000000000000142</v>
      </c>
      <c r="AH112" s="74">
        <f t="shared" si="10"/>
        <v>-0.10000000000000142</v>
      </c>
      <c r="AI112" s="74">
        <f t="shared" si="10"/>
        <v>-0.10000000000000142</v>
      </c>
      <c r="AJ112" s="74">
        <f t="shared" si="10"/>
        <v>-0.10000000000000142</v>
      </c>
      <c r="AK112" s="74">
        <f t="shared" si="10"/>
        <v>-0.10000000000000142</v>
      </c>
      <c r="AL112" s="74">
        <f t="shared" si="10"/>
        <v>-0.10000000000000142</v>
      </c>
      <c r="AM112" s="74">
        <f>MEDIAN(R142:R148)-R142</f>
        <v>0.21999999999999886</v>
      </c>
      <c r="AN112" s="74">
        <f>MEDIAN(S142:S148)-S142</f>
        <v>0.12000000000000099</v>
      </c>
      <c r="AO112" s="74">
        <f>MEDIAN(T142:T148)-T142</f>
        <v>0.26000000000000156</v>
      </c>
    </row>
    <row r="113" spans="2:45" ht="14.1" customHeight="1">
      <c r="B113" s="25"/>
      <c r="C113" s="84">
        <f>C112+0.0034</f>
        <v>0.42281666666666679</v>
      </c>
      <c r="D113" s="17">
        <v>125</v>
      </c>
      <c r="E113" s="74">
        <v>60.72</v>
      </c>
      <c r="F113" s="74">
        <v>60.72</v>
      </c>
      <c r="G113" s="74">
        <v>60.72</v>
      </c>
      <c r="H113" s="74">
        <v>60.72</v>
      </c>
      <c r="I113" s="74">
        <v>60.72</v>
      </c>
      <c r="J113" s="74">
        <v>60.72</v>
      </c>
      <c r="K113" s="74">
        <v>60.72</v>
      </c>
      <c r="L113" s="74">
        <v>60.72</v>
      </c>
      <c r="M113" s="74">
        <v>60.72</v>
      </c>
      <c r="N113" s="74">
        <v>60.72</v>
      </c>
      <c r="O113" s="74">
        <v>60.72</v>
      </c>
      <c r="P113" s="74">
        <v>60.72</v>
      </c>
      <c r="Q113" s="74">
        <v>60.72</v>
      </c>
      <c r="R113" s="74">
        <v>24</v>
      </c>
      <c r="S113" s="74">
        <v>23.89</v>
      </c>
      <c r="T113" s="74">
        <v>23.05</v>
      </c>
      <c r="V113" s="53"/>
      <c r="Y113" s="71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</row>
    <row r="114" spans="2:45" ht="14.1" customHeight="1">
      <c r="B114" s="25"/>
      <c r="C114" s="84">
        <f t="shared" si="0"/>
        <v>0.42631666666666679</v>
      </c>
      <c r="D114" s="17">
        <v>130</v>
      </c>
      <c r="E114" s="74">
        <v>60.68</v>
      </c>
      <c r="F114" s="74">
        <v>60.68</v>
      </c>
      <c r="G114" s="74">
        <v>60.68</v>
      </c>
      <c r="H114" s="74">
        <v>60.68</v>
      </c>
      <c r="I114" s="74">
        <v>60.68</v>
      </c>
      <c r="J114" s="74">
        <v>60.68</v>
      </c>
      <c r="K114" s="74">
        <v>60.68</v>
      </c>
      <c r="L114" s="74">
        <v>60.68</v>
      </c>
      <c r="M114" s="74">
        <v>60.68</v>
      </c>
      <c r="N114" s="74">
        <v>60.68</v>
      </c>
      <c r="O114" s="74">
        <v>60.68</v>
      </c>
      <c r="P114" s="74">
        <v>60.68</v>
      </c>
      <c r="Q114" s="74">
        <v>60.68</v>
      </c>
      <c r="R114" s="74">
        <v>24.36</v>
      </c>
      <c r="S114" s="74">
        <v>24.4</v>
      </c>
      <c r="T114" s="74">
        <v>23.41</v>
      </c>
      <c r="V114" s="53"/>
      <c r="Y114" s="71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</row>
    <row r="115" spans="2:45" ht="14.1" customHeight="1">
      <c r="B115" s="25"/>
      <c r="C115" s="84">
        <f t="shared" si="0"/>
        <v>0.42981666666666679</v>
      </c>
      <c r="D115" s="17">
        <v>135</v>
      </c>
      <c r="E115" s="74">
        <v>61.48</v>
      </c>
      <c r="F115" s="74">
        <v>61.48</v>
      </c>
      <c r="G115" s="74">
        <v>61.48</v>
      </c>
      <c r="H115" s="74">
        <v>61.48</v>
      </c>
      <c r="I115" s="74">
        <v>61.48</v>
      </c>
      <c r="J115" s="74">
        <v>61.48</v>
      </c>
      <c r="K115" s="74">
        <v>61.48</v>
      </c>
      <c r="L115" s="74">
        <v>61.48</v>
      </c>
      <c r="M115" s="74">
        <v>61.48</v>
      </c>
      <c r="N115" s="74">
        <v>61.48</v>
      </c>
      <c r="O115" s="74">
        <v>61.48</v>
      </c>
      <c r="P115" s="74">
        <v>61.48</v>
      </c>
      <c r="Q115" s="74">
        <v>61.48</v>
      </c>
      <c r="R115" s="74">
        <v>24.13</v>
      </c>
      <c r="S115" s="74">
        <v>24.28</v>
      </c>
      <c r="T115" s="74">
        <v>23.37</v>
      </c>
      <c r="V115" s="53"/>
      <c r="Y115" s="71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</row>
    <row r="116" spans="2:45" ht="14.1" customHeight="1">
      <c r="B116" s="25"/>
      <c r="C116" s="84">
        <f t="shared" si="0"/>
        <v>0.43331666666666679</v>
      </c>
      <c r="D116" s="17">
        <v>140</v>
      </c>
      <c r="E116" s="74">
        <v>61.53</v>
      </c>
      <c r="F116" s="74">
        <v>61.53</v>
      </c>
      <c r="G116" s="74">
        <v>61.53</v>
      </c>
      <c r="H116" s="74">
        <v>61.53</v>
      </c>
      <c r="I116" s="74">
        <v>61.53</v>
      </c>
      <c r="J116" s="74">
        <v>61.53</v>
      </c>
      <c r="K116" s="74">
        <v>61.53</v>
      </c>
      <c r="L116" s="74">
        <v>61.53</v>
      </c>
      <c r="M116" s="74">
        <v>61.53</v>
      </c>
      <c r="N116" s="74">
        <v>61.53</v>
      </c>
      <c r="O116" s="74">
        <v>61.53</v>
      </c>
      <c r="P116" s="74">
        <v>61.53</v>
      </c>
      <c r="Q116" s="74">
        <v>61.53</v>
      </c>
      <c r="R116" s="74">
        <v>24.36</v>
      </c>
      <c r="S116" s="74">
        <v>24.54</v>
      </c>
      <c r="T116" s="74">
        <v>23.57</v>
      </c>
      <c r="V116" s="53"/>
      <c r="Y116" s="71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</row>
    <row r="117" spans="2:45" ht="14.1" customHeight="1">
      <c r="B117" s="25"/>
      <c r="C117" s="84">
        <f>C116+0.0034</f>
        <v>0.43671666666666681</v>
      </c>
      <c r="D117" s="17">
        <v>145</v>
      </c>
      <c r="E117" s="74">
        <v>62.59</v>
      </c>
      <c r="F117" s="74">
        <v>62.59</v>
      </c>
      <c r="G117" s="74">
        <v>62.59</v>
      </c>
      <c r="H117" s="74">
        <v>62.59</v>
      </c>
      <c r="I117" s="74">
        <v>62.59</v>
      </c>
      <c r="J117" s="74">
        <v>62.59</v>
      </c>
      <c r="K117" s="74">
        <v>62.59</v>
      </c>
      <c r="L117" s="74">
        <v>62.59</v>
      </c>
      <c r="M117" s="74">
        <v>62.59</v>
      </c>
      <c r="N117" s="74">
        <v>62.59</v>
      </c>
      <c r="O117" s="74">
        <v>62.59</v>
      </c>
      <c r="P117" s="74">
        <v>62.59</v>
      </c>
      <c r="Q117" s="74">
        <v>62.59</v>
      </c>
      <c r="R117" s="74">
        <v>24.52</v>
      </c>
      <c r="S117" s="74">
        <v>24.34</v>
      </c>
      <c r="T117" s="74">
        <v>23.57</v>
      </c>
      <c r="V117" s="53"/>
      <c r="Y117" s="71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83"/>
      <c r="AQ117" s="83"/>
      <c r="AR117" s="83"/>
    </row>
    <row r="118" spans="2:45" ht="14.1" customHeight="1">
      <c r="B118" s="25"/>
      <c r="C118" s="84">
        <f t="shared" ref="C118:C148" si="11">C117+0.0034</f>
        <v>0.44011666666666682</v>
      </c>
      <c r="D118" s="70">
        <v>150</v>
      </c>
      <c r="E118" s="75">
        <v>62.61</v>
      </c>
      <c r="F118" s="75">
        <v>62.61</v>
      </c>
      <c r="G118" s="75">
        <v>62.61</v>
      </c>
      <c r="H118" s="75">
        <v>62.61</v>
      </c>
      <c r="I118" s="75">
        <v>62.61</v>
      </c>
      <c r="J118" s="75">
        <v>62.61</v>
      </c>
      <c r="K118" s="75">
        <v>62.61</v>
      </c>
      <c r="L118" s="75">
        <v>62.61</v>
      </c>
      <c r="M118" s="75">
        <v>62.61</v>
      </c>
      <c r="N118" s="75">
        <v>62.61</v>
      </c>
      <c r="O118" s="75">
        <v>62.61</v>
      </c>
      <c r="P118" s="75">
        <v>62.61</v>
      </c>
      <c r="Q118" s="75">
        <v>62.61</v>
      </c>
      <c r="R118" s="75">
        <v>24.55</v>
      </c>
      <c r="S118" s="75">
        <v>24.37</v>
      </c>
      <c r="T118" s="75">
        <v>23.65</v>
      </c>
      <c r="V118" s="53"/>
      <c r="Y118" s="71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83"/>
      <c r="AQ118" s="83"/>
      <c r="AR118" s="83"/>
    </row>
    <row r="119" spans="2:45" ht="14.1" customHeight="1">
      <c r="B119" s="25"/>
      <c r="C119" s="84">
        <f t="shared" si="11"/>
        <v>0.44351666666666684</v>
      </c>
      <c r="D119" s="17">
        <v>155</v>
      </c>
      <c r="E119" s="74">
        <v>62.7</v>
      </c>
      <c r="F119" s="74">
        <v>62.7</v>
      </c>
      <c r="G119" s="74">
        <v>62.7</v>
      </c>
      <c r="H119" s="74">
        <v>62.7</v>
      </c>
      <c r="I119" s="74">
        <v>62.7</v>
      </c>
      <c r="J119" s="74">
        <v>62.7</v>
      </c>
      <c r="K119" s="74">
        <v>62.7</v>
      </c>
      <c r="L119" s="74">
        <v>62.7</v>
      </c>
      <c r="M119" s="74">
        <v>62.7</v>
      </c>
      <c r="N119" s="74">
        <v>62.7</v>
      </c>
      <c r="O119" s="74">
        <v>62.7</v>
      </c>
      <c r="P119" s="74">
        <v>62.7</v>
      </c>
      <c r="Q119" s="74">
        <v>62.7</v>
      </c>
      <c r="R119" s="74">
        <v>24.64</v>
      </c>
      <c r="S119" s="74">
        <v>24.48</v>
      </c>
      <c r="T119" s="74">
        <v>23.69</v>
      </c>
      <c r="V119" s="53"/>
      <c r="Y119" s="71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83"/>
      <c r="AQ119" s="83"/>
      <c r="AR119" s="83"/>
    </row>
    <row r="120" spans="2:45" ht="14.1" customHeight="1">
      <c r="B120" s="25"/>
      <c r="C120" s="84">
        <f t="shared" si="11"/>
        <v>0.44691666666666685</v>
      </c>
      <c r="D120" s="17">
        <v>160</v>
      </c>
      <c r="E120" s="74">
        <v>63.05</v>
      </c>
      <c r="F120" s="74">
        <v>63.05</v>
      </c>
      <c r="G120" s="74">
        <v>63.05</v>
      </c>
      <c r="H120" s="74">
        <v>63.05</v>
      </c>
      <c r="I120" s="74">
        <v>63.05</v>
      </c>
      <c r="J120" s="74">
        <v>63.05</v>
      </c>
      <c r="K120" s="74">
        <v>63.05</v>
      </c>
      <c r="L120" s="74">
        <v>63.05</v>
      </c>
      <c r="M120" s="74">
        <v>63.05</v>
      </c>
      <c r="N120" s="74">
        <v>63.05</v>
      </c>
      <c r="O120" s="74">
        <v>63.05</v>
      </c>
      <c r="P120" s="74">
        <v>63.05</v>
      </c>
      <c r="Q120" s="74">
        <v>63.05</v>
      </c>
      <c r="R120" s="74">
        <v>25.01</v>
      </c>
      <c r="S120" s="74">
        <v>24.77</v>
      </c>
      <c r="T120" s="74">
        <v>23.93</v>
      </c>
      <c r="V120" s="53"/>
      <c r="Y120" s="71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83"/>
      <c r="AQ120" s="83"/>
      <c r="AR120" s="83"/>
    </row>
    <row r="121" spans="2:45" ht="14.1" customHeight="1">
      <c r="B121" s="25"/>
      <c r="C121" s="84">
        <f t="shared" si="11"/>
        <v>0.45031666666666686</v>
      </c>
      <c r="D121" s="17">
        <v>165</v>
      </c>
      <c r="E121" s="74">
        <v>62.21</v>
      </c>
      <c r="F121" s="74">
        <v>62.21</v>
      </c>
      <c r="G121" s="74">
        <v>62.21</v>
      </c>
      <c r="H121" s="74">
        <v>62.21</v>
      </c>
      <c r="I121" s="74">
        <v>62.21</v>
      </c>
      <c r="J121" s="74">
        <v>62.21</v>
      </c>
      <c r="K121" s="74">
        <v>62.21</v>
      </c>
      <c r="L121" s="74">
        <v>62.21</v>
      </c>
      <c r="M121" s="74">
        <v>62.21</v>
      </c>
      <c r="N121" s="74">
        <v>62.21</v>
      </c>
      <c r="O121" s="74">
        <v>62.21</v>
      </c>
      <c r="P121" s="74">
        <v>62.21</v>
      </c>
      <c r="Q121" s="74">
        <v>62.21</v>
      </c>
      <c r="R121" s="74">
        <v>24.96</v>
      </c>
      <c r="S121" s="74">
        <v>25.05</v>
      </c>
      <c r="T121" s="74">
        <v>24.14</v>
      </c>
      <c r="V121" s="53"/>
      <c r="Y121" s="71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83"/>
      <c r="AQ121" s="83"/>
      <c r="AR121" s="83"/>
    </row>
    <row r="122" spans="2:45" ht="14.1" customHeight="1">
      <c r="B122" s="25"/>
      <c r="C122" s="84">
        <f t="shared" si="11"/>
        <v>0.45371666666666688</v>
      </c>
      <c r="D122" s="17">
        <v>170</v>
      </c>
      <c r="E122" s="74">
        <v>62.76</v>
      </c>
      <c r="F122" s="74">
        <v>62.76</v>
      </c>
      <c r="G122" s="74">
        <v>62.76</v>
      </c>
      <c r="H122" s="74">
        <v>62.76</v>
      </c>
      <c r="I122" s="74">
        <v>62.76</v>
      </c>
      <c r="J122" s="74">
        <v>62.76</v>
      </c>
      <c r="K122" s="74">
        <v>62.76</v>
      </c>
      <c r="L122" s="74">
        <v>62.76</v>
      </c>
      <c r="M122" s="74">
        <v>62.76</v>
      </c>
      <c r="N122" s="74">
        <v>62.76</v>
      </c>
      <c r="O122" s="74">
        <v>62.76</v>
      </c>
      <c r="P122" s="74">
        <v>62.76</v>
      </c>
      <c r="Q122" s="74">
        <v>62.76</v>
      </c>
      <c r="R122" s="74">
        <v>25.2</v>
      </c>
      <c r="S122" s="74">
        <v>25.34</v>
      </c>
      <c r="T122" s="74">
        <v>24.22</v>
      </c>
      <c r="V122" s="53"/>
      <c r="Y122" s="71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83"/>
      <c r="AQ122" s="83"/>
      <c r="AR122" s="83"/>
      <c r="AS122" s="83"/>
    </row>
    <row r="123" spans="2:45" ht="14.1" customHeight="1">
      <c r="B123" s="25"/>
      <c r="C123" s="84">
        <f t="shared" si="11"/>
        <v>0.45711666666666689</v>
      </c>
      <c r="D123" s="17">
        <v>175</v>
      </c>
      <c r="E123" s="74">
        <v>62.73</v>
      </c>
      <c r="F123" s="74">
        <v>62.73</v>
      </c>
      <c r="G123" s="74">
        <v>62.73</v>
      </c>
      <c r="H123" s="74">
        <v>62.73</v>
      </c>
      <c r="I123" s="74">
        <v>62.73</v>
      </c>
      <c r="J123" s="74">
        <v>62.73</v>
      </c>
      <c r="K123" s="74">
        <v>62.73</v>
      </c>
      <c r="L123" s="74">
        <v>62.73</v>
      </c>
      <c r="M123" s="74">
        <v>62.73</v>
      </c>
      <c r="N123" s="74">
        <v>62.73</v>
      </c>
      <c r="O123" s="74">
        <v>62.73</v>
      </c>
      <c r="P123" s="74">
        <v>62.73</v>
      </c>
      <c r="Q123" s="74">
        <v>62.73</v>
      </c>
      <c r="R123" s="74">
        <v>25.53</v>
      </c>
      <c r="S123" s="74">
        <v>25.56</v>
      </c>
      <c r="T123" s="74">
        <v>24.47</v>
      </c>
      <c r="V123" s="53"/>
      <c r="Y123" s="71"/>
      <c r="Z123" s="72"/>
      <c r="AA123" s="72"/>
      <c r="AB123" s="72"/>
      <c r="AC123" s="72"/>
      <c r="AD123" s="72"/>
      <c r="AE123" s="72"/>
      <c r="AF123" s="72"/>
      <c r="AG123" s="72"/>
      <c r="AJ123" s="83"/>
      <c r="AK123" s="83"/>
      <c r="AL123" s="83"/>
      <c r="AP123" s="83"/>
      <c r="AQ123" s="83"/>
      <c r="AR123" s="83"/>
      <c r="AS123" s="83"/>
    </row>
    <row r="124" spans="2:45" ht="14.1" customHeight="1">
      <c r="B124" s="25"/>
      <c r="C124" s="84">
        <f t="shared" si="11"/>
        <v>0.46051666666666691</v>
      </c>
      <c r="D124" s="70">
        <v>180</v>
      </c>
      <c r="E124" s="75">
        <v>62.95</v>
      </c>
      <c r="F124" s="75">
        <v>62.95</v>
      </c>
      <c r="G124" s="75">
        <v>62.95</v>
      </c>
      <c r="H124" s="75">
        <v>62.95</v>
      </c>
      <c r="I124" s="75">
        <v>62.95</v>
      </c>
      <c r="J124" s="75">
        <v>62.95</v>
      </c>
      <c r="K124" s="75">
        <v>62.95</v>
      </c>
      <c r="L124" s="75">
        <v>62.95</v>
      </c>
      <c r="M124" s="75">
        <v>62.95</v>
      </c>
      <c r="N124" s="75">
        <v>62.95</v>
      </c>
      <c r="O124" s="75">
        <v>62.95</v>
      </c>
      <c r="P124" s="75">
        <v>62.95</v>
      </c>
      <c r="Q124" s="75">
        <v>62.95</v>
      </c>
      <c r="R124" s="75">
        <v>25.68</v>
      </c>
      <c r="S124" s="75">
        <v>25.87</v>
      </c>
      <c r="T124" s="75">
        <v>24.77</v>
      </c>
      <c r="V124" s="53"/>
      <c r="X124" s="16"/>
      <c r="Y124" s="71"/>
      <c r="AE124" s="72"/>
      <c r="AF124" s="72"/>
      <c r="AG124" s="72"/>
      <c r="AJ124" s="83"/>
      <c r="AK124" s="83"/>
      <c r="AL124" s="83"/>
      <c r="AM124" s="83"/>
      <c r="AN124" s="83"/>
      <c r="AO124" s="83"/>
      <c r="AP124" s="83"/>
      <c r="AQ124" s="83"/>
      <c r="AR124" s="83"/>
      <c r="AS124" s="83"/>
    </row>
    <row r="125" spans="2:45" ht="14.1" customHeight="1">
      <c r="B125" s="25"/>
      <c r="C125" s="84">
        <f t="shared" si="11"/>
        <v>0.46391666666666692</v>
      </c>
      <c r="D125" s="17">
        <v>185</v>
      </c>
      <c r="E125" s="74">
        <v>63.9</v>
      </c>
      <c r="F125" s="74">
        <v>63.9</v>
      </c>
      <c r="G125" s="74">
        <v>63.9</v>
      </c>
      <c r="H125" s="74">
        <v>63.9</v>
      </c>
      <c r="I125" s="74">
        <v>63.9</v>
      </c>
      <c r="J125" s="74">
        <v>63.9</v>
      </c>
      <c r="K125" s="74">
        <v>63.9</v>
      </c>
      <c r="L125" s="74">
        <v>63.9</v>
      </c>
      <c r="M125" s="74">
        <v>63.9</v>
      </c>
      <c r="N125" s="74">
        <v>63.9</v>
      </c>
      <c r="O125" s="74">
        <v>63.9</v>
      </c>
      <c r="P125" s="74">
        <v>63.9</v>
      </c>
      <c r="Q125" s="74">
        <v>63.9</v>
      </c>
      <c r="R125" s="74">
        <v>25.59</v>
      </c>
      <c r="S125" s="74">
        <v>25.49</v>
      </c>
      <c r="T125" s="74">
        <v>24.66</v>
      </c>
      <c r="V125" s="53"/>
      <c r="Y125" s="71"/>
      <c r="AE125" s="72"/>
      <c r="AF125" s="72"/>
      <c r="AG125" s="72"/>
      <c r="AJ125" s="83"/>
      <c r="AK125" s="83"/>
      <c r="AL125" s="83"/>
      <c r="AM125" s="83"/>
      <c r="AN125" s="83"/>
      <c r="AO125" s="83"/>
      <c r="AP125" s="83"/>
      <c r="AQ125" s="83"/>
      <c r="AR125" s="83"/>
      <c r="AS125" s="83"/>
    </row>
    <row r="126" spans="2:45" ht="14.1" customHeight="1">
      <c r="B126" s="25"/>
      <c r="C126" s="84">
        <f t="shared" si="11"/>
        <v>0.46731666666666694</v>
      </c>
      <c r="D126" s="17">
        <v>190</v>
      </c>
      <c r="E126" s="74">
        <v>64.069999999999993</v>
      </c>
      <c r="F126" s="74">
        <v>64.069999999999993</v>
      </c>
      <c r="G126" s="74">
        <v>64.069999999999993</v>
      </c>
      <c r="H126" s="74">
        <v>64.069999999999993</v>
      </c>
      <c r="I126" s="74">
        <v>64.069999999999993</v>
      </c>
      <c r="J126" s="74">
        <v>64.069999999999993</v>
      </c>
      <c r="K126" s="74">
        <v>64.069999999999993</v>
      </c>
      <c r="L126" s="74">
        <v>64.069999999999993</v>
      </c>
      <c r="M126" s="74">
        <v>64.069999999999993</v>
      </c>
      <c r="N126" s="74">
        <v>64.069999999999993</v>
      </c>
      <c r="O126" s="74">
        <v>64.069999999999993</v>
      </c>
      <c r="P126" s="74">
        <v>64.069999999999993</v>
      </c>
      <c r="Q126" s="74">
        <v>64.069999999999993</v>
      </c>
      <c r="R126" s="74">
        <v>25.75</v>
      </c>
      <c r="S126" s="74">
        <v>25.57</v>
      </c>
      <c r="T126" s="74">
        <v>24.61</v>
      </c>
      <c r="V126" s="53"/>
      <c r="Y126" s="71"/>
      <c r="AE126" s="72"/>
      <c r="AF126" s="72"/>
      <c r="AG126" s="72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</row>
    <row r="127" spans="2:45" ht="14.1" customHeight="1">
      <c r="B127" s="25"/>
      <c r="C127" s="84">
        <f t="shared" si="11"/>
        <v>0.47071666666666695</v>
      </c>
      <c r="D127" s="17">
        <v>195</v>
      </c>
      <c r="E127" s="74">
        <v>63.84</v>
      </c>
      <c r="F127" s="74">
        <v>63.84</v>
      </c>
      <c r="G127" s="74">
        <v>63.84</v>
      </c>
      <c r="H127" s="74">
        <v>63.84</v>
      </c>
      <c r="I127" s="74">
        <v>63.84</v>
      </c>
      <c r="J127" s="74">
        <v>63.84</v>
      </c>
      <c r="K127" s="74">
        <v>63.84</v>
      </c>
      <c r="L127" s="74">
        <v>63.84</v>
      </c>
      <c r="M127" s="74">
        <v>63.84</v>
      </c>
      <c r="N127" s="74">
        <v>63.84</v>
      </c>
      <c r="O127" s="74">
        <v>63.84</v>
      </c>
      <c r="P127" s="74">
        <v>63.84</v>
      </c>
      <c r="Q127" s="74">
        <v>63.84</v>
      </c>
      <c r="R127" s="74">
        <v>26.15</v>
      </c>
      <c r="S127" s="74">
        <v>26.26</v>
      </c>
      <c r="T127" s="74">
        <v>25.12</v>
      </c>
      <c r="V127" s="53"/>
      <c r="Y127" s="71"/>
      <c r="AE127" s="72"/>
      <c r="AF127" s="72"/>
      <c r="AG127" s="72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</row>
    <row r="128" spans="2:45" ht="14.1" customHeight="1">
      <c r="B128" s="25"/>
      <c r="C128" s="84">
        <f t="shared" si="11"/>
        <v>0.47411666666666696</v>
      </c>
      <c r="D128" s="17">
        <v>200</v>
      </c>
      <c r="E128" s="74">
        <v>65.150000000000006</v>
      </c>
      <c r="F128" s="74">
        <v>65.150000000000006</v>
      </c>
      <c r="G128" s="74">
        <v>65.150000000000006</v>
      </c>
      <c r="H128" s="74">
        <v>65.150000000000006</v>
      </c>
      <c r="I128" s="74">
        <v>65.150000000000006</v>
      </c>
      <c r="J128" s="74">
        <v>65.150000000000006</v>
      </c>
      <c r="K128" s="74">
        <v>65.150000000000006</v>
      </c>
      <c r="L128" s="74">
        <v>65.150000000000006</v>
      </c>
      <c r="M128" s="74">
        <v>65.150000000000006</v>
      </c>
      <c r="N128" s="74">
        <v>65.150000000000006</v>
      </c>
      <c r="O128" s="74">
        <v>65.150000000000006</v>
      </c>
      <c r="P128" s="74">
        <v>65.150000000000006</v>
      </c>
      <c r="Q128" s="74">
        <v>65.150000000000006</v>
      </c>
      <c r="R128" s="74">
        <v>26.43</v>
      </c>
      <c r="S128" s="74">
        <v>26.58</v>
      </c>
      <c r="T128" s="74">
        <v>25.23</v>
      </c>
      <c r="V128" s="53"/>
      <c r="Y128" s="71"/>
      <c r="AE128" s="72"/>
      <c r="AF128" s="72"/>
      <c r="AG128" s="72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</row>
    <row r="129" spans="2:45" ht="14.1" customHeight="1">
      <c r="B129" s="25"/>
      <c r="C129" s="84">
        <f t="shared" si="11"/>
        <v>0.47751666666666698</v>
      </c>
      <c r="D129" s="17">
        <v>205</v>
      </c>
      <c r="E129" s="74">
        <v>65.23</v>
      </c>
      <c r="F129" s="74">
        <v>65.23</v>
      </c>
      <c r="G129" s="74">
        <v>65.23</v>
      </c>
      <c r="H129" s="74">
        <v>65.23</v>
      </c>
      <c r="I129" s="74">
        <v>65.23</v>
      </c>
      <c r="J129" s="74">
        <v>65.23</v>
      </c>
      <c r="K129" s="74">
        <v>65.23</v>
      </c>
      <c r="L129" s="74">
        <v>65.23</v>
      </c>
      <c r="M129" s="74">
        <v>65.23</v>
      </c>
      <c r="N129" s="74">
        <v>65.23</v>
      </c>
      <c r="O129" s="74">
        <v>65.23</v>
      </c>
      <c r="P129" s="74">
        <v>65.23</v>
      </c>
      <c r="Q129" s="74">
        <v>65.23</v>
      </c>
      <c r="R129" s="74">
        <v>26.39</v>
      </c>
      <c r="S129" s="74">
        <v>26.45</v>
      </c>
      <c r="T129" s="74">
        <v>25.26</v>
      </c>
      <c r="V129" s="53"/>
      <c r="Y129" s="71"/>
      <c r="AE129" s="72"/>
      <c r="AF129" s="72"/>
      <c r="AG129" s="72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</row>
    <row r="130" spans="2:45" ht="14.1" customHeight="1">
      <c r="B130" s="25"/>
      <c r="C130" s="84">
        <f t="shared" si="11"/>
        <v>0.48091666666666699</v>
      </c>
      <c r="D130" s="70">
        <v>210</v>
      </c>
      <c r="E130" s="75">
        <v>65.36</v>
      </c>
      <c r="F130" s="75">
        <v>65.36</v>
      </c>
      <c r="G130" s="75">
        <v>65.36</v>
      </c>
      <c r="H130" s="75">
        <v>65.36</v>
      </c>
      <c r="I130" s="75">
        <v>65.36</v>
      </c>
      <c r="J130" s="75">
        <v>65.36</v>
      </c>
      <c r="K130" s="75">
        <v>65.36</v>
      </c>
      <c r="L130" s="75">
        <v>65.36</v>
      </c>
      <c r="M130" s="75">
        <v>65.36</v>
      </c>
      <c r="N130" s="75">
        <v>65.36</v>
      </c>
      <c r="O130" s="75">
        <v>65.36</v>
      </c>
      <c r="P130" s="75">
        <v>65.36</v>
      </c>
      <c r="Q130" s="75">
        <v>65.36</v>
      </c>
      <c r="R130" s="75">
        <v>26.56</v>
      </c>
      <c r="S130" s="75">
        <v>26.86</v>
      </c>
      <c r="T130" s="75">
        <v>25.55</v>
      </c>
      <c r="V130" s="53"/>
      <c r="Y130" s="71"/>
      <c r="AE130" s="72"/>
      <c r="AF130" s="72"/>
      <c r="AG130" s="72"/>
      <c r="AJ130" s="83"/>
      <c r="AK130" s="83"/>
      <c r="AL130" s="83"/>
      <c r="AM130" s="83"/>
      <c r="AN130" s="83"/>
      <c r="AO130" s="83"/>
      <c r="AP130" s="83"/>
      <c r="AQ130" s="83"/>
      <c r="AR130" s="83"/>
      <c r="AS130" s="83"/>
    </row>
    <row r="131" spans="2:45" ht="14.1" customHeight="1">
      <c r="B131" s="25"/>
      <c r="C131" s="84">
        <f t="shared" si="11"/>
        <v>0.48431666666666701</v>
      </c>
      <c r="D131" s="17">
        <v>215</v>
      </c>
      <c r="E131" s="74">
        <v>65.72</v>
      </c>
      <c r="F131" s="74">
        <v>65.72</v>
      </c>
      <c r="G131" s="74">
        <v>65.72</v>
      </c>
      <c r="H131" s="74">
        <v>65.72</v>
      </c>
      <c r="I131" s="74">
        <v>65.72</v>
      </c>
      <c r="J131" s="74">
        <v>65.72</v>
      </c>
      <c r="K131" s="74">
        <v>65.72</v>
      </c>
      <c r="L131" s="74">
        <v>65.72</v>
      </c>
      <c r="M131" s="74">
        <v>65.72</v>
      </c>
      <c r="N131" s="74">
        <v>65.72</v>
      </c>
      <c r="O131" s="74">
        <v>65.72</v>
      </c>
      <c r="P131" s="74">
        <v>65.72</v>
      </c>
      <c r="Q131" s="74">
        <v>65.72</v>
      </c>
      <c r="R131" s="74">
        <v>26.98</v>
      </c>
      <c r="S131" s="74">
        <v>27.25</v>
      </c>
      <c r="T131" s="74">
        <v>25.84</v>
      </c>
      <c r="V131" s="53"/>
      <c r="Y131" s="71"/>
      <c r="AE131" s="72"/>
      <c r="AF131" s="72"/>
      <c r="AG131" s="72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</row>
    <row r="132" spans="2:45" ht="14.1" customHeight="1">
      <c r="B132" s="25"/>
      <c r="C132" s="84">
        <f t="shared" si="11"/>
        <v>0.48771666666666702</v>
      </c>
      <c r="D132" s="17">
        <v>220</v>
      </c>
      <c r="E132" s="74">
        <v>66.11</v>
      </c>
      <c r="F132" s="74">
        <v>66.11</v>
      </c>
      <c r="G132" s="74">
        <v>66.11</v>
      </c>
      <c r="H132" s="74">
        <v>66.11</v>
      </c>
      <c r="I132" s="74">
        <v>66.11</v>
      </c>
      <c r="J132" s="74">
        <v>66.11</v>
      </c>
      <c r="K132" s="74">
        <v>66.11</v>
      </c>
      <c r="L132" s="74">
        <v>66.11</v>
      </c>
      <c r="M132" s="74">
        <v>66.11</v>
      </c>
      <c r="N132" s="74">
        <v>66.11</v>
      </c>
      <c r="O132" s="74">
        <v>66.11</v>
      </c>
      <c r="P132" s="74">
        <v>66.11</v>
      </c>
      <c r="Q132" s="74">
        <v>66.11</v>
      </c>
      <c r="R132" s="74">
        <v>27.18</v>
      </c>
      <c r="S132" s="74">
        <v>27.41</v>
      </c>
      <c r="T132" s="74">
        <v>25.93</v>
      </c>
      <c r="V132" s="53"/>
      <c r="Y132" s="71"/>
      <c r="AE132" s="72"/>
      <c r="AF132" s="72"/>
      <c r="AG132" s="72"/>
      <c r="AJ132" s="83"/>
      <c r="AK132" s="83"/>
      <c r="AL132" s="83"/>
      <c r="AM132" s="83"/>
      <c r="AN132" s="83"/>
      <c r="AO132" s="83"/>
      <c r="AP132" s="83"/>
      <c r="AQ132" s="83"/>
      <c r="AR132" s="83"/>
      <c r="AS132" s="83"/>
    </row>
    <row r="133" spans="2:45" ht="14.1" customHeight="1">
      <c r="B133" s="25"/>
      <c r="C133" s="84">
        <f t="shared" si="11"/>
        <v>0.49111666666666703</v>
      </c>
      <c r="D133" s="17">
        <v>225</v>
      </c>
      <c r="E133" s="74">
        <v>67.31</v>
      </c>
      <c r="F133" s="74">
        <v>67.31</v>
      </c>
      <c r="G133" s="74">
        <v>67.31</v>
      </c>
      <c r="H133" s="74">
        <v>67.31</v>
      </c>
      <c r="I133" s="74">
        <v>67.31</v>
      </c>
      <c r="J133" s="74">
        <v>67.31</v>
      </c>
      <c r="K133" s="74">
        <v>67.31</v>
      </c>
      <c r="L133" s="74">
        <v>67.31</v>
      </c>
      <c r="M133" s="74">
        <v>67.31</v>
      </c>
      <c r="N133" s="74">
        <v>67.31</v>
      </c>
      <c r="O133" s="74">
        <v>67.31</v>
      </c>
      <c r="P133" s="74">
        <v>67.31</v>
      </c>
      <c r="Q133" s="74">
        <v>67.31</v>
      </c>
      <c r="R133" s="74">
        <v>27.44</v>
      </c>
      <c r="S133" s="74">
        <v>27.36</v>
      </c>
      <c r="T133" s="74">
        <v>26.25</v>
      </c>
      <c r="V133" s="53"/>
      <c r="Y133" s="71"/>
      <c r="AE133" s="72"/>
      <c r="AF133" s="72"/>
      <c r="AG133" s="72"/>
      <c r="AJ133" s="83"/>
      <c r="AK133" s="83"/>
      <c r="AL133" s="83"/>
      <c r="AM133" s="83"/>
      <c r="AN133" s="83"/>
      <c r="AO133" s="83"/>
      <c r="AP133" s="83"/>
      <c r="AQ133" s="83"/>
      <c r="AR133" s="83"/>
      <c r="AS133" s="83"/>
    </row>
    <row r="134" spans="2:45" ht="14.1" customHeight="1">
      <c r="B134" s="25"/>
      <c r="C134" s="84">
        <f t="shared" si="11"/>
        <v>0.49451666666666705</v>
      </c>
      <c r="D134" s="17">
        <v>230</v>
      </c>
      <c r="E134" s="74">
        <v>66.98</v>
      </c>
      <c r="F134" s="74">
        <v>66.98</v>
      </c>
      <c r="G134" s="74">
        <v>66.98</v>
      </c>
      <c r="H134" s="74">
        <v>66.98</v>
      </c>
      <c r="I134" s="74">
        <v>66.98</v>
      </c>
      <c r="J134" s="74">
        <v>66.98</v>
      </c>
      <c r="K134" s="74">
        <v>66.98</v>
      </c>
      <c r="L134" s="74">
        <v>66.98</v>
      </c>
      <c r="M134" s="74">
        <v>66.98</v>
      </c>
      <c r="N134" s="74">
        <v>66.98</v>
      </c>
      <c r="O134" s="74">
        <v>66.98</v>
      </c>
      <c r="P134" s="74">
        <v>66.98</v>
      </c>
      <c r="Q134" s="74">
        <v>66.98</v>
      </c>
      <c r="R134" s="74">
        <v>27.4</v>
      </c>
      <c r="S134" s="74">
        <v>27.6</v>
      </c>
      <c r="T134" s="74">
        <v>26.29</v>
      </c>
      <c r="V134" s="53"/>
      <c r="Y134" s="71"/>
      <c r="AE134" s="72"/>
      <c r="AF134" s="72"/>
      <c r="AG134" s="72"/>
      <c r="AJ134" s="83"/>
      <c r="AK134" s="83"/>
      <c r="AL134" s="83"/>
      <c r="AM134" s="83"/>
      <c r="AN134" s="83"/>
      <c r="AO134" s="83"/>
      <c r="AP134" s="83"/>
      <c r="AQ134" s="83"/>
      <c r="AR134" s="83"/>
      <c r="AS134" s="83"/>
    </row>
    <row r="135" spans="2:45" ht="14.1" customHeight="1">
      <c r="B135" s="25"/>
      <c r="C135" s="84">
        <f t="shared" si="11"/>
        <v>0.49791666666666706</v>
      </c>
      <c r="D135" s="17">
        <v>235</v>
      </c>
      <c r="E135" s="74">
        <v>67.58</v>
      </c>
      <c r="F135" s="74">
        <v>67.58</v>
      </c>
      <c r="G135" s="74">
        <v>67.58</v>
      </c>
      <c r="H135" s="74">
        <v>67.58</v>
      </c>
      <c r="I135" s="74">
        <v>67.58</v>
      </c>
      <c r="J135" s="74">
        <v>67.58</v>
      </c>
      <c r="K135" s="74">
        <v>67.58</v>
      </c>
      <c r="L135" s="74">
        <v>67.58</v>
      </c>
      <c r="M135" s="74">
        <v>67.58</v>
      </c>
      <c r="N135" s="74">
        <v>67.58</v>
      </c>
      <c r="O135" s="74">
        <v>67.58</v>
      </c>
      <c r="P135" s="74">
        <v>67.58</v>
      </c>
      <c r="Q135" s="74">
        <v>67.58</v>
      </c>
      <c r="R135" s="74">
        <v>27.94</v>
      </c>
      <c r="S135" s="74">
        <v>27.95</v>
      </c>
      <c r="T135" s="74">
        <v>26.48</v>
      </c>
      <c r="V135" s="53"/>
      <c r="Y135" s="71"/>
      <c r="AE135" s="72"/>
      <c r="AF135" s="72"/>
      <c r="AG135" s="72"/>
      <c r="AJ135" s="83"/>
      <c r="AK135" s="83"/>
      <c r="AL135" s="83"/>
      <c r="AM135" s="83"/>
      <c r="AN135" s="83"/>
      <c r="AO135" s="83"/>
      <c r="AP135" s="83"/>
      <c r="AQ135" s="83"/>
      <c r="AR135" s="83"/>
      <c r="AS135" s="83"/>
    </row>
    <row r="136" spans="2:45" ht="14.1" customHeight="1">
      <c r="B136" s="25"/>
      <c r="C136" s="84">
        <f t="shared" si="11"/>
        <v>0.50131666666666708</v>
      </c>
      <c r="D136" s="70">
        <v>240</v>
      </c>
      <c r="E136" s="75">
        <v>67.5</v>
      </c>
      <c r="F136" s="75">
        <v>67.5</v>
      </c>
      <c r="G136" s="75">
        <v>67.5</v>
      </c>
      <c r="H136" s="75">
        <v>67.5</v>
      </c>
      <c r="I136" s="75">
        <v>67.5</v>
      </c>
      <c r="J136" s="75">
        <v>67.5</v>
      </c>
      <c r="K136" s="75">
        <v>67.5</v>
      </c>
      <c r="L136" s="75">
        <v>67.5</v>
      </c>
      <c r="M136" s="75">
        <v>67.5</v>
      </c>
      <c r="N136" s="75">
        <v>67.5</v>
      </c>
      <c r="O136" s="75">
        <v>67.5</v>
      </c>
      <c r="P136" s="75">
        <v>67.5</v>
      </c>
      <c r="Q136" s="75">
        <v>67.5</v>
      </c>
      <c r="R136" s="75">
        <v>27.95</v>
      </c>
      <c r="S136" s="75">
        <v>28.3</v>
      </c>
      <c r="T136" s="75">
        <v>26.7</v>
      </c>
      <c r="V136" s="53"/>
      <c r="Y136" s="71"/>
      <c r="AE136" s="72"/>
      <c r="AF136" s="72"/>
      <c r="AG136" s="72"/>
      <c r="AJ136" s="83"/>
      <c r="AK136" s="83"/>
      <c r="AL136" s="83"/>
      <c r="AM136" s="83"/>
      <c r="AN136" s="83"/>
      <c r="AO136" s="83"/>
      <c r="AP136" s="83"/>
      <c r="AQ136" s="83"/>
      <c r="AR136" s="83"/>
      <c r="AS136" s="83"/>
    </row>
    <row r="137" spans="2:45" ht="14.1" customHeight="1">
      <c r="B137" s="25"/>
      <c r="C137" s="84">
        <f t="shared" si="11"/>
        <v>0.50471666666666704</v>
      </c>
      <c r="D137" s="17">
        <v>245</v>
      </c>
      <c r="E137" s="74">
        <v>67.650000000000006</v>
      </c>
      <c r="F137" s="74">
        <v>67.650000000000006</v>
      </c>
      <c r="G137" s="74">
        <v>67.650000000000006</v>
      </c>
      <c r="H137" s="74">
        <v>67.650000000000006</v>
      </c>
      <c r="I137" s="74">
        <v>67.650000000000006</v>
      </c>
      <c r="J137" s="74">
        <v>67.650000000000006</v>
      </c>
      <c r="K137" s="74">
        <v>67.650000000000006</v>
      </c>
      <c r="L137" s="74">
        <v>67.650000000000006</v>
      </c>
      <c r="M137" s="74">
        <v>67.650000000000006</v>
      </c>
      <c r="N137" s="74">
        <v>67.650000000000006</v>
      </c>
      <c r="O137" s="74">
        <v>67.650000000000006</v>
      </c>
      <c r="P137" s="74">
        <v>67.650000000000006</v>
      </c>
      <c r="Q137" s="74">
        <v>67.650000000000006</v>
      </c>
      <c r="R137" s="74">
        <v>27.52</v>
      </c>
      <c r="S137" s="74">
        <v>27.35</v>
      </c>
      <c r="T137" s="74">
        <v>26.35</v>
      </c>
      <c r="V137" s="53"/>
      <c r="Y137" s="71"/>
      <c r="AE137" s="72"/>
      <c r="AF137" s="72"/>
      <c r="AG137" s="72"/>
      <c r="AJ137" s="83"/>
      <c r="AK137" s="83"/>
      <c r="AL137" s="83"/>
      <c r="AM137" s="83"/>
      <c r="AN137" s="83"/>
      <c r="AO137" s="83"/>
      <c r="AP137" s="83"/>
      <c r="AQ137" s="83"/>
      <c r="AR137" s="83"/>
      <c r="AS137" s="83"/>
    </row>
    <row r="138" spans="2:45" ht="14.1" customHeight="1">
      <c r="B138" s="25"/>
      <c r="C138" s="84">
        <f t="shared" si="11"/>
        <v>0.50811666666666699</v>
      </c>
      <c r="D138" s="17">
        <v>250</v>
      </c>
      <c r="E138" s="74">
        <v>67.98</v>
      </c>
      <c r="F138" s="74">
        <v>67.98</v>
      </c>
      <c r="G138" s="74">
        <v>67.98</v>
      </c>
      <c r="H138" s="74">
        <v>67.98</v>
      </c>
      <c r="I138" s="74">
        <v>67.98</v>
      </c>
      <c r="J138" s="74">
        <v>67.98</v>
      </c>
      <c r="K138" s="74">
        <v>67.98</v>
      </c>
      <c r="L138" s="74">
        <v>67.98</v>
      </c>
      <c r="M138" s="74">
        <v>67.98</v>
      </c>
      <c r="N138" s="74">
        <v>67.98</v>
      </c>
      <c r="O138" s="74">
        <v>67.98</v>
      </c>
      <c r="P138" s="74">
        <v>67.98</v>
      </c>
      <c r="Q138" s="74">
        <v>67.98</v>
      </c>
      <c r="R138" s="74">
        <v>27.73</v>
      </c>
      <c r="S138" s="74">
        <v>27.64</v>
      </c>
      <c r="T138" s="74">
        <v>26.56</v>
      </c>
      <c r="V138" s="53"/>
      <c r="Y138" s="71"/>
      <c r="AE138" s="72"/>
      <c r="AF138" s="72"/>
      <c r="AG138" s="72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</row>
    <row r="139" spans="2:45" ht="14.1" customHeight="1">
      <c r="B139" s="25"/>
      <c r="C139" s="84">
        <f t="shared" si="11"/>
        <v>0.51151666666666695</v>
      </c>
      <c r="D139" s="17">
        <v>255</v>
      </c>
      <c r="E139" s="74">
        <v>68.7</v>
      </c>
      <c r="F139" s="74">
        <v>68.7</v>
      </c>
      <c r="G139" s="74">
        <v>68.7</v>
      </c>
      <c r="H139" s="74">
        <v>68.7</v>
      </c>
      <c r="I139" s="74">
        <v>68.7</v>
      </c>
      <c r="J139" s="74">
        <v>68.7</v>
      </c>
      <c r="K139" s="74">
        <v>68.7</v>
      </c>
      <c r="L139" s="74">
        <v>68.7</v>
      </c>
      <c r="M139" s="74">
        <v>68.7</v>
      </c>
      <c r="N139" s="74">
        <v>68.7</v>
      </c>
      <c r="O139" s="74">
        <v>68.7</v>
      </c>
      <c r="P139" s="74">
        <v>68.7</v>
      </c>
      <c r="Q139" s="74">
        <v>68.7</v>
      </c>
      <c r="R139" s="74">
        <v>27.8</v>
      </c>
      <c r="S139" s="74">
        <v>27.73</v>
      </c>
      <c r="T139" s="74">
        <v>26.55</v>
      </c>
      <c r="V139" s="53"/>
      <c r="Y139" s="71"/>
      <c r="AE139" s="72"/>
      <c r="AF139" s="72"/>
      <c r="AG139" s="72"/>
      <c r="AJ139" s="83"/>
      <c r="AK139" s="83"/>
      <c r="AL139" s="83"/>
      <c r="AM139" s="83"/>
      <c r="AN139" s="83"/>
      <c r="AO139" s="83"/>
      <c r="AP139" s="83"/>
      <c r="AQ139" s="83"/>
      <c r="AR139" s="83"/>
      <c r="AS139" s="83"/>
    </row>
    <row r="140" spans="2:45" ht="14.1" customHeight="1">
      <c r="B140" s="25"/>
      <c r="C140" s="84">
        <f t="shared" si="11"/>
        <v>0.51491666666666691</v>
      </c>
      <c r="D140" s="17">
        <v>260</v>
      </c>
      <c r="E140" s="74">
        <v>67.58</v>
      </c>
      <c r="F140" s="74">
        <v>67.58</v>
      </c>
      <c r="G140" s="74">
        <v>67.58</v>
      </c>
      <c r="H140" s="74">
        <v>67.58</v>
      </c>
      <c r="I140" s="74">
        <v>67.58</v>
      </c>
      <c r="J140" s="74">
        <v>67.58</v>
      </c>
      <c r="K140" s="74">
        <v>67.58</v>
      </c>
      <c r="L140" s="74">
        <v>67.58</v>
      </c>
      <c r="M140" s="74">
        <v>67.58</v>
      </c>
      <c r="N140" s="74">
        <v>67.58</v>
      </c>
      <c r="O140" s="74">
        <v>67.58</v>
      </c>
      <c r="P140" s="74">
        <v>67.58</v>
      </c>
      <c r="Q140" s="74">
        <v>67.58</v>
      </c>
      <c r="R140" s="74">
        <v>27.95</v>
      </c>
      <c r="S140" s="74">
        <v>28.12</v>
      </c>
      <c r="T140" s="74">
        <v>26.89</v>
      </c>
      <c r="V140" s="53"/>
      <c r="AL140" s="83"/>
      <c r="AM140" s="83"/>
      <c r="AN140" s="83"/>
      <c r="AO140" s="83"/>
      <c r="AP140" s="83"/>
      <c r="AQ140" s="83"/>
      <c r="AR140" s="83"/>
      <c r="AS140" s="83"/>
    </row>
    <row r="141" spans="2:45" ht="14.1" customHeight="1">
      <c r="B141" s="25"/>
      <c r="C141" s="84">
        <f t="shared" si="11"/>
        <v>0.51831666666666687</v>
      </c>
      <c r="D141" s="17">
        <v>265</v>
      </c>
      <c r="E141" s="74">
        <v>68.599999999999994</v>
      </c>
      <c r="F141" s="74">
        <v>68.599999999999994</v>
      </c>
      <c r="G141" s="74">
        <v>68.599999999999994</v>
      </c>
      <c r="H141" s="74">
        <v>68.599999999999994</v>
      </c>
      <c r="I141" s="74">
        <v>68.599999999999994</v>
      </c>
      <c r="J141" s="74">
        <v>68.599999999999994</v>
      </c>
      <c r="K141" s="74">
        <v>68.599999999999994</v>
      </c>
      <c r="L141" s="74">
        <v>68.599999999999994</v>
      </c>
      <c r="M141" s="74">
        <v>68.599999999999994</v>
      </c>
      <c r="N141" s="74">
        <v>68.599999999999994</v>
      </c>
      <c r="O141" s="74">
        <v>68.599999999999994</v>
      </c>
      <c r="P141" s="74">
        <v>68.599999999999994</v>
      </c>
      <c r="Q141" s="74">
        <v>68.599999999999994</v>
      </c>
      <c r="R141" s="74">
        <v>28.36</v>
      </c>
      <c r="S141" s="74">
        <v>28.29</v>
      </c>
      <c r="T141" s="74">
        <v>27.1</v>
      </c>
      <c r="V141" s="53"/>
      <c r="Y141" s="357" t="s">
        <v>76</v>
      </c>
      <c r="Z141" s="282"/>
      <c r="AA141" s="282"/>
      <c r="AB141" s="282"/>
      <c r="AC141" s="282"/>
      <c r="AD141" s="282"/>
      <c r="AE141" s="282"/>
      <c r="AF141" s="282"/>
      <c r="AG141" s="282"/>
      <c r="AH141" s="282"/>
      <c r="AI141" s="282"/>
      <c r="AJ141" s="282"/>
      <c r="AK141" s="282"/>
      <c r="AL141" s="282"/>
      <c r="AM141" s="282"/>
      <c r="AN141" s="282"/>
      <c r="AO141" s="358"/>
      <c r="AP141" s="83"/>
      <c r="AQ141" s="83"/>
      <c r="AR141" s="83"/>
      <c r="AS141" s="83"/>
    </row>
    <row r="142" spans="2:45" ht="14.1" customHeight="1">
      <c r="B142" s="25"/>
      <c r="C142" s="84">
        <f t="shared" si="11"/>
        <v>0.52171666666666683</v>
      </c>
      <c r="D142" s="70">
        <v>270</v>
      </c>
      <c r="E142" s="75">
        <v>67.989999999999995</v>
      </c>
      <c r="F142" s="75">
        <v>67.989999999999995</v>
      </c>
      <c r="G142" s="75">
        <v>67.989999999999995</v>
      </c>
      <c r="H142" s="75">
        <v>67.989999999999995</v>
      </c>
      <c r="I142" s="75">
        <v>67.989999999999995</v>
      </c>
      <c r="J142" s="75">
        <v>67.989999999999995</v>
      </c>
      <c r="K142" s="75">
        <v>67.989999999999995</v>
      </c>
      <c r="L142" s="75">
        <v>67.989999999999995</v>
      </c>
      <c r="M142" s="75">
        <v>67.989999999999995</v>
      </c>
      <c r="N142" s="75">
        <v>67.989999999999995</v>
      </c>
      <c r="O142" s="75">
        <v>67.989999999999995</v>
      </c>
      <c r="P142" s="75">
        <v>67.989999999999995</v>
      </c>
      <c r="Q142" s="75">
        <v>67.989999999999995</v>
      </c>
      <c r="R142" s="75">
        <v>28.09</v>
      </c>
      <c r="S142" s="75">
        <v>28.11</v>
      </c>
      <c r="T142" s="75">
        <v>26.91</v>
      </c>
      <c r="V142" s="53"/>
      <c r="Y142" s="357" t="s">
        <v>68</v>
      </c>
      <c r="Z142" s="282"/>
      <c r="AA142" s="282"/>
      <c r="AB142" s="282"/>
      <c r="AC142" s="282"/>
      <c r="AD142" s="282"/>
      <c r="AE142" s="282"/>
      <c r="AF142" s="282"/>
      <c r="AG142" s="282"/>
      <c r="AH142" s="282"/>
      <c r="AI142" s="282"/>
      <c r="AJ142" s="282"/>
      <c r="AK142" s="282"/>
      <c r="AL142" s="358"/>
      <c r="AM142" s="359" t="s">
        <v>65</v>
      </c>
      <c r="AN142" s="359"/>
      <c r="AO142" s="360"/>
      <c r="AP142" s="83"/>
      <c r="AQ142" s="83"/>
      <c r="AR142" s="83"/>
      <c r="AS142" s="83"/>
    </row>
    <row r="143" spans="2:45" ht="14.1" customHeight="1">
      <c r="B143" s="25"/>
      <c r="C143" s="84">
        <f t="shared" si="11"/>
        <v>0.52511666666666679</v>
      </c>
      <c r="D143" s="17">
        <v>275</v>
      </c>
      <c r="E143" s="74">
        <v>68.61</v>
      </c>
      <c r="F143" s="74">
        <v>68.61</v>
      </c>
      <c r="G143" s="74">
        <v>68.61</v>
      </c>
      <c r="H143" s="74">
        <v>68.61</v>
      </c>
      <c r="I143" s="74">
        <v>68.61</v>
      </c>
      <c r="J143" s="74">
        <v>68.61</v>
      </c>
      <c r="K143" s="74">
        <v>68.61</v>
      </c>
      <c r="L143" s="74">
        <v>68.61</v>
      </c>
      <c r="M143" s="74">
        <v>68.61</v>
      </c>
      <c r="N143" s="74">
        <v>68.61</v>
      </c>
      <c r="O143" s="74">
        <v>68.61</v>
      </c>
      <c r="P143" s="74">
        <v>68.61</v>
      </c>
      <c r="Q143" s="74">
        <v>68.61</v>
      </c>
      <c r="R143" s="74">
        <v>28.38</v>
      </c>
      <c r="S143" s="74">
        <v>28.29</v>
      </c>
      <c r="T143" s="74">
        <v>27.15</v>
      </c>
      <c r="V143" s="53"/>
      <c r="Y143" s="38" t="s">
        <v>66</v>
      </c>
      <c r="Z143" s="19" t="s">
        <v>48</v>
      </c>
      <c r="AA143" s="19" t="s">
        <v>50</v>
      </c>
      <c r="AB143" s="19" t="s">
        <v>52</v>
      </c>
      <c r="AC143" s="19" t="s">
        <v>54</v>
      </c>
      <c r="AD143" s="19" t="s">
        <v>56</v>
      </c>
      <c r="AE143" s="19" t="s">
        <v>154</v>
      </c>
      <c r="AF143" s="19" t="s">
        <v>155</v>
      </c>
      <c r="AG143" s="19" t="s">
        <v>156</v>
      </c>
      <c r="AH143" s="19" t="s">
        <v>157</v>
      </c>
      <c r="AI143" s="19" t="s">
        <v>158</v>
      </c>
      <c r="AJ143" s="19" t="s">
        <v>159</v>
      </c>
      <c r="AK143" s="19" t="s">
        <v>160</v>
      </c>
      <c r="AL143" s="19" t="s">
        <v>161</v>
      </c>
      <c r="AM143" s="19" t="s">
        <v>58</v>
      </c>
      <c r="AN143" s="19" t="s">
        <v>60</v>
      </c>
      <c r="AO143" s="19" t="s">
        <v>61</v>
      </c>
      <c r="AP143" s="83"/>
      <c r="AQ143" s="83"/>
      <c r="AR143" s="83"/>
      <c r="AS143" s="83"/>
    </row>
    <row r="144" spans="2:45" ht="14.1" customHeight="1">
      <c r="B144" s="25"/>
      <c r="C144" s="84">
        <f t="shared" si="11"/>
        <v>0.52851666666666675</v>
      </c>
      <c r="D144" s="17">
        <v>280</v>
      </c>
      <c r="E144" s="74">
        <v>67.38</v>
      </c>
      <c r="F144" s="74">
        <v>67.38</v>
      </c>
      <c r="G144" s="74">
        <v>67.38</v>
      </c>
      <c r="H144" s="74">
        <v>67.38</v>
      </c>
      <c r="I144" s="74">
        <v>67.38</v>
      </c>
      <c r="J144" s="74">
        <v>67.38</v>
      </c>
      <c r="K144" s="74">
        <v>67.38</v>
      </c>
      <c r="L144" s="74">
        <v>67.38</v>
      </c>
      <c r="M144" s="74">
        <v>67.38</v>
      </c>
      <c r="N144" s="74">
        <v>67.38</v>
      </c>
      <c r="O144" s="74">
        <v>67.38</v>
      </c>
      <c r="P144" s="74">
        <v>67.38</v>
      </c>
      <c r="Q144" s="74">
        <v>67.38</v>
      </c>
      <c r="R144" s="74">
        <v>28.25</v>
      </c>
      <c r="S144" s="74">
        <v>28.16</v>
      </c>
      <c r="T144" s="74">
        <v>27.16</v>
      </c>
      <c r="V144" s="53"/>
      <c r="Y144" s="17" t="s">
        <v>77</v>
      </c>
      <c r="Z144" s="18">
        <f t="shared" ref="Z144:AL144" si="12">(MEDIAN(E88:E100)-E88)-(MEDIAN($R$88:$T$100)-MEDIAN($R$88:$T$88))</f>
        <v>29.64</v>
      </c>
      <c r="AA144" s="18">
        <f t="shared" si="12"/>
        <v>29.64</v>
      </c>
      <c r="AB144" s="18">
        <f t="shared" si="12"/>
        <v>29.64</v>
      </c>
      <c r="AC144" s="18">
        <f t="shared" si="12"/>
        <v>29.64</v>
      </c>
      <c r="AD144" s="18">
        <f t="shared" si="12"/>
        <v>29.64</v>
      </c>
      <c r="AE144" s="18">
        <f t="shared" si="12"/>
        <v>29.64</v>
      </c>
      <c r="AF144" s="18">
        <f t="shared" si="12"/>
        <v>29.64</v>
      </c>
      <c r="AG144" s="18">
        <f t="shared" si="12"/>
        <v>29.64</v>
      </c>
      <c r="AH144" s="18">
        <f t="shared" si="12"/>
        <v>29.64</v>
      </c>
      <c r="AI144" s="18">
        <f t="shared" si="12"/>
        <v>29.64</v>
      </c>
      <c r="AJ144" s="18">
        <f t="shared" si="12"/>
        <v>29.64</v>
      </c>
      <c r="AK144" s="18">
        <f t="shared" si="12"/>
        <v>29.64</v>
      </c>
      <c r="AL144" s="18">
        <f t="shared" si="12"/>
        <v>29.64</v>
      </c>
      <c r="AM144" s="18">
        <f>MEDIAN(R88:R100)-R88</f>
        <v>0.46999999999999886</v>
      </c>
      <c r="AN144" s="18">
        <f>MEDIAN(S88:S100)-S88</f>
        <v>0.37999999999999901</v>
      </c>
      <c r="AO144" s="18">
        <f>MEDIAN(T88:T100)-T88</f>
        <v>0.28999999999999915</v>
      </c>
      <c r="AP144" s="83"/>
      <c r="AQ144" s="83"/>
      <c r="AR144" s="83"/>
      <c r="AS144" s="83"/>
    </row>
    <row r="145" spans="2:45" ht="14.1" customHeight="1">
      <c r="B145" s="25"/>
      <c r="C145" s="84">
        <f t="shared" si="11"/>
        <v>0.5319166666666667</v>
      </c>
      <c r="D145" s="17">
        <v>285</v>
      </c>
      <c r="E145" s="74">
        <v>67.5</v>
      </c>
      <c r="F145" s="74">
        <v>67.5</v>
      </c>
      <c r="G145" s="74">
        <v>67.5</v>
      </c>
      <c r="H145" s="74">
        <v>67.5</v>
      </c>
      <c r="I145" s="74">
        <v>67.5</v>
      </c>
      <c r="J145" s="74">
        <v>67.5</v>
      </c>
      <c r="K145" s="74">
        <v>67.5</v>
      </c>
      <c r="L145" s="74">
        <v>67.5</v>
      </c>
      <c r="M145" s="74">
        <v>67.5</v>
      </c>
      <c r="N145" s="74">
        <v>67.5</v>
      </c>
      <c r="O145" s="74">
        <v>67.5</v>
      </c>
      <c r="P145" s="74">
        <v>67.5</v>
      </c>
      <c r="Q145" s="74">
        <v>67.5</v>
      </c>
      <c r="R145" s="74">
        <v>28.31</v>
      </c>
      <c r="S145" s="74">
        <v>28.23</v>
      </c>
      <c r="T145" s="74">
        <v>27.22</v>
      </c>
      <c r="V145" s="53"/>
      <c r="Y145" s="17" t="s">
        <v>78</v>
      </c>
      <c r="Z145" s="18">
        <f t="shared" ref="Z145:AL145" si="13">MEDIAN(E100:E112)-E100-(MEDIAN($R$100:$T$112)-MEDIAN($R$100:$T$100))</f>
        <v>0.64000000000000412</v>
      </c>
      <c r="AA145" s="18">
        <f t="shared" si="13"/>
        <v>0.64000000000000412</v>
      </c>
      <c r="AB145" s="18">
        <f t="shared" si="13"/>
        <v>0.64000000000000412</v>
      </c>
      <c r="AC145" s="18">
        <f t="shared" si="13"/>
        <v>0.64000000000000412</v>
      </c>
      <c r="AD145" s="18">
        <f t="shared" si="13"/>
        <v>0.64000000000000412</v>
      </c>
      <c r="AE145" s="18">
        <f t="shared" si="13"/>
        <v>0.64000000000000412</v>
      </c>
      <c r="AF145" s="18">
        <f t="shared" si="13"/>
        <v>0.64000000000000412</v>
      </c>
      <c r="AG145" s="18">
        <f t="shared" si="13"/>
        <v>0.64000000000000412</v>
      </c>
      <c r="AH145" s="18">
        <f t="shared" si="13"/>
        <v>0.64000000000000412</v>
      </c>
      <c r="AI145" s="18">
        <f t="shared" si="13"/>
        <v>0.64000000000000412</v>
      </c>
      <c r="AJ145" s="18">
        <f t="shared" si="13"/>
        <v>0.64000000000000412</v>
      </c>
      <c r="AK145" s="18">
        <f t="shared" si="13"/>
        <v>0.64000000000000412</v>
      </c>
      <c r="AL145" s="18">
        <f t="shared" si="13"/>
        <v>0.64000000000000412</v>
      </c>
      <c r="AM145" s="18">
        <f>MEDIAN(R100:R112)-R100</f>
        <v>0.23000000000000043</v>
      </c>
      <c r="AN145" s="18">
        <f>MEDIAN(S100:S112)-S100</f>
        <v>0.28999999999999915</v>
      </c>
      <c r="AO145" s="18">
        <f>MEDIAN(T100:T112)-T100</f>
        <v>0.21999999999999886</v>
      </c>
      <c r="AP145" s="83"/>
      <c r="AQ145" s="83"/>
      <c r="AR145" s="83"/>
      <c r="AS145" s="83"/>
    </row>
    <row r="146" spans="2:45" ht="14.1" customHeight="1">
      <c r="B146" s="25"/>
      <c r="C146" s="84">
        <f t="shared" si="11"/>
        <v>0.53531666666666666</v>
      </c>
      <c r="D146" s="17">
        <v>290</v>
      </c>
      <c r="E146" s="74">
        <v>67.959999999999994</v>
      </c>
      <c r="F146" s="74">
        <v>67.959999999999994</v>
      </c>
      <c r="G146" s="74">
        <v>67.959999999999994</v>
      </c>
      <c r="H146" s="74">
        <v>67.959999999999994</v>
      </c>
      <c r="I146" s="74">
        <v>67.959999999999994</v>
      </c>
      <c r="J146" s="74">
        <v>67.959999999999994</v>
      </c>
      <c r="K146" s="74">
        <v>67.959999999999994</v>
      </c>
      <c r="L146" s="74">
        <v>67.959999999999994</v>
      </c>
      <c r="M146" s="74">
        <v>67.959999999999994</v>
      </c>
      <c r="N146" s="74">
        <v>67.959999999999994</v>
      </c>
      <c r="O146" s="74">
        <v>67.959999999999994</v>
      </c>
      <c r="P146" s="74">
        <v>67.959999999999994</v>
      </c>
      <c r="Q146" s="74">
        <v>67.959999999999994</v>
      </c>
      <c r="R146" s="74">
        <v>28.25</v>
      </c>
      <c r="S146" s="74">
        <v>28.19</v>
      </c>
      <c r="T146" s="74">
        <v>27.17</v>
      </c>
      <c r="V146" s="53"/>
      <c r="Y146" s="17" t="s">
        <v>79</v>
      </c>
      <c r="Z146" s="74">
        <f t="shared" ref="Z146:AL146" si="14">MEDIAN(E112:E124)-E112-(MEDIAN($R$112:$T$124)-MEDIAN($R$112:$T$112))</f>
        <v>1.8800000000000061</v>
      </c>
      <c r="AA146" s="74">
        <f t="shared" si="14"/>
        <v>1.8800000000000061</v>
      </c>
      <c r="AB146" s="74">
        <f t="shared" si="14"/>
        <v>1.8800000000000061</v>
      </c>
      <c r="AC146" s="74">
        <f t="shared" si="14"/>
        <v>1.8800000000000061</v>
      </c>
      <c r="AD146" s="74">
        <f t="shared" si="14"/>
        <v>1.8800000000000061</v>
      </c>
      <c r="AE146" s="74">
        <f t="shared" si="14"/>
        <v>1.8800000000000061</v>
      </c>
      <c r="AF146" s="74">
        <f t="shared" si="14"/>
        <v>1.8800000000000061</v>
      </c>
      <c r="AG146" s="74">
        <f t="shared" si="14"/>
        <v>1.8800000000000061</v>
      </c>
      <c r="AH146" s="74">
        <f t="shared" si="14"/>
        <v>1.8800000000000061</v>
      </c>
      <c r="AI146" s="74">
        <f t="shared" si="14"/>
        <v>1.8800000000000061</v>
      </c>
      <c r="AJ146" s="74">
        <f t="shared" si="14"/>
        <v>1.8800000000000061</v>
      </c>
      <c r="AK146" s="74">
        <f t="shared" si="14"/>
        <v>1.8800000000000061</v>
      </c>
      <c r="AL146" s="74">
        <f t="shared" si="14"/>
        <v>1.8800000000000061</v>
      </c>
      <c r="AM146" s="74">
        <f>MEDIAN(R112:R124)-R112</f>
        <v>0.76000000000000156</v>
      </c>
      <c r="AN146" s="74">
        <f>MEDIAN(S112:S124)-S112</f>
        <v>0.71999999999999886</v>
      </c>
      <c r="AO146" s="74">
        <f>MEDIAN(T112:T124)-T112</f>
        <v>0.72999999999999687</v>
      </c>
      <c r="AP146" s="83"/>
      <c r="AQ146" s="83"/>
      <c r="AR146" s="83"/>
      <c r="AS146" s="83"/>
    </row>
    <row r="147" spans="2:45" ht="14.1" customHeight="1">
      <c r="B147" s="25"/>
      <c r="C147" s="84">
        <f t="shared" si="11"/>
        <v>0.53871666666666662</v>
      </c>
      <c r="D147" s="17">
        <v>295</v>
      </c>
      <c r="E147" s="74">
        <v>68.400000000000006</v>
      </c>
      <c r="F147" s="74">
        <v>68.400000000000006</v>
      </c>
      <c r="G147" s="74">
        <v>68.400000000000006</v>
      </c>
      <c r="H147" s="74">
        <v>68.400000000000006</v>
      </c>
      <c r="I147" s="74">
        <v>68.400000000000006</v>
      </c>
      <c r="J147" s="74">
        <v>68.400000000000006</v>
      </c>
      <c r="K147" s="74">
        <v>68.400000000000006</v>
      </c>
      <c r="L147" s="74">
        <v>68.400000000000006</v>
      </c>
      <c r="M147" s="74">
        <v>68.400000000000006</v>
      </c>
      <c r="N147" s="74">
        <v>68.400000000000006</v>
      </c>
      <c r="O147" s="74">
        <v>68.400000000000006</v>
      </c>
      <c r="P147" s="74">
        <v>68.400000000000006</v>
      </c>
      <c r="Q147" s="74">
        <v>68.400000000000006</v>
      </c>
      <c r="R147" s="74">
        <v>28.58</v>
      </c>
      <c r="S147" s="74">
        <v>28.65</v>
      </c>
      <c r="T147" s="74">
        <v>27.48</v>
      </c>
      <c r="V147" s="53"/>
      <c r="Y147" s="17" t="s">
        <v>130</v>
      </c>
      <c r="Z147" s="74">
        <f t="shared" ref="Z147:AL147" si="15">MEDIAN(E124:E136)-E124-(MEDIAN($R$124:$T$136)-MEDIAN($R$124:$T$124))</f>
        <v>1.6999999999999957</v>
      </c>
      <c r="AA147" s="74">
        <f t="shared" si="15"/>
        <v>1.6999999999999957</v>
      </c>
      <c r="AB147" s="74">
        <f t="shared" si="15"/>
        <v>1.6999999999999957</v>
      </c>
      <c r="AC147" s="74">
        <f t="shared" si="15"/>
        <v>1.6999999999999957</v>
      </c>
      <c r="AD147" s="74">
        <f t="shared" si="15"/>
        <v>1.6999999999999957</v>
      </c>
      <c r="AE147" s="74">
        <f t="shared" si="15"/>
        <v>1.6999999999999957</v>
      </c>
      <c r="AF147" s="74">
        <f t="shared" si="15"/>
        <v>1.6999999999999957</v>
      </c>
      <c r="AG147" s="74">
        <f t="shared" si="15"/>
        <v>1.6999999999999957</v>
      </c>
      <c r="AH147" s="74">
        <f t="shared" si="15"/>
        <v>1.6999999999999957</v>
      </c>
      <c r="AI147" s="74">
        <f t="shared" si="15"/>
        <v>1.6999999999999957</v>
      </c>
      <c r="AJ147" s="74">
        <f t="shared" si="15"/>
        <v>1.6999999999999957</v>
      </c>
      <c r="AK147" s="74">
        <f t="shared" si="15"/>
        <v>1.6999999999999957</v>
      </c>
      <c r="AL147" s="74">
        <f t="shared" si="15"/>
        <v>1.6999999999999957</v>
      </c>
      <c r="AM147" s="74">
        <f>MEDIAN(R124:R136)-R124</f>
        <v>0.87999999999999901</v>
      </c>
      <c r="AN147" s="74">
        <f>MEDIAN(S124:S136)-S124</f>
        <v>0.98999999999999844</v>
      </c>
      <c r="AO147" s="74">
        <f>MEDIAN(T124:T136)-T124</f>
        <v>0.78000000000000114</v>
      </c>
      <c r="AP147" s="83"/>
      <c r="AQ147" s="83"/>
      <c r="AR147" s="83"/>
      <c r="AS147" s="83"/>
    </row>
    <row r="148" spans="2:45" ht="14.1" customHeight="1">
      <c r="B148" s="25"/>
      <c r="C148" s="84">
        <f t="shared" si="11"/>
        <v>0.54211666666666658</v>
      </c>
      <c r="D148" s="70">
        <v>300</v>
      </c>
      <c r="E148" s="75">
        <v>68.45</v>
      </c>
      <c r="F148" s="75">
        <v>68.45</v>
      </c>
      <c r="G148" s="75">
        <v>68.45</v>
      </c>
      <c r="H148" s="75">
        <v>68.45</v>
      </c>
      <c r="I148" s="75">
        <v>68.45</v>
      </c>
      <c r="J148" s="75">
        <v>68.45</v>
      </c>
      <c r="K148" s="75">
        <v>68.45</v>
      </c>
      <c r="L148" s="75">
        <v>68.45</v>
      </c>
      <c r="M148" s="75">
        <v>68.45</v>
      </c>
      <c r="N148" s="75">
        <v>68.45</v>
      </c>
      <c r="O148" s="75">
        <v>68.45</v>
      </c>
      <c r="P148" s="75">
        <v>68.45</v>
      </c>
      <c r="Q148" s="75">
        <v>68.45</v>
      </c>
      <c r="R148" s="75">
        <v>29.35</v>
      </c>
      <c r="S148" s="75">
        <v>29.05</v>
      </c>
      <c r="T148" s="75">
        <v>27.72</v>
      </c>
      <c r="V148" s="53"/>
      <c r="Y148" s="17" t="s">
        <v>133</v>
      </c>
      <c r="Z148" s="74">
        <f t="shared" ref="Z148:AL148" si="16">MEDIAN(E136:E148)-E136-(MEDIAN($R$136:$T$148)-MEDIAN($R$136:$T$136))</f>
        <v>0.48000000000000398</v>
      </c>
      <c r="AA148" s="74">
        <f t="shared" si="16"/>
        <v>0.48000000000000398</v>
      </c>
      <c r="AB148" s="74">
        <f t="shared" si="16"/>
        <v>0.48000000000000398</v>
      </c>
      <c r="AC148" s="74">
        <f t="shared" si="16"/>
        <v>0.48000000000000398</v>
      </c>
      <c r="AD148" s="74">
        <f t="shared" si="16"/>
        <v>0.48000000000000398</v>
      </c>
      <c r="AE148" s="74">
        <f t="shared" si="16"/>
        <v>0.48000000000000398</v>
      </c>
      <c r="AF148" s="74">
        <f t="shared" si="16"/>
        <v>0.48000000000000398</v>
      </c>
      <c r="AG148" s="74">
        <f t="shared" si="16"/>
        <v>0.48000000000000398</v>
      </c>
      <c r="AH148" s="74">
        <f t="shared" si="16"/>
        <v>0.48000000000000398</v>
      </c>
      <c r="AI148" s="74">
        <f t="shared" si="16"/>
        <v>0.48000000000000398</v>
      </c>
      <c r="AJ148" s="74">
        <f t="shared" si="16"/>
        <v>0.48000000000000398</v>
      </c>
      <c r="AK148" s="74">
        <f t="shared" si="16"/>
        <v>0.48000000000000398</v>
      </c>
      <c r="AL148" s="74">
        <f t="shared" si="16"/>
        <v>0.48000000000000398</v>
      </c>
      <c r="AM148" s="74">
        <f>MEDIAN(R136:R148)-R136</f>
        <v>0.30000000000000071</v>
      </c>
      <c r="AN148" s="74">
        <f>MEDIAN(S136:S148)-S136</f>
        <v>-0.10999999999999943</v>
      </c>
      <c r="AO148" s="74">
        <f>MEDIAN(T136:T148)-T136</f>
        <v>0.40000000000000213</v>
      </c>
      <c r="AP148" s="83"/>
      <c r="AQ148" s="83"/>
      <c r="AR148" s="83"/>
      <c r="AS148" s="83"/>
    </row>
    <row r="149" spans="2:45" ht="13.5" customHeight="1" thickBot="1">
      <c r="B149" s="25"/>
      <c r="C149" s="69"/>
      <c r="D149" s="71"/>
      <c r="E149" s="72"/>
      <c r="F149" s="72"/>
      <c r="G149" s="72"/>
      <c r="H149" s="72"/>
      <c r="I149" s="72"/>
      <c r="J149" s="72"/>
      <c r="K149" s="72"/>
      <c r="L149" s="72"/>
      <c r="V149" s="53"/>
      <c r="Y149" s="71"/>
      <c r="AE149" s="72"/>
      <c r="AF149" s="72"/>
      <c r="AG149" s="72"/>
      <c r="AJ149" s="83"/>
      <c r="AK149" s="83"/>
      <c r="AL149" s="83"/>
      <c r="AM149" s="83"/>
      <c r="AN149" s="83"/>
      <c r="AO149" s="83"/>
      <c r="AP149" s="83"/>
      <c r="AQ149" s="83"/>
      <c r="AR149" s="83"/>
      <c r="AS149" s="83"/>
    </row>
    <row r="150" spans="2:45" ht="18">
      <c r="B150" s="25"/>
      <c r="D150" s="71"/>
      <c r="I150" s="361" t="s">
        <v>75</v>
      </c>
      <c r="J150" s="361"/>
      <c r="K150" s="361"/>
      <c r="L150" s="361"/>
      <c r="M150" s="361"/>
      <c r="N150" s="361"/>
      <c r="O150" s="362"/>
      <c r="V150" s="53"/>
    </row>
    <row r="151" spans="2:45" ht="14.1" customHeight="1">
      <c r="B151" s="25"/>
      <c r="V151" s="53"/>
    </row>
    <row r="152" spans="2:45" ht="14.1" customHeight="1">
      <c r="B152" s="25"/>
      <c r="V152" s="53"/>
    </row>
    <row r="153" spans="2:45" ht="14.1" customHeight="1">
      <c r="B153" s="25"/>
      <c r="V153" s="53"/>
    </row>
    <row r="154" spans="2:45" ht="14.1" customHeight="1">
      <c r="B154" s="25"/>
      <c r="V154" s="53"/>
    </row>
    <row r="155" spans="2:45" ht="14.1" customHeight="1">
      <c r="B155" s="25"/>
      <c r="V155" s="53"/>
    </row>
    <row r="156" spans="2:45" ht="14.1" customHeight="1">
      <c r="B156" s="25"/>
      <c r="V156" s="53"/>
    </row>
    <row r="157" spans="2:45" ht="14.1" customHeight="1">
      <c r="B157" s="25"/>
      <c r="V157" s="53"/>
    </row>
    <row r="158" spans="2:45" ht="14.1" customHeight="1">
      <c r="B158" s="25"/>
      <c r="V158" s="53"/>
      <c r="Y158" s="71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</row>
    <row r="159" spans="2:45" ht="14.1" customHeight="1">
      <c r="B159" s="25"/>
      <c r="V159" s="53"/>
      <c r="Y159" s="71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</row>
    <row r="160" spans="2:45" ht="14.1" customHeight="1">
      <c r="B160" s="25"/>
      <c r="V160" s="53"/>
      <c r="Y160" s="71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</row>
    <row r="161" spans="2:41" ht="14.1" customHeight="1">
      <c r="B161" s="25"/>
      <c r="V161" s="53"/>
      <c r="Y161" s="71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</row>
    <row r="162" spans="2:41" ht="14.1" customHeight="1">
      <c r="B162" s="25"/>
      <c r="V162" s="53"/>
      <c r="Y162" s="71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</row>
    <row r="163" spans="2:41" ht="14.1" customHeight="1">
      <c r="B163" s="25"/>
      <c r="V163" s="53"/>
    </row>
    <row r="164" spans="2:41" ht="14.1" customHeight="1">
      <c r="B164" s="25"/>
      <c r="V164" s="53"/>
    </row>
    <row r="165" spans="2:41" ht="14.1" customHeight="1">
      <c r="B165" s="25"/>
      <c r="V165" s="53"/>
    </row>
    <row r="166" spans="2:41" ht="14.1" customHeight="1">
      <c r="B166" s="25"/>
      <c r="V166" s="53"/>
    </row>
    <row r="167" spans="2:41" ht="14.1" customHeight="1">
      <c r="B167" s="25"/>
      <c r="V167" s="53"/>
    </row>
    <row r="168" spans="2:41" ht="14.1" customHeight="1">
      <c r="B168" s="25"/>
      <c r="V168" s="53"/>
    </row>
    <row r="169" spans="2:41" ht="14.1" customHeight="1">
      <c r="B169" s="25"/>
      <c r="V169" s="53"/>
    </row>
    <row r="170" spans="2:41" ht="14.1" customHeight="1">
      <c r="B170" s="25"/>
      <c r="V170" s="53"/>
    </row>
    <row r="171" spans="2:41" ht="14.1" customHeight="1">
      <c r="B171" s="25"/>
      <c r="V171" s="53"/>
    </row>
    <row r="172" spans="2:41" ht="18">
      <c r="B172" s="305" t="s">
        <v>80</v>
      </c>
      <c r="C172" s="306"/>
      <c r="D172" s="306"/>
      <c r="E172" s="306"/>
      <c r="F172" s="306"/>
      <c r="G172" s="306"/>
      <c r="H172" s="306"/>
      <c r="I172" s="306"/>
      <c r="J172" s="306"/>
      <c r="K172" s="306"/>
      <c r="L172" s="306"/>
      <c r="M172" s="306"/>
      <c r="N172" s="306"/>
      <c r="O172" s="306"/>
      <c r="P172" s="306"/>
      <c r="Q172" s="306"/>
      <c r="R172" s="306"/>
      <c r="S172" s="306"/>
      <c r="T172" s="306"/>
      <c r="U172" s="306"/>
      <c r="V172" s="307"/>
    </row>
    <row r="173" spans="2:41" ht="14.1" customHeight="1">
      <c r="B173" s="124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22"/>
    </row>
    <row r="174" spans="2:41" ht="18">
      <c r="B174" s="124"/>
      <c r="C174" s="101"/>
      <c r="D174" s="101"/>
      <c r="E174" s="101"/>
      <c r="F174" s="101"/>
      <c r="G174" s="101"/>
      <c r="H174" s="101"/>
      <c r="I174" s="101"/>
      <c r="J174" s="363" t="s">
        <v>81</v>
      </c>
      <c r="K174" s="363"/>
      <c r="L174" s="363"/>
      <c r="M174" s="363"/>
      <c r="N174" s="363"/>
      <c r="O174" s="101"/>
      <c r="P174" s="101"/>
      <c r="Q174" s="101"/>
      <c r="R174" s="101"/>
      <c r="S174" s="101"/>
      <c r="T174" s="101"/>
      <c r="U174" s="101"/>
      <c r="V174" s="122"/>
    </row>
    <row r="175" spans="2:41" ht="18">
      <c r="B175" s="124"/>
      <c r="C175" s="101"/>
      <c r="D175" s="101"/>
      <c r="E175" s="101"/>
      <c r="F175" s="101"/>
      <c r="G175" s="101"/>
      <c r="H175" s="101"/>
      <c r="I175" s="101"/>
      <c r="J175" s="133" t="s">
        <v>82</v>
      </c>
      <c r="K175" s="363" t="s">
        <v>66</v>
      </c>
      <c r="L175" s="363"/>
      <c r="M175" s="363"/>
      <c r="N175" s="133" t="s">
        <v>83</v>
      </c>
      <c r="O175" s="101"/>
      <c r="P175" s="101"/>
      <c r="Q175" s="101"/>
      <c r="R175" s="101"/>
      <c r="S175" s="101"/>
      <c r="T175" s="101"/>
      <c r="U175" s="101"/>
      <c r="V175" s="122"/>
    </row>
    <row r="176" spans="2:41" ht="18">
      <c r="B176" s="124"/>
      <c r="C176" s="101"/>
      <c r="D176" s="101"/>
      <c r="E176" s="101"/>
      <c r="F176" s="101"/>
      <c r="G176" s="101"/>
      <c r="H176" s="101"/>
      <c r="I176" s="101"/>
      <c r="J176" s="131">
        <v>1.49</v>
      </c>
      <c r="K176" s="364">
        <f>INT(J176)*60+(J176-INT(J176))*100</f>
        <v>109</v>
      </c>
      <c r="L176" s="364"/>
      <c r="M176" s="364"/>
      <c r="N176" s="132">
        <v>3.1930000000000001</v>
      </c>
      <c r="O176" s="101"/>
      <c r="P176" s="101"/>
      <c r="Q176" s="101"/>
      <c r="R176" s="101"/>
      <c r="S176" s="101"/>
      <c r="T176" s="101"/>
      <c r="U176" s="101"/>
      <c r="V176" s="122"/>
      <c r="AD176" s="231" t="s">
        <v>84</v>
      </c>
      <c r="AE176" s="232"/>
      <c r="AF176" s="232"/>
      <c r="AG176" s="232"/>
      <c r="AH176" s="232"/>
      <c r="AI176" s="232"/>
      <c r="AJ176" s="233"/>
      <c r="AK176" s="233"/>
    </row>
    <row r="177" spans="2:22" ht="18">
      <c r="B177" s="124"/>
      <c r="C177" s="101"/>
      <c r="D177" s="101"/>
      <c r="E177" s="101"/>
      <c r="F177" s="101"/>
      <c r="G177" s="101"/>
      <c r="H177" s="101"/>
      <c r="I177" s="101"/>
      <c r="J177" s="131">
        <v>1.57</v>
      </c>
      <c r="K177" s="364">
        <f t="shared" ref="K177:K190" si="17">INT(J177)*60+(J177-INT(J177))*100</f>
        <v>117</v>
      </c>
      <c r="L177" s="364"/>
      <c r="M177" s="364"/>
      <c r="N177" s="132">
        <v>3.19</v>
      </c>
      <c r="O177" s="101"/>
      <c r="P177" s="101"/>
      <c r="Q177" s="101"/>
      <c r="R177" s="101"/>
      <c r="S177" s="101"/>
      <c r="T177" s="101"/>
      <c r="U177" s="101"/>
      <c r="V177" s="122"/>
    </row>
    <row r="178" spans="2:22" ht="18">
      <c r="B178" s="124"/>
      <c r="C178" s="101"/>
      <c r="D178" s="101"/>
      <c r="E178" s="101"/>
      <c r="F178" s="101"/>
      <c r="G178" s="101"/>
      <c r="H178" s="101"/>
      <c r="I178" s="101"/>
      <c r="J178" s="131">
        <v>2.04</v>
      </c>
      <c r="K178" s="364">
        <f t="shared" si="17"/>
        <v>124</v>
      </c>
      <c r="L178" s="364"/>
      <c r="M178" s="364"/>
      <c r="N178" s="132">
        <v>3.1869999999999998</v>
      </c>
      <c r="O178" s="101"/>
      <c r="P178" s="101"/>
      <c r="Q178" s="101"/>
      <c r="R178" s="101"/>
      <c r="S178" s="101"/>
      <c r="T178" s="101"/>
      <c r="U178" s="101"/>
      <c r="V178" s="122"/>
    </row>
    <row r="179" spans="2:22" ht="18">
      <c r="B179" s="124"/>
      <c r="C179" s="101"/>
      <c r="D179" s="101"/>
      <c r="E179" s="101"/>
      <c r="F179" s="101"/>
      <c r="G179" s="101"/>
      <c r="H179" s="101"/>
      <c r="I179" s="101"/>
      <c r="J179" s="131">
        <v>2.14</v>
      </c>
      <c r="K179" s="364">
        <f t="shared" si="17"/>
        <v>134</v>
      </c>
      <c r="L179" s="364"/>
      <c r="M179" s="364"/>
      <c r="N179" s="132">
        <v>3.1840000000000002</v>
      </c>
      <c r="O179" s="101"/>
      <c r="P179" s="101"/>
      <c r="Q179" s="101"/>
      <c r="R179" s="101"/>
      <c r="S179" s="101"/>
      <c r="T179" s="101"/>
      <c r="U179" s="101"/>
      <c r="V179" s="122"/>
    </row>
    <row r="180" spans="2:22" ht="18">
      <c r="B180" s="124"/>
      <c r="C180" s="101"/>
      <c r="D180" s="101"/>
      <c r="E180" s="101"/>
      <c r="F180" s="101"/>
      <c r="G180" s="101"/>
      <c r="H180" s="101"/>
      <c r="I180" s="101"/>
      <c r="J180" s="131">
        <v>2.2200000000000002</v>
      </c>
      <c r="K180" s="364">
        <f t="shared" si="17"/>
        <v>142.00000000000003</v>
      </c>
      <c r="L180" s="364"/>
      <c r="M180" s="364"/>
      <c r="N180" s="132">
        <v>3.181</v>
      </c>
      <c r="O180" s="101"/>
      <c r="P180" s="101"/>
      <c r="Q180" s="101"/>
      <c r="R180" s="101"/>
      <c r="S180" s="101"/>
      <c r="T180" s="101"/>
      <c r="U180" s="101"/>
      <c r="V180" s="122"/>
    </row>
    <row r="181" spans="2:22" ht="13.5" customHeight="1">
      <c r="B181" s="124"/>
      <c r="C181" s="101"/>
      <c r="D181" s="101"/>
      <c r="E181" s="101"/>
      <c r="F181" s="101"/>
      <c r="G181" s="101"/>
      <c r="H181" s="101"/>
      <c r="I181" s="101"/>
      <c r="J181" s="131">
        <v>2.29</v>
      </c>
      <c r="K181" s="364">
        <f t="shared" si="17"/>
        <v>149</v>
      </c>
      <c r="L181" s="364"/>
      <c r="M181" s="364"/>
      <c r="N181" s="132">
        <v>3.1779999999999999</v>
      </c>
      <c r="O181" s="101"/>
      <c r="P181" s="101"/>
      <c r="Q181" s="101"/>
      <c r="R181" s="101"/>
      <c r="S181" s="101"/>
      <c r="T181" s="101"/>
      <c r="U181" s="101"/>
      <c r="V181" s="122"/>
    </row>
    <row r="182" spans="2:22" ht="18">
      <c r="B182" s="124"/>
      <c r="C182" s="101"/>
      <c r="D182" s="101"/>
      <c r="E182" s="101"/>
      <c r="F182" s="101"/>
      <c r="G182" s="101"/>
      <c r="H182" s="101"/>
      <c r="I182" s="101"/>
      <c r="J182" s="131">
        <v>2.38</v>
      </c>
      <c r="K182" s="364">
        <f t="shared" si="17"/>
        <v>158</v>
      </c>
      <c r="L182" s="364"/>
      <c r="M182" s="364"/>
      <c r="N182" s="132">
        <v>3.1749999999999998</v>
      </c>
      <c r="O182" s="101"/>
      <c r="P182" s="101"/>
      <c r="Q182" s="101"/>
      <c r="R182" s="101"/>
      <c r="S182" s="101"/>
      <c r="T182" s="101"/>
      <c r="U182" s="101"/>
      <c r="V182" s="122"/>
    </row>
    <row r="183" spans="2:22" ht="18">
      <c r="B183" s="124"/>
      <c r="C183" s="101"/>
      <c r="D183" s="101"/>
      <c r="E183" s="101"/>
      <c r="F183" s="101"/>
      <c r="G183" s="101"/>
      <c r="H183" s="101"/>
      <c r="I183" s="101"/>
      <c r="J183" s="131">
        <v>2.46</v>
      </c>
      <c r="K183" s="364">
        <f t="shared" si="17"/>
        <v>166</v>
      </c>
      <c r="L183" s="364"/>
      <c r="M183" s="364"/>
      <c r="N183" s="132">
        <v>3.1720000000000002</v>
      </c>
      <c r="O183" s="101"/>
      <c r="P183" s="101"/>
      <c r="Q183" s="101"/>
      <c r="R183" s="101"/>
      <c r="S183" s="101"/>
      <c r="T183" s="101"/>
      <c r="U183" s="101"/>
      <c r="V183" s="122"/>
    </row>
    <row r="184" spans="2:22" ht="18">
      <c r="B184" s="124"/>
      <c r="C184" s="101"/>
      <c r="D184" s="101"/>
      <c r="E184" s="101"/>
      <c r="F184" s="101"/>
      <c r="G184" s="101"/>
      <c r="H184" s="101"/>
      <c r="I184" s="101"/>
      <c r="J184" s="131">
        <v>2.57</v>
      </c>
      <c r="K184" s="364">
        <f t="shared" si="17"/>
        <v>177</v>
      </c>
      <c r="L184" s="364"/>
      <c r="M184" s="364"/>
      <c r="N184" s="132">
        <v>3.169</v>
      </c>
      <c r="O184" s="101"/>
      <c r="P184" s="101"/>
      <c r="Q184" s="101"/>
      <c r="R184" s="101"/>
      <c r="S184" s="101"/>
      <c r="T184" s="101"/>
      <c r="U184" s="101"/>
      <c r="V184" s="122"/>
    </row>
    <row r="185" spans="2:22" ht="18">
      <c r="B185" s="124"/>
      <c r="C185" s="101"/>
      <c r="D185" s="101"/>
      <c r="E185" s="101"/>
      <c r="F185" s="101"/>
      <c r="G185" s="101"/>
      <c r="H185" s="101"/>
      <c r="I185" s="101"/>
      <c r="J185" s="131">
        <v>3.09</v>
      </c>
      <c r="K185" s="364">
        <f t="shared" si="17"/>
        <v>189</v>
      </c>
      <c r="L185" s="364"/>
      <c r="M185" s="364"/>
      <c r="N185" s="132">
        <v>3.1659999999999999</v>
      </c>
      <c r="O185" s="101"/>
      <c r="P185" s="101"/>
      <c r="Q185" s="101"/>
      <c r="R185" s="101"/>
      <c r="S185" s="101"/>
      <c r="T185" s="101"/>
      <c r="U185" s="101"/>
      <c r="V185" s="122"/>
    </row>
    <row r="186" spans="2:22" ht="18">
      <c r="B186" s="124"/>
      <c r="C186" s="101"/>
      <c r="D186" s="101"/>
      <c r="E186" s="101"/>
      <c r="F186" s="101"/>
      <c r="G186" s="101"/>
      <c r="H186" s="101"/>
      <c r="I186" s="101"/>
      <c r="J186" s="131">
        <v>3.14</v>
      </c>
      <c r="K186" s="364">
        <f t="shared" si="17"/>
        <v>194</v>
      </c>
      <c r="L186" s="364"/>
      <c r="M186" s="364"/>
      <c r="N186" s="132">
        <v>3.1629999999999998</v>
      </c>
      <c r="O186" s="101"/>
      <c r="P186" s="101"/>
      <c r="Q186" s="101"/>
      <c r="R186" s="101"/>
      <c r="S186" s="101"/>
      <c r="T186" s="101"/>
      <c r="U186" s="101"/>
      <c r="V186" s="122"/>
    </row>
    <row r="187" spans="2:22" ht="18">
      <c r="B187" s="124"/>
      <c r="C187" s="101"/>
      <c r="D187" s="101"/>
      <c r="E187" s="101"/>
      <c r="F187" s="101"/>
      <c r="G187" s="101"/>
      <c r="H187" s="101"/>
      <c r="I187" s="101"/>
      <c r="J187" s="131">
        <v>3.24</v>
      </c>
      <c r="K187" s="364">
        <f t="shared" si="17"/>
        <v>204.00000000000003</v>
      </c>
      <c r="L187" s="364"/>
      <c r="M187" s="364"/>
      <c r="N187" s="132">
        <v>3.16</v>
      </c>
      <c r="O187" s="101"/>
      <c r="P187" s="101"/>
      <c r="Q187" s="101"/>
      <c r="R187" s="101"/>
      <c r="S187" s="101"/>
      <c r="T187" s="101"/>
      <c r="U187" s="101"/>
      <c r="V187" s="122"/>
    </row>
    <row r="188" spans="2:22" ht="18">
      <c r="B188" s="124"/>
      <c r="C188" s="101"/>
      <c r="D188" s="101"/>
      <c r="E188" s="101"/>
      <c r="F188" s="101"/>
      <c r="G188" s="101"/>
      <c r="H188" s="101"/>
      <c r="I188" s="101"/>
      <c r="J188" s="131">
        <v>3.33</v>
      </c>
      <c r="K188" s="364">
        <f t="shared" si="17"/>
        <v>213</v>
      </c>
      <c r="L188" s="364"/>
      <c r="M188" s="364"/>
      <c r="N188" s="132">
        <v>3.157</v>
      </c>
      <c r="O188" s="101"/>
      <c r="P188" s="101"/>
      <c r="Q188" s="101"/>
      <c r="R188" s="101"/>
      <c r="S188" s="101"/>
      <c r="T188" s="101"/>
      <c r="U188" s="101"/>
      <c r="V188" s="122"/>
    </row>
    <row r="189" spans="2:22" ht="14.1" customHeight="1">
      <c r="B189" s="124"/>
      <c r="C189" s="101"/>
      <c r="D189" s="101"/>
      <c r="E189" s="101"/>
      <c r="F189" s="101"/>
      <c r="G189" s="101"/>
      <c r="H189" s="101"/>
      <c r="I189" s="101"/>
      <c r="J189" s="131">
        <v>3.42</v>
      </c>
      <c r="K189" s="364">
        <f t="shared" si="17"/>
        <v>222</v>
      </c>
      <c r="L189" s="364"/>
      <c r="M189" s="364"/>
      <c r="N189" s="132">
        <v>3.1539999999999999</v>
      </c>
      <c r="O189" s="101"/>
      <c r="P189" s="101"/>
      <c r="Q189" s="101"/>
      <c r="R189" s="101"/>
      <c r="S189" s="101"/>
      <c r="T189" s="101"/>
      <c r="U189" s="101"/>
      <c r="V189" s="122"/>
    </row>
    <row r="190" spans="2:22" ht="18">
      <c r="B190" s="124"/>
      <c r="C190" s="101"/>
      <c r="D190" s="101"/>
      <c r="E190" s="101"/>
      <c r="F190" s="101"/>
      <c r="G190" s="101"/>
      <c r="H190" s="101"/>
      <c r="I190" s="101"/>
      <c r="J190" s="131">
        <v>3.51</v>
      </c>
      <c r="K190" s="364">
        <f t="shared" si="17"/>
        <v>230.99999999999997</v>
      </c>
      <c r="L190" s="364"/>
      <c r="M190" s="364"/>
      <c r="N190" s="132">
        <v>3.1509999999999998</v>
      </c>
      <c r="O190" s="101"/>
      <c r="P190" s="101"/>
      <c r="Q190" s="101"/>
      <c r="R190" s="101"/>
      <c r="S190" s="101"/>
      <c r="T190" s="101"/>
      <c r="U190" s="101"/>
      <c r="V190" s="122"/>
    </row>
    <row r="191" spans="2:22" ht="14.1" customHeight="1" thickBot="1">
      <c r="B191" s="124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22"/>
    </row>
    <row r="192" spans="2:22" ht="18">
      <c r="B192" s="124"/>
      <c r="C192" s="101"/>
      <c r="D192" s="101"/>
      <c r="E192" s="101"/>
      <c r="F192" s="101"/>
      <c r="G192" s="101"/>
      <c r="H192" s="101"/>
      <c r="I192" s="373" t="s">
        <v>85</v>
      </c>
      <c r="J192" s="361"/>
      <c r="K192" s="361"/>
      <c r="L192" s="361"/>
      <c r="M192" s="361"/>
      <c r="N192" s="361"/>
      <c r="O192" s="362"/>
      <c r="P192" s="101"/>
      <c r="Q192" s="101"/>
      <c r="R192" s="101"/>
      <c r="S192" s="101"/>
      <c r="T192" s="101"/>
      <c r="U192" s="101"/>
      <c r="V192" s="122"/>
    </row>
    <row r="193" spans="2:22" ht="14.1" customHeight="1">
      <c r="B193" s="25"/>
      <c r="V193" s="53"/>
    </row>
    <row r="194" spans="2:22" ht="14.1" customHeight="1">
      <c r="B194" s="25"/>
      <c r="V194" s="53"/>
    </row>
    <row r="195" spans="2:22" ht="14.1" customHeight="1">
      <c r="B195" s="25"/>
      <c r="V195" s="53"/>
    </row>
    <row r="196" spans="2:22" ht="14.1" customHeight="1">
      <c r="B196" s="25"/>
      <c r="V196" s="53"/>
    </row>
    <row r="197" spans="2:22" ht="14.1" customHeight="1">
      <c r="B197" s="25"/>
      <c r="V197" s="53"/>
    </row>
    <row r="198" spans="2:22" ht="14.1" customHeight="1">
      <c r="B198" s="25"/>
      <c r="V198" s="53"/>
    </row>
    <row r="199" spans="2:22" ht="14.1" customHeight="1">
      <c r="B199" s="25"/>
      <c r="V199" s="53"/>
    </row>
    <row r="200" spans="2:22" ht="14.1" customHeight="1">
      <c r="B200" s="25"/>
      <c r="V200" s="53"/>
    </row>
    <row r="201" spans="2:22" ht="14.1" customHeight="1">
      <c r="B201" s="25"/>
      <c r="V201" s="53"/>
    </row>
    <row r="202" spans="2:22" ht="14.1" customHeight="1">
      <c r="B202" s="25"/>
      <c r="V202" s="53"/>
    </row>
    <row r="203" spans="2:22" ht="14.1" customHeight="1">
      <c r="B203" s="25"/>
      <c r="V203" s="53"/>
    </row>
    <row r="204" spans="2:22" ht="18">
      <c r="B204" s="305" t="s">
        <v>86</v>
      </c>
      <c r="C204" s="306"/>
      <c r="D204" s="306"/>
      <c r="E204" s="306"/>
      <c r="F204" s="306"/>
      <c r="G204" s="306"/>
      <c r="H204" s="306"/>
      <c r="I204" s="306"/>
      <c r="J204" s="306"/>
      <c r="K204" s="306"/>
      <c r="L204" s="306"/>
      <c r="M204" s="306"/>
      <c r="N204" s="306"/>
      <c r="O204" s="306"/>
      <c r="P204" s="306"/>
      <c r="Q204" s="306"/>
      <c r="R204" s="306"/>
      <c r="S204" s="306"/>
      <c r="T204" s="306"/>
      <c r="U204" s="306"/>
      <c r="V204" s="307"/>
    </row>
    <row r="205" spans="2:22" ht="14.1" customHeight="1" thickBot="1">
      <c r="B205" s="124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22"/>
    </row>
    <row r="206" spans="2:22" ht="18">
      <c r="B206" s="124"/>
      <c r="C206" s="101"/>
      <c r="D206" s="101"/>
      <c r="E206" s="101"/>
      <c r="F206" s="101"/>
      <c r="G206" s="365" t="s">
        <v>87</v>
      </c>
      <c r="H206" s="361"/>
      <c r="I206" s="361"/>
      <c r="J206" s="361"/>
      <c r="K206" s="361"/>
      <c r="L206" s="361"/>
      <c r="M206" s="361"/>
      <c r="N206" s="361"/>
      <c r="O206" s="361"/>
      <c r="P206" s="361"/>
      <c r="Q206" s="362"/>
      <c r="R206" s="101"/>
      <c r="S206" s="101"/>
      <c r="T206" s="101"/>
      <c r="U206" s="101"/>
      <c r="V206" s="122"/>
    </row>
    <row r="207" spans="2:22" ht="18">
      <c r="B207" s="124"/>
      <c r="C207" s="101"/>
      <c r="D207" s="101"/>
      <c r="E207" s="101"/>
      <c r="F207" s="101"/>
      <c r="G207" s="366" t="s">
        <v>88</v>
      </c>
      <c r="H207" s="367"/>
      <c r="I207" s="367"/>
      <c r="J207" s="368"/>
      <c r="K207" s="369" t="s">
        <v>89</v>
      </c>
      <c r="L207" s="367"/>
      <c r="M207" s="367"/>
      <c r="N207" s="367"/>
      <c r="O207" s="367"/>
      <c r="P207" s="367"/>
      <c r="Q207" s="370"/>
      <c r="R207" s="101"/>
      <c r="S207" s="101"/>
      <c r="T207" s="101"/>
      <c r="U207" s="101"/>
      <c r="V207" s="122"/>
    </row>
    <row r="208" spans="2:22" ht="18">
      <c r="B208" s="124"/>
      <c r="C208" s="101"/>
      <c r="D208" s="101"/>
      <c r="E208" s="101"/>
      <c r="F208" s="101"/>
      <c r="G208" s="106"/>
      <c r="H208" s="107"/>
      <c r="I208" s="107"/>
      <c r="J208" s="134"/>
      <c r="K208" s="135"/>
      <c r="L208" s="107"/>
      <c r="M208" s="107"/>
      <c r="N208" s="107"/>
      <c r="O208" s="107"/>
      <c r="P208" s="107"/>
      <c r="Q208" s="136"/>
      <c r="R208" s="101"/>
      <c r="S208" s="101"/>
      <c r="T208" s="101"/>
      <c r="U208" s="101"/>
      <c r="V208" s="122"/>
    </row>
    <row r="209" spans="2:31" ht="14.1" customHeight="1">
      <c r="B209" s="124"/>
      <c r="C209" s="101"/>
      <c r="D209" s="101"/>
      <c r="E209" s="101"/>
      <c r="F209" s="101"/>
      <c r="G209" s="124"/>
      <c r="H209" s="101"/>
      <c r="I209" s="101"/>
      <c r="J209" s="137"/>
      <c r="K209" s="371" t="s">
        <v>90</v>
      </c>
      <c r="L209" s="372"/>
      <c r="M209" s="372"/>
      <c r="N209" s="372"/>
      <c r="O209" s="372"/>
      <c r="P209" s="138">
        <f>N34</f>
        <v>2.444</v>
      </c>
      <c r="Q209" s="139" t="s">
        <v>91</v>
      </c>
      <c r="R209" s="101"/>
      <c r="S209" s="101"/>
      <c r="T209" s="101"/>
      <c r="U209" s="101"/>
      <c r="V209" s="122"/>
    </row>
    <row r="210" spans="2:31" ht="18">
      <c r="B210" s="124"/>
      <c r="C210" s="101"/>
      <c r="D210" s="101"/>
      <c r="E210" s="101"/>
      <c r="F210" s="101"/>
      <c r="G210" s="124"/>
      <c r="H210" s="101"/>
      <c r="I210" s="101"/>
      <c r="J210" s="137"/>
      <c r="K210" s="371" t="s">
        <v>92</v>
      </c>
      <c r="L210" s="372"/>
      <c r="M210" s="372"/>
      <c r="N210" s="372"/>
      <c r="O210" s="372"/>
      <c r="P210" s="138">
        <f>N36</f>
        <v>21.5</v>
      </c>
      <c r="Q210" s="139" t="s">
        <v>93</v>
      </c>
      <c r="R210" s="101"/>
      <c r="S210" s="101"/>
      <c r="T210" s="101"/>
      <c r="U210" s="101"/>
      <c r="V210" s="122"/>
    </row>
    <row r="211" spans="2:31" ht="18">
      <c r="B211" s="124"/>
      <c r="C211" s="101"/>
      <c r="D211" s="101"/>
      <c r="E211" s="101"/>
      <c r="F211" s="101"/>
      <c r="G211" s="124"/>
      <c r="H211" s="101"/>
      <c r="I211" s="101"/>
      <c r="J211" s="137"/>
      <c r="K211" s="371" t="s">
        <v>94</v>
      </c>
      <c r="L211" s="372"/>
      <c r="M211" s="372"/>
      <c r="N211" s="372"/>
      <c r="O211" s="372"/>
      <c r="P211" s="138">
        <v>3.2290000000000001</v>
      </c>
      <c r="Q211" s="139" t="str">
        <f>Q209</f>
        <v>mΩ</v>
      </c>
      <c r="R211" s="101"/>
      <c r="S211" s="101"/>
      <c r="T211" s="101"/>
      <c r="U211" s="101"/>
      <c r="V211" s="122"/>
    </row>
    <row r="212" spans="2:31" ht="18.75" thickBot="1">
      <c r="B212" s="124"/>
      <c r="C212" s="101"/>
      <c r="D212" s="101"/>
      <c r="E212" s="101"/>
      <c r="F212" s="101"/>
      <c r="G212" s="140"/>
      <c r="H212" s="141"/>
      <c r="I212" s="141"/>
      <c r="J212" s="142"/>
      <c r="K212" s="384"/>
      <c r="L212" s="385"/>
      <c r="M212" s="385"/>
      <c r="N212" s="385"/>
      <c r="O212" s="385"/>
      <c r="P212" s="143"/>
      <c r="Q212" s="144"/>
      <c r="R212" s="101"/>
      <c r="S212" s="101"/>
      <c r="T212" s="101"/>
      <c r="U212" s="101"/>
      <c r="V212" s="122"/>
    </row>
    <row r="213" spans="2:31" ht="18">
      <c r="B213" s="124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22"/>
    </row>
    <row r="214" spans="2:31" ht="18">
      <c r="B214" s="124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45" t="s">
        <v>95</v>
      </c>
      <c r="P214" s="146">
        <f>((P211/N34)*(N36+AC27))-AC27</f>
        <v>100.67450900163669</v>
      </c>
      <c r="Q214" s="147" t="str">
        <f>Q210</f>
        <v xml:space="preserve"> °C</v>
      </c>
      <c r="R214" s="101"/>
      <c r="S214" s="101"/>
      <c r="T214" s="101"/>
      <c r="U214" s="101"/>
      <c r="V214" s="122"/>
    </row>
    <row r="215" spans="2:31" ht="18.75" thickBot="1">
      <c r="B215" s="124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22"/>
    </row>
    <row r="216" spans="2:31" ht="18.75">
      <c r="B216" s="124"/>
      <c r="C216" s="101"/>
      <c r="D216" s="101"/>
      <c r="E216" s="101"/>
      <c r="F216" s="101"/>
      <c r="G216" s="386" t="s">
        <v>96</v>
      </c>
      <c r="H216" s="355"/>
      <c r="I216" s="355"/>
      <c r="J216" s="355"/>
      <c r="K216" s="355"/>
      <c r="L216" s="355"/>
      <c r="M216" s="355"/>
      <c r="N216" s="355"/>
      <c r="O216" s="355"/>
      <c r="P216" s="355"/>
      <c r="Q216" s="356"/>
      <c r="R216" s="101"/>
      <c r="S216" s="101"/>
      <c r="T216" s="101"/>
      <c r="U216" s="101"/>
      <c r="V216" s="122"/>
    </row>
    <row r="217" spans="2:31" ht="18.75">
      <c r="B217" s="124"/>
      <c r="C217" s="101"/>
      <c r="D217" s="101"/>
      <c r="E217" s="101"/>
      <c r="F217" s="101"/>
      <c r="G217" s="377" t="s">
        <v>88</v>
      </c>
      <c r="H217" s="378"/>
      <c r="I217" s="378"/>
      <c r="J217" s="378"/>
      <c r="K217" s="379" t="s">
        <v>89</v>
      </c>
      <c r="L217" s="380"/>
      <c r="M217" s="380"/>
      <c r="N217" s="380"/>
      <c r="O217" s="381"/>
      <c r="P217" s="381"/>
      <c r="Q217" s="382"/>
      <c r="R217" s="101"/>
      <c r="S217" s="101"/>
      <c r="T217" s="101"/>
      <c r="U217" s="101"/>
      <c r="V217" s="122"/>
      <c r="AE217" s="15"/>
    </row>
    <row r="218" spans="2:31" ht="18">
      <c r="B218" s="124"/>
      <c r="C218" s="101"/>
      <c r="D218" s="101"/>
      <c r="E218" s="101"/>
      <c r="F218" s="101"/>
      <c r="G218" s="106"/>
      <c r="H218" s="107"/>
      <c r="I218" s="107"/>
      <c r="J218" s="134"/>
      <c r="K218" s="135"/>
      <c r="L218" s="107"/>
      <c r="M218" s="107"/>
      <c r="N218" s="107"/>
      <c r="O218" s="107"/>
      <c r="P218" s="107"/>
      <c r="Q218" s="136"/>
      <c r="R218" s="101"/>
      <c r="S218" s="101"/>
      <c r="T218" s="101"/>
      <c r="U218" s="101"/>
      <c r="V218" s="122"/>
      <c r="AE218" s="15"/>
    </row>
    <row r="219" spans="2:31" ht="18.75">
      <c r="B219" s="124"/>
      <c r="C219" s="101"/>
      <c r="D219" s="101"/>
      <c r="E219" s="101"/>
      <c r="F219" s="101"/>
      <c r="G219" s="124"/>
      <c r="H219" s="101"/>
      <c r="I219" s="101"/>
      <c r="J219" s="137"/>
      <c r="K219" s="371" t="s">
        <v>97</v>
      </c>
      <c r="L219" s="383"/>
      <c r="M219" s="383"/>
      <c r="N219" s="383"/>
      <c r="O219" s="383"/>
      <c r="P219" s="148">
        <f>P214</f>
        <v>100.67450900163669</v>
      </c>
      <c r="Q219" s="139" t="str">
        <f>Q214</f>
        <v xml:space="preserve"> °C</v>
      </c>
      <c r="R219" s="101"/>
      <c r="S219" s="101"/>
      <c r="T219" s="101"/>
      <c r="U219" s="101"/>
      <c r="V219" s="122"/>
      <c r="AE219" s="15"/>
    </row>
    <row r="220" spans="2:31" ht="18.75">
      <c r="B220" s="124"/>
      <c r="C220" s="101"/>
      <c r="D220" s="101"/>
      <c r="E220" s="101"/>
      <c r="F220" s="101"/>
      <c r="G220" s="124"/>
      <c r="H220" s="101"/>
      <c r="I220" s="101"/>
      <c r="J220" s="137"/>
      <c r="K220" s="371" t="s">
        <v>98</v>
      </c>
      <c r="L220" s="383"/>
      <c r="M220" s="383"/>
      <c r="N220" s="383"/>
      <c r="O220" s="383"/>
      <c r="P220" s="148">
        <f>MEDIAN(R148:T148)</f>
        <v>29.05</v>
      </c>
      <c r="Q220" s="139" t="s">
        <v>93</v>
      </c>
      <c r="R220" s="101"/>
      <c r="S220" s="101"/>
      <c r="T220" s="101"/>
      <c r="U220" s="101"/>
      <c r="V220" s="122"/>
    </row>
    <row r="221" spans="2:31" ht="19.5" thickBot="1">
      <c r="B221" s="124"/>
      <c r="C221" s="101"/>
      <c r="D221" s="101"/>
      <c r="E221" s="101"/>
      <c r="F221" s="101"/>
      <c r="G221" s="140"/>
      <c r="H221" s="141"/>
      <c r="I221" s="141"/>
      <c r="J221" s="142"/>
      <c r="K221" s="374"/>
      <c r="L221" s="375"/>
      <c r="M221" s="375"/>
      <c r="N221" s="375"/>
      <c r="O221" s="375"/>
      <c r="P221" s="149"/>
      <c r="Q221" s="144"/>
      <c r="R221" s="101"/>
      <c r="S221" s="101"/>
      <c r="T221" s="101"/>
      <c r="U221" s="101"/>
      <c r="V221" s="122"/>
    </row>
    <row r="222" spans="2:31" ht="18">
      <c r="B222" s="124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22"/>
    </row>
    <row r="223" spans="2:31" ht="18">
      <c r="B223" s="124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45" t="s">
        <v>99</v>
      </c>
      <c r="N223" s="146">
        <f>P214-P220</f>
        <v>71.624509001636696</v>
      </c>
      <c r="O223" s="147" t="str">
        <f>Q220</f>
        <v xml:space="preserve"> °C</v>
      </c>
      <c r="P223" s="101"/>
      <c r="Q223" s="101"/>
      <c r="R223" s="101"/>
      <c r="S223" s="101"/>
      <c r="T223" s="101"/>
      <c r="U223" s="101"/>
      <c r="V223" s="122"/>
    </row>
    <row r="224" spans="2:31" ht="18.75" thickBot="1">
      <c r="B224" s="124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22"/>
      <c r="AE224" s="15"/>
    </row>
    <row r="225" spans="2:22" ht="18.75">
      <c r="B225" s="124"/>
      <c r="C225" s="101"/>
      <c r="D225" s="101"/>
      <c r="E225" s="101"/>
      <c r="F225" s="101"/>
      <c r="G225" s="376" t="s">
        <v>100</v>
      </c>
      <c r="H225" s="355"/>
      <c r="I225" s="355"/>
      <c r="J225" s="355"/>
      <c r="K225" s="355"/>
      <c r="L225" s="355"/>
      <c r="M225" s="355"/>
      <c r="N225" s="355"/>
      <c r="O225" s="355"/>
      <c r="P225" s="355"/>
      <c r="Q225" s="356"/>
      <c r="R225" s="101"/>
      <c r="S225" s="101"/>
      <c r="T225" s="101"/>
      <c r="U225" s="101"/>
      <c r="V225" s="122"/>
    </row>
    <row r="226" spans="2:22" ht="18.75">
      <c r="B226" s="124"/>
      <c r="C226" s="101"/>
      <c r="D226" s="101"/>
      <c r="E226" s="101"/>
      <c r="F226" s="101"/>
      <c r="G226" s="377" t="str">
        <f>G217</f>
        <v>Formula</v>
      </c>
      <c r="H226" s="378"/>
      <c r="I226" s="378"/>
      <c r="J226" s="378"/>
      <c r="K226" s="379" t="str">
        <f>K217</f>
        <v>Variáveis</v>
      </c>
      <c r="L226" s="380"/>
      <c r="M226" s="380"/>
      <c r="N226" s="380"/>
      <c r="O226" s="381"/>
      <c r="P226" s="381"/>
      <c r="Q226" s="382"/>
      <c r="R226" s="101"/>
      <c r="S226" s="101"/>
      <c r="T226" s="101"/>
      <c r="U226" s="101"/>
      <c r="V226" s="122"/>
    </row>
    <row r="227" spans="2:22" ht="18">
      <c r="B227" s="124"/>
      <c r="C227" s="101"/>
      <c r="D227" s="101"/>
      <c r="E227" s="101"/>
      <c r="F227" s="101"/>
      <c r="G227" s="106"/>
      <c r="H227" s="107"/>
      <c r="I227" s="107"/>
      <c r="J227" s="134"/>
      <c r="K227" s="135"/>
      <c r="L227" s="107"/>
      <c r="M227" s="107"/>
      <c r="N227" s="107"/>
      <c r="O227" s="107"/>
      <c r="P227" s="107"/>
      <c r="Q227" s="136"/>
      <c r="R227" s="101"/>
      <c r="S227" s="101"/>
      <c r="T227" s="101"/>
      <c r="U227" s="101"/>
      <c r="V227" s="122"/>
    </row>
    <row r="228" spans="2:22" ht="18.75">
      <c r="B228" s="124"/>
      <c r="C228" s="101"/>
      <c r="D228" s="101"/>
      <c r="E228" s="101"/>
      <c r="F228" s="101"/>
      <c r="G228" s="124"/>
      <c r="H228" s="101"/>
      <c r="I228" s="101"/>
      <c r="J228" s="137"/>
      <c r="K228" s="371" t="s">
        <v>101</v>
      </c>
      <c r="L228" s="383"/>
      <c r="M228" s="383"/>
      <c r="N228" s="383"/>
      <c r="O228" s="383"/>
      <c r="P228" s="148">
        <v>40</v>
      </c>
      <c r="Q228" s="139" t="str">
        <f>Q220</f>
        <v xml:space="preserve"> °C</v>
      </c>
      <c r="R228" s="101"/>
      <c r="S228" s="101"/>
      <c r="T228" s="101"/>
      <c r="U228" s="101"/>
      <c r="V228" s="122"/>
    </row>
    <row r="229" spans="2:22" ht="18.75">
      <c r="B229" s="124"/>
      <c r="C229" s="101"/>
      <c r="D229" s="101"/>
      <c r="E229" s="101"/>
      <c r="F229" s="101"/>
      <c r="G229" s="124"/>
      <c r="H229" s="101"/>
      <c r="I229" s="101"/>
      <c r="J229" s="137"/>
      <c r="K229" s="371" t="str">
        <f>K220</f>
        <v>Temp. Amb.  no desligamento - T2</v>
      </c>
      <c r="L229" s="383"/>
      <c r="M229" s="383"/>
      <c r="N229" s="383"/>
      <c r="O229" s="383"/>
      <c r="P229" s="148">
        <f>P220</f>
        <v>29.05</v>
      </c>
      <c r="Q229" s="139" t="str">
        <f>Q220</f>
        <v xml:space="preserve"> °C</v>
      </c>
      <c r="R229" s="101"/>
      <c r="S229" s="101"/>
      <c r="T229" s="101"/>
      <c r="U229" s="101"/>
      <c r="V229" s="122"/>
    </row>
    <row r="230" spans="2:22" ht="18.75">
      <c r="B230" s="124"/>
      <c r="C230" s="101"/>
      <c r="D230" s="101"/>
      <c r="E230" s="101"/>
      <c r="F230" s="101"/>
      <c r="G230" s="124"/>
      <c r="H230" s="101"/>
      <c r="I230" s="101"/>
      <c r="J230" s="137"/>
      <c r="K230" s="371" t="s">
        <v>102</v>
      </c>
      <c r="L230" s="383"/>
      <c r="M230" s="383"/>
      <c r="N230" s="383"/>
      <c r="O230" s="383"/>
      <c r="P230" s="148">
        <f>N223</f>
        <v>71.624509001636696</v>
      </c>
      <c r="Q230" s="139" t="str">
        <f>O223</f>
        <v xml:space="preserve"> °C</v>
      </c>
      <c r="R230" s="101"/>
      <c r="S230" s="101"/>
      <c r="T230" s="101"/>
      <c r="U230" s="101"/>
      <c r="V230" s="122"/>
    </row>
    <row r="231" spans="2:22" ht="19.5" thickBot="1">
      <c r="B231" s="124"/>
      <c r="C231" s="101"/>
      <c r="D231" s="101"/>
      <c r="E231" s="101"/>
      <c r="F231" s="101"/>
      <c r="G231" s="140"/>
      <c r="H231" s="141"/>
      <c r="I231" s="141"/>
      <c r="J231" s="142"/>
      <c r="K231" s="384"/>
      <c r="L231" s="375"/>
      <c r="M231" s="375"/>
      <c r="N231" s="375"/>
      <c r="O231" s="375"/>
      <c r="P231" s="143"/>
      <c r="Q231" s="144"/>
      <c r="R231" s="101"/>
      <c r="S231" s="101"/>
      <c r="T231" s="101"/>
      <c r="U231" s="101"/>
      <c r="V231" s="122"/>
    </row>
    <row r="232" spans="2:22" ht="18">
      <c r="B232" s="124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22"/>
    </row>
    <row r="233" spans="2:22" ht="18">
      <c r="B233" s="124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45" t="s">
        <v>103</v>
      </c>
      <c r="P233" s="146">
        <f>(P230*(AC27+P228)/(AC27+P229))+P228</f>
        <v>114.71165079879442</v>
      </c>
      <c r="Q233" s="147" t="str">
        <f>O223</f>
        <v xml:space="preserve"> °C</v>
      </c>
      <c r="R233" s="101"/>
      <c r="S233" s="101"/>
      <c r="T233" s="101"/>
      <c r="U233" s="101"/>
      <c r="V233" s="122"/>
    </row>
    <row r="234" spans="2:22" ht="18.75" thickBot="1">
      <c r="B234" s="124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22"/>
    </row>
    <row r="235" spans="2:22" ht="18.75">
      <c r="B235" s="124"/>
      <c r="C235" s="101"/>
      <c r="D235" s="101"/>
      <c r="E235" s="101"/>
      <c r="F235" s="101"/>
      <c r="G235" s="376" t="s">
        <v>104</v>
      </c>
      <c r="H235" s="355"/>
      <c r="I235" s="355"/>
      <c r="J235" s="355"/>
      <c r="K235" s="355"/>
      <c r="L235" s="355"/>
      <c r="M235" s="355"/>
      <c r="N235" s="355"/>
      <c r="O235" s="355"/>
      <c r="P235" s="355"/>
      <c r="Q235" s="356"/>
      <c r="R235" s="101"/>
      <c r="S235" s="101"/>
      <c r="T235" s="101"/>
      <c r="U235" s="101"/>
      <c r="V235" s="122"/>
    </row>
    <row r="236" spans="2:22" ht="18.75">
      <c r="B236" s="124"/>
      <c r="C236" s="101"/>
      <c r="D236" s="101"/>
      <c r="E236" s="101"/>
      <c r="F236" s="101"/>
      <c r="G236" s="377" t="str">
        <f>G226</f>
        <v>Formula</v>
      </c>
      <c r="H236" s="378"/>
      <c r="I236" s="378"/>
      <c r="J236" s="378"/>
      <c r="K236" s="379" t="str">
        <f>K226</f>
        <v>Variáveis</v>
      </c>
      <c r="L236" s="380"/>
      <c r="M236" s="380"/>
      <c r="N236" s="380"/>
      <c r="O236" s="381"/>
      <c r="P236" s="381"/>
      <c r="Q236" s="382"/>
      <c r="R236" s="101"/>
      <c r="S236" s="101"/>
      <c r="T236" s="101"/>
      <c r="U236" s="101"/>
      <c r="V236" s="122"/>
    </row>
    <row r="237" spans="2:22" ht="18">
      <c r="B237" s="124"/>
      <c r="C237" s="101"/>
      <c r="D237" s="101"/>
      <c r="E237" s="101"/>
      <c r="F237" s="101"/>
      <c r="G237" s="106"/>
      <c r="H237" s="107"/>
      <c r="I237" s="107"/>
      <c r="J237" s="134"/>
      <c r="K237" s="135"/>
      <c r="L237" s="107"/>
      <c r="M237" s="107"/>
      <c r="N237" s="107"/>
      <c r="O237" s="107"/>
      <c r="P237" s="107"/>
      <c r="Q237" s="136"/>
      <c r="R237" s="101"/>
      <c r="S237" s="101"/>
      <c r="T237" s="101"/>
      <c r="U237" s="101"/>
      <c r="V237" s="122"/>
    </row>
    <row r="238" spans="2:22" ht="18.75">
      <c r="B238" s="124"/>
      <c r="C238" s="101"/>
      <c r="D238" s="101"/>
      <c r="E238" s="101"/>
      <c r="F238" s="101"/>
      <c r="G238" s="124"/>
      <c r="H238" s="101"/>
      <c r="I238" s="101"/>
      <c r="J238" s="137"/>
      <c r="K238" s="371" t="s">
        <v>105</v>
      </c>
      <c r="L238" s="383"/>
      <c r="M238" s="383"/>
      <c r="N238" s="383"/>
      <c r="O238" s="383"/>
      <c r="P238" s="148">
        <f>P233</f>
        <v>114.71165079879442</v>
      </c>
      <c r="Q238" s="139" t="str">
        <f>Q230</f>
        <v xml:space="preserve"> °C</v>
      </c>
      <c r="R238" s="101"/>
      <c r="S238" s="101"/>
      <c r="T238" s="101"/>
      <c r="U238" s="101"/>
      <c r="V238" s="122"/>
    </row>
    <row r="239" spans="2:22" ht="18.75">
      <c r="B239" s="124"/>
      <c r="C239" s="101"/>
      <c r="D239" s="101"/>
      <c r="E239" s="101"/>
      <c r="F239" s="101"/>
      <c r="G239" s="124"/>
      <c r="H239" s="101"/>
      <c r="I239" s="101"/>
      <c r="J239" s="137"/>
      <c r="K239" s="371" t="s">
        <v>101</v>
      </c>
      <c r="L239" s="383"/>
      <c r="M239" s="383"/>
      <c r="N239" s="383"/>
      <c r="O239" s="383"/>
      <c r="P239" s="148">
        <f>P228</f>
        <v>40</v>
      </c>
      <c r="Q239" s="139" t="str">
        <f>Q238</f>
        <v xml:space="preserve"> °C</v>
      </c>
      <c r="R239" s="101"/>
      <c r="S239" s="101"/>
      <c r="T239" s="101"/>
      <c r="U239" s="101"/>
      <c r="V239" s="122"/>
    </row>
    <row r="240" spans="2:22" ht="19.5" thickBot="1">
      <c r="B240" s="124"/>
      <c r="C240" s="101"/>
      <c r="D240" s="101"/>
      <c r="E240" s="101"/>
      <c r="F240" s="101"/>
      <c r="G240" s="140"/>
      <c r="H240" s="141"/>
      <c r="I240" s="141"/>
      <c r="J240" s="142"/>
      <c r="K240" s="384"/>
      <c r="L240" s="375"/>
      <c r="M240" s="375"/>
      <c r="N240" s="375"/>
      <c r="O240" s="375"/>
      <c r="P240" s="143"/>
      <c r="Q240" s="144"/>
      <c r="R240" s="101"/>
      <c r="S240" s="101"/>
      <c r="T240" s="101"/>
      <c r="U240" s="101"/>
      <c r="V240" s="122"/>
    </row>
    <row r="241" spans="2:22" ht="18">
      <c r="B241" s="124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22"/>
    </row>
    <row r="242" spans="2:22" ht="18">
      <c r="B242" s="124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45" t="s">
        <v>106</v>
      </c>
      <c r="P242" s="146">
        <f>P238-P239</f>
        <v>74.711650798794423</v>
      </c>
      <c r="Q242" s="147" t="str">
        <f>Q233</f>
        <v xml:space="preserve"> °C</v>
      </c>
      <c r="R242" s="101"/>
      <c r="S242" s="101"/>
      <c r="T242" s="101"/>
      <c r="U242" s="101"/>
      <c r="V242" s="122"/>
    </row>
    <row r="243" spans="2:22" ht="18.75" thickBot="1">
      <c r="B243" s="124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45"/>
      <c r="P243" s="146"/>
      <c r="Q243" s="147"/>
      <c r="R243" s="101"/>
      <c r="S243" s="101"/>
      <c r="T243" s="101"/>
      <c r="U243" s="101"/>
      <c r="V243" s="122"/>
    </row>
    <row r="244" spans="2:22" ht="18.75">
      <c r="B244" s="124"/>
      <c r="C244" s="101"/>
      <c r="D244" s="101"/>
      <c r="E244" s="101"/>
      <c r="F244" s="101"/>
      <c r="G244" s="376" t="s">
        <v>162</v>
      </c>
      <c r="H244" s="355"/>
      <c r="I244" s="355"/>
      <c r="J244" s="355"/>
      <c r="K244" s="355"/>
      <c r="L244" s="355"/>
      <c r="M244" s="355"/>
      <c r="N244" s="355"/>
      <c r="O244" s="355"/>
      <c r="P244" s="355"/>
      <c r="Q244" s="356"/>
      <c r="R244" s="101"/>
      <c r="S244" s="101"/>
      <c r="T244" s="101"/>
      <c r="U244" s="101"/>
      <c r="V244" s="122"/>
    </row>
    <row r="245" spans="2:22" ht="18.75">
      <c r="B245" s="124"/>
      <c r="C245" s="101"/>
      <c r="D245" s="101"/>
      <c r="E245" s="101"/>
      <c r="F245" s="101"/>
      <c r="G245" s="377" t="str">
        <f>G236</f>
        <v>Formula</v>
      </c>
      <c r="H245" s="378"/>
      <c r="I245" s="378"/>
      <c r="J245" s="378"/>
      <c r="K245" s="379" t="str">
        <f>K236</f>
        <v>Variáveis</v>
      </c>
      <c r="L245" s="380"/>
      <c r="M245" s="380"/>
      <c r="N245" s="380"/>
      <c r="O245" s="381"/>
      <c r="P245" s="381"/>
      <c r="Q245" s="382"/>
      <c r="R245" s="101"/>
      <c r="S245" s="101"/>
      <c r="T245" s="101"/>
      <c r="U245" s="101"/>
      <c r="V245" s="122"/>
    </row>
    <row r="246" spans="2:22" ht="18">
      <c r="B246" s="124"/>
      <c r="C246" s="101"/>
      <c r="D246" s="101"/>
      <c r="E246" s="101"/>
      <c r="F246" s="101"/>
      <c r="G246" s="106"/>
      <c r="H246" s="107"/>
      <c r="I246" s="107"/>
      <c r="J246" s="134"/>
      <c r="K246" s="135"/>
      <c r="L246" s="107"/>
      <c r="M246" s="107"/>
      <c r="N246" s="107"/>
      <c r="O246" s="107"/>
      <c r="P246" s="107"/>
      <c r="Q246" s="136"/>
      <c r="R246" s="101"/>
      <c r="S246" s="101"/>
      <c r="T246" s="101"/>
      <c r="U246" s="101"/>
      <c r="V246" s="122"/>
    </row>
    <row r="247" spans="2:22" ht="18.75">
      <c r="B247" s="124"/>
      <c r="C247" s="101"/>
      <c r="D247" s="101"/>
      <c r="E247" s="101"/>
      <c r="F247" s="101"/>
      <c r="G247" s="124"/>
      <c r="H247" s="101"/>
      <c r="I247" s="101"/>
      <c r="J247" s="137"/>
      <c r="K247" s="371" t="s">
        <v>105</v>
      </c>
      <c r="L247" s="387"/>
      <c r="M247" s="387"/>
      <c r="N247" s="387"/>
      <c r="O247" s="387"/>
      <c r="P247" s="148">
        <f>P238</f>
        <v>114.71165079879442</v>
      </c>
      <c r="Q247" s="139" t="str">
        <f>Q239</f>
        <v xml:space="preserve"> °C</v>
      </c>
      <c r="R247" s="101"/>
      <c r="S247" s="101"/>
      <c r="T247" s="101"/>
      <c r="U247" s="101"/>
      <c r="V247" s="122"/>
    </row>
    <row r="248" spans="2:22" ht="18.75">
      <c r="B248" s="124"/>
      <c r="C248" s="101"/>
      <c r="D248" s="101"/>
      <c r="E248" s="101"/>
      <c r="F248" s="101"/>
      <c r="G248" s="124"/>
      <c r="H248" s="101"/>
      <c r="I248" s="101"/>
      <c r="J248" s="137"/>
      <c r="K248" s="371" t="s">
        <v>108</v>
      </c>
      <c r="L248" s="387"/>
      <c r="M248" s="387"/>
      <c r="N248" s="387"/>
      <c r="O248" s="387"/>
      <c r="P248" s="148">
        <v>10</v>
      </c>
      <c r="Q248" s="139" t="s">
        <v>109</v>
      </c>
      <c r="R248" s="101"/>
      <c r="S248" s="101"/>
      <c r="T248" s="101"/>
      <c r="U248" s="101"/>
      <c r="V248" s="122"/>
    </row>
    <row r="249" spans="2:22" ht="18.75">
      <c r="B249" s="124"/>
      <c r="C249" s="101"/>
      <c r="D249" s="101"/>
      <c r="E249" s="101"/>
      <c r="F249" s="101"/>
      <c r="G249" s="124"/>
      <c r="H249" s="101"/>
      <c r="I249" s="101"/>
      <c r="J249" s="137"/>
      <c r="K249" s="371" t="s">
        <v>110</v>
      </c>
      <c r="L249" s="387"/>
      <c r="M249" s="387"/>
      <c r="N249" s="387"/>
      <c r="O249" s="387"/>
      <c r="P249" s="148">
        <f>9.5*23</f>
        <v>218.5</v>
      </c>
      <c r="Q249" s="139" t="s">
        <v>111</v>
      </c>
      <c r="R249" s="101"/>
      <c r="S249" s="101"/>
      <c r="T249" s="101"/>
      <c r="U249" s="101"/>
      <c r="V249" s="122"/>
    </row>
    <row r="250" spans="2:22" ht="18.75">
      <c r="B250" s="124"/>
      <c r="C250" s="101"/>
      <c r="D250" s="101"/>
      <c r="E250" s="101"/>
      <c r="F250" s="101"/>
      <c r="G250" s="124"/>
      <c r="H250" s="101"/>
      <c r="I250" s="101"/>
      <c r="J250" s="137"/>
      <c r="K250" s="371" t="s">
        <v>112</v>
      </c>
      <c r="L250" s="387"/>
      <c r="M250" s="387"/>
      <c r="N250" s="387"/>
      <c r="O250" s="387"/>
      <c r="P250" s="148">
        <v>1</v>
      </c>
      <c r="Q250" s="139" t="s">
        <v>113</v>
      </c>
      <c r="R250" s="101"/>
      <c r="S250" s="101"/>
      <c r="T250" s="101"/>
      <c r="U250" s="101"/>
      <c r="V250" s="122"/>
    </row>
    <row r="251" spans="2:22" ht="19.5" thickBot="1">
      <c r="B251" s="124"/>
      <c r="C251" s="101"/>
      <c r="D251" s="101"/>
      <c r="E251" s="101"/>
      <c r="F251" s="101"/>
      <c r="G251" s="140"/>
      <c r="H251" s="141"/>
      <c r="I251" s="141"/>
      <c r="J251" s="142"/>
      <c r="K251" s="384"/>
      <c r="L251" s="398"/>
      <c r="M251" s="398"/>
      <c r="N251" s="398"/>
      <c r="O251" s="398"/>
      <c r="P251" s="143"/>
      <c r="Q251" s="144"/>
      <c r="R251" s="101"/>
      <c r="S251" s="101"/>
      <c r="T251" s="101"/>
      <c r="U251" s="101"/>
      <c r="V251" s="122"/>
    </row>
    <row r="252" spans="2:22" ht="18">
      <c r="B252" s="124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22"/>
    </row>
    <row r="253" spans="2:22" ht="18.75">
      <c r="B253" s="124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45" t="s">
        <v>163</v>
      </c>
      <c r="P253" s="146">
        <f>P247+((2*(P247+AC27))/((45700/((P248*1000)/P249)^2*P250)-1))</f>
        <v>147.34766315099043</v>
      </c>
      <c r="Q253" s="147" t="str">
        <f>Q242</f>
        <v xml:space="preserve"> °C</v>
      </c>
      <c r="R253" s="101"/>
      <c r="S253" s="101"/>
      <c r="T253" s="101"/>
      <c r="U253" s="101"/>
      <c r="V253" s="122"/>
    </row>
    <row r="254" spans="2:22" ht="18">
      <c r="B254" s="124"/>
      <c r="C254" s="101"/>
      <c r="D254" s="101"/>
      <c r="E254" s="101"/>
      <c r="F254" s="101"/>
      <c r="G254" s="101"/>
      <c r="H254" s="101"/>
      <c r="I254" s="101"/>
      <c r="J254" s="101"/>
      <c r="K254" s="145"/>
      <c r="L254" s="146"/>
      <c r="M254" s="147"/>
      <c r="N254" s="101"/>
      <c r="O254" s="101"/>
      <c r="P254" s="101"/>
      <c r="Q254" s="101"/>
      <c r="R254" s="101"/>
      <c r="S254" s="101"/>
      <c r="T254" s="101"/>
      <c r="U254" s="101"/>
      <c r="V254" s="122"/>
    </row>
    <row r="255" spans="2:22" ht="18">
      <c r="B255" s="305" t="s">
        <v>115</v>
      </c>
      <c r="C255" s="306"/>
      <c r="D255" s="306"/>
      <c r="E255" s="306"/>
      <c r="F255" s="306"/>
      <c r="G255" s="306"/>
      <c r="H255" s="306"/>
      <c r="I255" s="306"/>
      <c r="J255" s="306"/>
      <c r="K255" s="306"/>
      <c r="L255" s="306"/>
      <c r="M255" s="306"/>
      <c r="N255" s="306"/>
      <c r="O255" s="306"/>
      <c r="P255" s="306"/>
      <c r="Q255" s="306"/>
      <c r="R255" s="306"/>
      <c r="S255" s="306"/>
      <c r="T255" s="306"/>
      <c r="U255" s="306"/>
      <c r="V255" s="307"/>
    </row>
    <row r="256" spans="2:22" ht="18">
      <c r="B256" s="124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22"/>
    </row>
    <row r="257" spans="2:27" ht="18">
      <c r="B257" s="124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22"/>
    </row>
    <row r="258" spans="2:27" ht="18">
      <c r="B258" s="124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22"/>
    </row>
    <row r="259" spans="2:27" ht="18">
      <c r="B259" s="124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22"/>
    </row>
    <row r="260" spans="2:27" ht="18.75" thickBot="1">
      <c r="B260" s="124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22"/>
    </row>
    <row r="261" spans="2:27" ht="18.75">
      <c r="B261" s="124"/>
      <c r="C261" s="101"/>
      <c r="D261" s="101"/>
      <c r="E261" s="101"/>
      <c r="F261" s="101"/>
      <c r="G261" s="101"/>
      <c r="H261" s="101"/>
      <c r="I261" s="399" t="s">
        <v>116</v>
      </c>
      <c r="J261" s="400"/>
      <c r="K261" s="400"/>
      <c r="L261" s="400"/>
      <c r="M261" s="400"/>
      <c r="N261" s="401"/>
      <c r="O261" s="101"/>
      <c r="P261" s="101"/>
      <c r="Q261" s="101"/>
      <c r="R261" s="101"/>
      <c r="S261" s="101"/>
      <c r="T261" s="101"/>
      <c r="U261" s="101"/>
      <c r="V261" s="122"/>
    </row>
    <row r="262" spans="2:27" ht="18.75">
      <c r="B262" s="124"/>
      <c r="C262" s="101"/>
      <c r="D262" s="101"/>
      <c r="E262" s="101"/>
      <c r="F262" s="101"/>
      <c r="G262" s="101"/>
      <c r="H262" s="101"/>
      <c r="I262" s="389" t="s">
        <v>117</v>
      </c>
      <c r="J262" s="390"/>
      <c r="K262" s="390"/>
      <c r="L262" s="390"/>
      <c r="M262" s="391" t="s">
        <v>118</v>
      </c>
      <c r="N262" s="392"/>
      <c r="O262" s="101"/>
      <c r="P262" s="101"/>
      <c r="Q262" s="101"/>
      <c r="R262" s="101"/>
      <c r="S262" s="101"/>
      <c r="T262" s="101"/>
      <c r="U262" s="101"/>
      <c r="V262" s="122"/>
    </row>
    <row r="263" spans="2:27" ht="19.5" thickBot="1">
      <c r="B263" s="124"/>
      <c r="C263" s="101"/>
      <c r="D263" s="101"/>
      <c r="E263" s="101"/>
      <c r="F263" s="101"/>
      <c r="G263" s="101"/>
      <c r="H263" s="101"/>
      <c r="I263" s="393" t="s">
        <v>119</v>
      </c>
      <c r="J263" s="394"/>
      <c r="K263" s="394"/>
      <c r="L263" s="394"/>
      <c r="M263" s="150">
        <f>P233</f>
        <v>114.71165079879442</v>
      </c>
      <c r="N263" s="151" t="str">
        <f>Q233</f>
        <v xml:space="preserve"> °C</v>
      </c>
      <c r="O263" s="101"/>
      <c r="P263" s="101"/>
      <c r="Q263" s="101"/>
      <c r="R263" s="101"/>
      <c r="S263" s="101"/>
      <c r="T263" s="101"/>
      <c r="U263" s="101"/>
      <c r="V263" s="122"/>
    </row>
    <row r="264" spans="2:27" ht="18">
      <c r="B264" s="124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22"/>
    </row>
    <row r="265" spans="2:27" ht="18.75">
      <c r="B265" s="124"/>
      <c r="C265" s="101"/>
      <c r="D265" s="101"/>
      <c r="E265" s="101"/>
      <c r="F265" s="101"/>
      <c r="G265" s="101"/>
      <c r="H265" s="395" t="s">
        <v>120</v>
      </c>
      <c r="I265" s="383"/>
      <c r="J265" s="396">
        <v>43734</v>
      </c>
      <c r="K265" s="387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22"/>
    </row>
    <row r="266" spans="2:27" ht="18.75">
      <c r="B266" s="124"/>
      <c r="C266" s="101"/>
      <c r="D266" s="101"/>
      <c r="E266" s="101"/>
      <c r="F266" s="101"/>
      <c r="G266" s="101"/>
      <c r="H266" s="145"/>
      <c r="I266" s="152"/>
      <c r="J266" s="153"/>
      <c r="K266" s="154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22"/>
    </row>
    <row r="267" spans="2:27" ht="18">
      <c r="B267" s="124"/>
      <c r="C267" s="101"/>
      <c r="D267" s="101"/>
      <c r="E267" s="101"/>
      <c r="F267" s="101"/>
      <c r="G267" s="101"/>
      <c r="H267" s="155" t="s">
        <v>121</v>
      </c>
      <c r="I267" s="121"/>
      <c r="J267" s="121"/>
      <c r="K267" s="121"/>
      <c r="L267" s="101"/>
      <c r="M267" s="101"/>
      <c r="N267" s="155" t="s">
        <v>122</v>
      </c>
      <c r="O267" s="101"/>
      <c r="P267" s="101"/>
      <c r="Q267" s="121"/>
      <c r="R267" s="121"/>
      <c r="S267" s="121"/>
      <c r="T267" s="121"/>
      <c r="U267" s="121"/>
      <c r="V267" s="156"/>
      <c r="W267" s="45"/>
      <c r="X267" s="45"/>
      <c r="Y267" s="45"/>
      <c r="Z267" s="45"/>
      <c r="AA267" s="45"/>
    </row>
    <row r="268" spans="2:27" ht="18">
      <c r="B268" s="120"/>
      <c r="C268" s="121"/>
      <c r="D268" s="121"/>
      <c r="E268" s="121"/>
      <c r="F268" s="101"/>
      <c r="G268" s="101"/>
      <c r="H268" s="101"/>
      <c r="I268" s="101"/>
      <c r="J268" s="10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56"/>
    </row>
    <row r="269" spans="2:27" ht="18">
      <c r="B269" s="120"/>
      <c r="C269" s="121"/>
      <c r="D269" s="121"/>
      <c r="E269" s="121"/>
      <c r="F269" s="101"/>
      <c r="G269" s="101"/>
      <c r="H269" s="101"/>
      <c r="I269" s="101"/>
      <c r="J269" s="10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56"/>
    </row>
    <row r="270" spans="2:27" ht="18">
      <c r="B270" s="124"/>
      <c r="C270" s="101"/>
      <c r="D270" s="101"/>
      <c r="E270" s="101"/>
      <c r="F270" s="101"/>
      <c r="G270" s="155"/>
      <c r="H270" s="121"/>
      <c r="I270" s="121"/>
      <c r="J270" s="121"/>
      <c r="K270" s="101"/>
      <c r="L270" s="101"/>
      <c r="M270" s="101"/>
      <c r="N270" s="101"/>
      <c r="O270" s="101"/>
      <c r="P270" s="155"/>
      <c r="Q270" s="121"/>
      <c r="R270" s="121"/>
      <c r="S270" s="121"/>
      <c r="T270" s="121"/>
      <c r="U270" s="121"/>
      <c r="V270" s="156"/>
      <c r="W270" s="45"/>
      <c r="X270" s="45"/>
      <c r="Y270" s="45"/>
      <c r="Z270" s="45"/>
      <c r="AA270" s="45"/>
    </row>
    <row r="271" spans="2:27" ht="18">
      <c r="B271" s="124"/>
      <c r="C271" s="101"/>
      <c r="D271" s="101"/>
      <c r="E271" s="101"/>
      <c r="F271" s="101"/>
      <c r="G271" s="155"/>
      <c r="H271" s="121"/>
      <c r="I271" s="121"/>
      <c r="J271" s="121"/>
      <c r="K271" s="101"/>
      <c r="L271" s="101"/>
      <c r="M271" s="101"/>
      <c r="N271" s="101"/>
      <c r="O271" s="101"/>
      <c r="P271" s="155"/>
      <c r="Q271" s="121"/>
      <c r="R271" s="121"/>
      <c r="S271" s="121"/>
      <c r="T271" s="121"/>
      <c r="U271" s="121"/>
      <c r="V271" s="156"/>
      <c r="W271" s="45"/>
      <c r="X271" s="45"/>
      <c r="Y271" s="45"/>
      <c r="Z271" s="45"/>
      <c r="AA271" s="45"/>
    </row>
    <row r="272" spans="2:27" ht="18.75">
      <c r="B272" s="124"/>
      <c r="C272" s="101"/>
      <c r="D272" s="101"/>
      <c r="E272" s="101"/>
      <c r="F272" s="101"/>
      <c r="G272" s="349" t="s">
        <v>123</v>
      </c>
      <c r="H272" s="349"/>
      <c r="I272" s="349"/>
      <c r="J272" s="397"/>
      <c r="K272" s="397"/>
      <c r="L272" s="101"/>
      <c r="M272" s="349" t="s">
        <v>124</v>
      </c>
      <c r="N272" s="332"/>
      <c r="O272" s="332"/>
      <c r="P272" s="332"/>
      <c r="Q272" s="332"/>
      <c r="R272" s="121"/>
      <c r="S272" s="121"/>
      <c r="T272" s="121"/>
      <c r="U272" s="121"/>
      <c r="V272" s="156"/>
      <c r="W272" s="45"/>
      <c r="X272" s="45"/>
      <c r="Y272" s="45"/>
      <c r="Z272" s="45"/>
    </row>
    <row r="273" spans="2:27" ht="18">
      <c r="B273" s="124"/>
      <c r="C273" s="101"/>
      <c r="D273" s="101"/>
      <c r="E273" s="101"/>
      <c r="F273" s="101"/>
      <c r="G273" s="121"/>
      <c r="H273" s="121"/>
      <c r="I273" s="121"/>
      <c r="J273" s="121"/>
      <c r="K273" s="101"/>
      <c r="L273" s="101"/>
      <c r="M273" s="101"/>
      <c r="N273" s="101"/>
      <c r="O273" s="101"/>
      <c r="P273" s="121"/>
      <c r="Q273" s="121"/>
      <c r="R273" s="121"/>
      <c r="S273" s="121"/>
      <c r="T273" s="121"/>
      <c r="U273" s="121"/>
      <c r="V273" s="156"/>
      <c r="W273" s="45"/>
      <c r="X273" s="45"/>
      <c r="Y273" s="45"/>
      <c r="Z273" s="45"/>
      <c r="AA273" s="45"/>
    </row>
    <row r="274" spans="2:27" ht="15" customHeight="1">
      <c r="B274" s="124"/>
      <c r="C274" s="101"/>
      <c r="D274" s="101"/>
      <c r="E274" s="101"/>
      <c r="F274" s="388" t="s">
        <v>125</v>
      </c>
      <c r="G274" s="388"/>
      <c r="H274" s="388"/>
      <c r="I274" s="388"/>
      <c r="J274" s="388"/>
      <c r="K274" s="388"/>
      <c r="L274" s="388"/>
      <c r="M274" s="388"/>
      <c r="N274" s="388"/>
      <c r="O274" s="388"/>
      <c r="P274" s="388"/>
      <c r="Q274" s="388"/>
      <c r="R274" s="388"/>
      <c r="S274" s="154"/>
      <c r="T274" s="154"/>
      <c r="U274" s="154"/>
      <c r="V274" s="157"/>
      <c r="W274" s="68"/>
      <c r="X274" s="68"/>
      <c r="Y274" s="68"/>
      <c r="Z274" s="68"/>
    </row>
    <row r="275" spans="2:27" ht="18.75">
      <c r="B275" s="158"/>
      <c r="C275" s="154"/>
      <c r="D275" s="154"/>
      <c r="E275" s="152"/>
      <c r="F275" s="388"/>
      <c r="G275" s="388"/>
      <c r="H275" s="388"/>
      <c r="I275" s="388"/>
      <c r="J275" s="388"/>
      <c r="K275" s="388"/>
      <c r="L275" s="388"/>
      <c r="M275" s="388"/>
      <c r="N275" s="388"/>
      <c r="O275" s="388"/>
      <c r="P275" s="388"/>
      <c r="Q275" s="388"/>
      <c r="R275" s="388"/>
      <c r="S275" s="154"/>
      <c r="T275" s="154"/>
      <c r="U275" s="154"/>
      <c r="V275" s="157"/>
    </row>
    <row r="276" spans="2:27" ht="18.75" thickBot="1">
      <c r="B276" s="159"/>
      <c r="C276" s="160"/>
      <c r="D276" s="160"/>
      <c r="E276" s="160"/>
      <c r="F276" s="160"/>
      <c r="G276" s="160"/>
      <c r="H276" s="160"/>
      <c r="I276" s="160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61"/>
    </row>
  </sheetData>
  <mergeCells count="111">
    <mergeCell ref="F274:R275"/>
    <mergeCell ref="B204:V204"/>
    <mergeCell ref="I262:L262"/>
    <mergeCell ref="M262:N262"/>
    <mergeCell ref="I263:L263"/>
    <mergeCell ref="H265:I265"/>
    <mergeCell ref="J265:K265"/>
    <mergeCell ref="G272:K272"/>
    <mergeCell ref="M272:Q272"/>
    <mergeCell ref="K248:O248"/>
    <mergeCell ref="K249:O249"/>
    <mergeCell ref="K250:O250"/>
    <mergeCell ref="K251:O251"/>
    <mergeCell ref="B255:V255"/>
    <mergeCell ref="I261:N261"/>
    <mergeCell ref="K239:O239"/>
    <mergeCell ref="K240:O240"/>
    <mergeCell ref="G244:Q244"/>
    <mergeCell ref="G245:J245"/>
    <mergeCell ref="K245:Q245"/>
    <mergeCell ref="K247:O247"/>
    <mergeCell ref="K230:O230"/>
    <mergeCell ref="K231:O231"/>
    <mergeCell ref="G235:Q235"/>
    <mergeCell ref="G236:J236"/>
    <mergeCell ref="K236:Q236"/>
    <mergeCell ref="K238:O238"/>
    <mergeCell ref="K221:O221"/>
    <mergeCell ref="G225:Q225"/>
    <mergeCell ref="G226:J226"/>
    <mergeCell ref="K226:Q226"/>
    <mergeCell ref="K228:O228"/>
    <mergeCell ref="K229:O229"/>
    <mergeCell ref="K212:O212"/>
    <mergeCell ref="G216:Q216"/>
    <mergeCell ref="G217:J217"/>
    <mergeCell ref="K217:Q217"/>
    <mergeCell ref="K219:O219"/>
    <mergeCell ref="K220:O220"/>
    <mergeCell ref="G206:Q206"/>
    <mergeCell ref="G207:J207"/>
    <mergeCell ref="K207:Q207"/>
    <mergeCell ref="K209:O209"/>
    <mergeCell ref="K210:O210"/>
    <mergeCell ref="K211:O211"/>
    <mergeCell ref="K187:M187"/>
    <mergeCell ref="K188:M188"/>
    <mergeCell ref="K189:M189"/>
    <mergeCell ref="K190:M190"/>
    <mergeCell ref="I192:O192"/>
    <mergeCell ref="K181:M181"/>
    <mergeCell ref="K182:M182"/>
    <mergeCell ref="K183:M183"/>
    <mergeCell ref="K184:M184"/>
    <mergeCell ref="K185:M185"/>
    <mergeCell ref="K186:M186"/>
    <mergeCell ref="K176:M176"/>
    <mergeCell ref="AD176:AK176"/>
    <mergeCell ref="K177:M177"/>
    <mergeCell ref="K178:M178"/>
    <mergeCell ref="K179:M179"/>
    <mergeCell ref="K180:M180"/>
    <mergeCell ref="Y142:AL142"/>
    <mergeCell ref="AM142:AO142"/>
    <mergeCell ref="I150:O150"/>
    <mergeCell ref="B172:V172"/>
    <mergeCell ref="J174:N174"/>
    <mergeCell ref="K175:M175"/>
    <mergeCell ref="D86:Q86"/>
    <mergeCell ref="R86:T86"/>
    <mergeCell ref="Y100:AO100"/>
    <mergeCell ref="Y101:AL101"/>
    <mergeCell ref="AM101:AO101"/>
    <mergeCell ref="Y141:AO141"/>
    <mergeCell ref="H55:I56"/>
    <mergeCell ref="J55:P56"/>
    <mergeCell ref="H57:I58"/>
    <mergeCell ref="J57:P58"/>
    <mergeCell ref="I61:O61"/>
    <mergeCell ref="B84:V84"/>
    <mergeCell ref="H49:I50"/>
    <mergeCell ref="J49:P50"/>
    <mergeCell ref="H51:I52"/>
    <mergeCell ref="J51:P52"/>
    <mergeCell ref="H53:I54"/>
    <mergeCell ref="J53:P54"/>
    <mergeCell ref="H43:I44"/>
    <mergeCell ref="J43:P44"/>
    <mergeCell ref="H45:I46"/>
    <mergeCell ref="J45:P46"/>
    <mergeCell ref="H47:I48"/>
    <mergeCell ref="J47:P48"/>
    <mergeCell ref="B39:V39"/>
    <mergeCell ref="H41:I42"/>
    <mergeCell ref="J41:P42"/>
    <mergeCell ref="M17:N17"/>
    <mergeCell ref="B18:V18"/>
    <mergeCell ref="C20:M28"/>
    <mergeCell ref="B32:V32"/>
    <mergeCell ref="I34:M35"/>
    <mergeCell ref="N34:N35"/>
    <mergeCell ref="O34:O35"/>
    <mergeCell ref="D2:V4"/>
    <mergeCell ref="F5:G5"/>
    <mergeCell ref="F6:G6"/>
    <mergeCell ref="F7:G7"/>
    <mergeCell ref="B9:V9"/>
    <mergeCell ref="Q16:R16"/>
    <mergeCell ref="I36:M37"/>
    <mergeCell ref="N36:N37"/>
    <mergeCell ref="O36:O37"/>
  </mergeCells>
  <conditionalFormatting sqref="Z144:AO144">
    <cfRule type="expression" dxfId="5" priority="3">
      <formula>$E$92&lt;1</formula>
    </cfRule>
  </conditionalFormatting>
  <conditionalFormatting sqref="Z145:AL145 AM158:AO162 AM145:AO148">
    <cfRule type="expression" dxfId="4" priority="2">
      <formula>$E$96&lt;1</formula>
    </cfRule>
  </conditionalFormatting>
  <conditionalFormatting sqref="Z158:AL162 Z146:AL148">
    <cfRule type="expression" dxfId="3" priority="1">
      <formula>$E$100&lt;1</formula>
    </cfRule>
  </conditionalFormatting>
  <pageMargins left="0.51181102362204722" right="0.51181102362204722" top="0.78740157480314965" bottom="0.78740157480314965" header="0.31496062992125984" footer="0.31496062992125984"/>
  <pageSetup paperSize="9" scale="43" fitToHeight="0" orientation="portrait" r:id="rId1"/>
  <headerFooter>
    <oddFooter>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B3A9-CD0A-4FC6-BCB4-C65DE3654B50}">
  <sheetPr codeName="Planilha5">
    <pageSetUpPr fitToPage="1"/>
  </sheetPr>
  <dimension ref="B1:AS334"/>
  <sheetViews>
    <sheetView tabSelected="1" topLeftCell="B1" zoomScale="70" zoomScaleNormal="70" workbookViewId="0">
      <selection activeCell="U27" sqref="U27"/>
    </sheetView>
  </sheetViews>
  <sheetFormatPr defaultColWidth="9.140625" defaultRowHeight="14.25"/>
  <cols>
    <col min="1" max="1" width="9.7109375" style="14" customWidth="1"/>
    <col min="2" max="2" width="12.7109375" style="14" customWidth="1"/>
    <col min="3" max="12" width="9.7109375" style="14" customWidth="1"/>
    <col min="13" max="13" width="11" style="14" customWidth="1"/>
    <col min="14" max="22" width="10.140625" style="14" customWidth="1"/>
    <col min="23" max="23" width="9.7109375" style="14" customWidth="1"/>
    <col min="24" max="33" width="8.28515625" style="14" customWidth="1"/>
    <col min="34" max="34" width="7.42578125" style="14" bestFit="1" customWidth="1"/>
    <col min="35" max="35" width="8.28515625" style="14" customWidth="1"/>
    <col min="36" max="36" width="9.85546875" style="14" bestFit="1" customWidth="1"/>
    <col min="37" max="37" width="8.28515625" style="14" customWidth="1"/>
    <col min="38" max="16384" width="9.140625" style="14"/>
  </cols>
  <sheetData>
    <row r="1" spans="2:29" ht="14.1" customHeight="1" thickBot="1"/>
    <row r="2" spans="2:29" ht="14.1" customHeight="1">
      <c r="B2" s="46" t="s">
        <v>0</v>
      </c>
      <c r="C2" s="47"/>
      <c r="D2" s="182" t="s">
        <v>1</v>
      </c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320"/>
    </row>
    <row r="3" spans="2:29" ht="14.1" customHeight="1">
      <c r="B3" s="48"/>
      <c r="C3" s="20"/>
      <c r="D3" s="321"/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2"/>
    </row>
    <row r="4" spans="2:29" ht="14.1" customHeight="1">
      <c r="B4" s="48"/>
      <c r="C4" s="20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2"/>
      <c r="Y4" s="14">
        <v>33.5</v>
      </c>
    </row>
    <row r="5" spans="2:29" ht="18.75">
      <c r="B5" s="106"/>
      <c r="C5" s="107"/>
      <c r="D5" s="107"/>
      <c r="E5" s="107"/>
      <c r="F5" s="323" t="s">
        <v>2</v>
      </c>
      <c r="G5" s="324"/>
      <c r="H5" s="108" t="s">
        <v>25</v>
      </c>
      <c r="I5" s="107"/>
      <c r="J5" s="108"/>
      <c r="K5" s="107"/>
      <c r="L5" s="109" t="s">
        <v>4</v>
      </c>
      <c r="M5" s="108" t="s">
        <v>25</v>
      </c>
      <c r="N5" s="107"/>
      <c r="O5" s="107"/>
      <c r="P5" s="109"/>
      <c r="Q5" s="109" t="s">
        <v>5</v>
      </c>
      <c r="R5" s="108" t="s">
        <v>25</v>
      </c>
      <c r="S5" s="108"/>
      <c r="T5" s="108"/>
      <c r="U5" s="108"/>
      <c r="V5" s="110"/>
      <c r="W5" s="98"/>
      <c r="X5" s="98"/>
      <c r="Y5" s="98"/>
      <c r="Z5" s="98"/>
      <c r="AC5" s="14">
        <f>Y4*1.1</f>
        <v>36.85</v>
      </c>
    </row>
    <row r="6" spans="2:29" ht="18.75">
      <c r="B6" s="111"/>
      <c r="C6" s="112"/>
      <c r="D6" s="112"/>
      <c r="E6" s="112"/>
      <c r="F6" s="325" t="s">
        <v>7</v>
      </c>
      <c r="G6" s="326"/>
      <c r="H6" s="113" t="s">
        <v>164</v>
      </c>
      <c r="I6" s="112"/>
      <c r="J6" s="113"/>
      <c r="K6" s="112"/>
      <c r="L6" s="114" t="s">
        <v>9</v>
      </c>
      <c r="M6" s="113" t="s">
        <v>25</v>
      </c>
      <c r="N6" s="112"/>
      <c r="O6" s="112"/>
      <c r="P6" s="115"/>
      <c r="Q6" s="114" t="s">
        <v>11</v>
      </c>
      <c r="R6" s="113">
        <v>1</v>
      </c>
      <c r="S6" s="113"/>
      <c r="T6" s="113"/>
      <c r="U6" s="113"/>
      <c r="V6" s="116"/>
      <c r="W6" s="98"/>
      <c r="X6" s="98"/>
      <c r="Y6" s="98"/>
      <c r="Z6" s="98"/>
    </row>
    <row r="7" spans="2:29" ht="18.75">
      <c r="B7" s="111"/>
      <c r="C7" s="112"/>
      <c r="D7" s="112"/>
      <c r="E7" s="112"/>
      <c r="F7" s="325" t="s">
        <v>12</v>
      </c>
      <c r="G7" s="326"/>
      <c r="H7" s="113" t="s">
        <v>165</v>
      </c>
      <c r="I7" s="112"/>
      <c r="J7" s="115"/>
      <c r="K7" s="112"/>
      <c r="L7" s="117" t="s">
        <v>14</v>
      </c>
      <c r="M7" s="113" t="s">
        <v>15</v>
      </c>
      <c r="N7" s="112"/>
      <c r="O7" s="112"/>
      <c r="P7" s="115"/>
      <c r="Q7" s="114" t="s">
        <v>16</v>
      </c>
      <c r="R7" s="118" t="s">
        <v>25</v>
      </c>
      <c r="S7" s="118"/>
      <c r="T7" s="118"/>
      <c r="U7" s="118"/>
      <c r="V7" s="119"/>
      <c r="W7" s="99"/>
      <c r="X7" s="99"/>
      <c r="Y7" s="99"/>
      <c r="Z7" s="99"/>
    </row>
    <row r="8" spans="2:29" ht="14.1" customHeight="1">
      <c r="B8" s="120"/>
      <c r="C8" s="101"/>
      <c r="D8" s="121"/>
      <c r="E8" s="121"/>
      <c r="F8" s="121"/>
      <c r="G8" s="121"/>
      <c r="H8" s="121"/>
      <c r="I8" s="121"/>
      <c r="J8" s="12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22"/>
    </row>
    <row r="9" spans="2:29" ht="18">
      <c r="B9" s="305" t="s">
        <v>17</v>
      </c>
      <c r="C9" s="306"/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7"/>
    </row>
    <row r="10" spans="2:29" ht="14.1" customHeight="1">
      <c r="B10" s="123"/>
      <c r="C10" s="101"/>
      <c r="D10" s="101"/>
      <c r="E10" s="100"/>
      <c r="F10" s="100"/>
      <c r="G10" s="100"/>
      <c r="H10" s="100"/>
      <c r="I10" s="100"/>
      <c r="J10" s="100"/>
      <c r="K10" s="100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22"/>
    </row>
    <row r="11" spans="2:29" ht="18.75">
      <c r="B11" s="124"/>
      <c r="C11" s="101"/>
      <c r="D11" s="100"/>
      <c r="E11" s="101"/>
      <c r="F11" s="101"/>
      <c r="G11" s="102" t="s">
        <v>18</v>
      </c>
      <c r="H11" s="103">
        <v>3.15</v>
      </c>
      <c r="I11" s="100" t="s">
        <v>19</v>
      </c>
      <c r="J11" s="101"/>
      <c r="K11" s="101"/>
      <c r="L11" s="101"/>
      <c r="M11" s="101"/>
      <c r="N11" s="101"/>
      <c r="O11" s="101"/>
      <c r="P11" s="102" t="s">
        <v>29</v>
      </c>
      <c r="Q11" s="105">
        <v>95</v>
      </c>
      <c r="R11" s="100" t="s">
        <v>30</v>
      </c>
      <c r="S11" s="100"/>
      <c r="T11" s="104"/>
      <c r="U11" s="104"/>
      <c r="V11" s="125"/>
      <c r="W11" s="96"/>
      <c r="X11" s="96"/>
      <c r="Y11" s="96"/>
    </row>
    <row r="12" spans="2:29" ht="18">
      <c r="B12" s="124"/>
      <c r="C12" s="101"/>
      <c r="D12" s="100"/>
      <c r="E12" s="101"/>
      <c r="F12" s="101"/>
      <c r="G12" s="102" t="s">
        <v>22</v>
      </c>
      <c r="H12" s="105">
        <v>220</v>
      </c>
      <c r="I12" s="100" t="s">
        <v>23</v>
      </c>
      <c r="J12" s="101"/>
      <c r="K12" s="101"/>
      <c r="L12" s="101"/>
      <c r="M12" s="101"/>
      <c r="N12" s="101"/>
      <c r="O12" s="101"/>
      <c r="P12" s="102" t="s">
        <v>33</v>
      </c>
      <c r="Q12" s="105">
        <v>7.65</v>
      </c>
      <c r="R12" s="100" t="s">
        <v>34</v>
      </c>
      <c r="S12" s="100"/>
      <c r="T12" s="100"/>
      <c r="U12" s="100"/>
      <c r="V12" s="126"/>
      <c r="W12" s="1"/>
      <c r="X12" s="1"/>
      <c r="Y12" s="1"/>
    </row>
    <row r="13" spans="2:29" ht="18">
      <c r="B13" s="124"/>
      <c r="C13" s="101"/>
      <c r="D13" s="100"/>
      <c r="E13" s="101"/>
      <c r="F13" s="101"/>
      <c r="G13" s="102" t="s">
        <v>27</v>
      </c>
      <c r="H13" s="105">
        <v>15</v>
      </c>
      <c r="I13" s="100" t="s">
        <v>28</v>
      </c>
      <c r="J13" s="101"/>
      <c r="K13" s="101"/>
      <c r="L13" s="101"/>
      <c r="M13" s="101"/>
      <c r="N13" s="101"/>
      <c r="O13" s="101"/>
      <c r="P13" s="102" t="s">
        <v>35</v>
      </c>
      <c r="Q13" s="105">
        <v>3</v>
      </c>
      <c r="R13" s="100" t="s">
        <v>36</v>
      </c>
      <c r="T13" s="100"/>
      <c r="U13" s="100"/>
      <c r="V13" s="126"/>
      <c r="W13" s="1"/>
      <c r="X13" s="1"/>
      <c r="Y13" s="1"/>
    </row>
    <row r="14" spans="2:29" ht="18">
      <c r="B14" s="124"/>
      <c r="C14" s="101"/>
      <c r="D14" s="100"/>
      <c r="E14" s="101"/>
      <c r="F14" s="101"/>
      <c r="G14" s="102" t="s">
        <v>31</v>
      </c>
      <c r="H14" s="105">
        <v>60</v>
      </c>
      <c r="I14" s="100" t="s">
        <v>32</v>
      </c>
      <c r="J14" s="101"/>
      <c r="K14" s="101"/>
      <c r="L14" s="101"/>
      <c r="M14" s="101"/>
      <c r="N14" s="101"/>
      <c r="O14" s="101"/>
      <c r="P14" s="102" t="s">
        <v>166</v>
      </c>
      <c r="Q14" s="100">
        <v>2022</v>
      </c>
      <c r="R14" s="101"/>
      <c r="T14" s="100"/>
      <c r="U14" s="100"/>
      <c r="V14" s="126"/>
      <c r="W14" s="1"/>
      <c r="X14" s="1"/>
      <c r="Y14" s="1"/>
    </row>
    <row r="15" spans="2:29" ht="18.75">
      <c r="B15" s="123"/>
      <c r="C15" s="101"/>
      <c r="D15" s="101"/>
      <c r="E15" s="101"/>
      <c r="F15" s="101"/>
      <c r="G15" s="100"/>
      <c r="H15" s="100"/>
      <c r="I15" s="101"/>
      <c r="J15" s="101"/>
      <c r="K15" s="101"/>
      <c r="L15" s="101"/>
      <c r="M15" s="303"/>
      <c r="N15" s="304"/>
      <c r="O15" s="129"/>
      <c r="P15" s="129"/>
      <c r="Q15" s="129"/>
      <c r="R15" s="129"/>
      <c r="S15" s="129"/>
      <c r="T15" s="129"/>
      <c r="U15" s="129"/>
      <c r="V15" s="122"/>
    </row>
    <row r="16" spans="2:29" ht="18">
      <c r="B16" s="305" t="s">
        <v>40</v>
      </c>
      <c r="C16" s="306"/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306"/>
      <c r="V16" s="307"/>
      <c r="W16" s="97"/>
      <c r="X16" s="97"/>
      <c r="Y16" s="97"/>
    </row>
    <row r="17" spans="2:29" ht="18">
      <c r="B17" s="124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22"/>
    </row>
    <row r="18" spans="2:29" ht="18">
      <c r="B18" s="124"/>
      <c r="C18" s="308"/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101"/>
      <c r="O18" s="101"/>
      <c r="P18" s="101"/>
      <c r="Q18" s="101"/>
      <c r="R18" s="101"/>
      <c r="S18" s="101"/>
      <c r="T18" s="101"/>
      <c r="U18" s="101"/>
      <c r="V18" s="122"/>
    </row>
    <row r="19" spans="2:29" ht="14.1" customHeight="1">
      <c r="B19" s="124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101"/>
      <c r="O19" s="101"/>
      <c r="P19" s="101"/>
      <c r="Q19" s="101"/>
      <c r="R19" s="101"/>
      <c r="S19" s="101"/>
      <c r="T19" s="101"/>
      <c r="U19" s="101"/>
      <c r="V19" s="122"/>
    </row>
    <row r="20" spans="2:29" ht="14.1" customHeight="1">
      <c r="B20" s="124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101"/>
      <c r="O20" s="101"/>
      <c r="P20" s="101"/>
      <c r="Q20" s="101"/>
      <c r="R20" s="101"/>
      <c r="S20" s="101"/>
      <c r="T20" s="101"/>
      <c r="U20" s="101"/>
      <c r="V20" s="122"/>
    </row>
    <row r="21" spans="2:29" ht="14.1" customHeight="1">
      <c r="B21" s="124"/>
      <c r="C21" s="309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101"/>
      <c r="O21" s="101"/>
      <c r="P21" s="101"/>
      <c r="Q21" s="101"/>
      <c r="R21" s="101"/>
      <c r="S21" s="101"/>
      <c r="T21" s="101"/>
      <c r="U21" s="101"/>
      <c r="V21" s="122"/>
    </row>
    <row r="22" spans="2:29" ht="14.1" customHeight="1">
      <c r="B22" s="124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101"/>
      <c r="O22" s="101"/>
      <c r="P22" s="101"/>
      <c r="Q22" s="101"/>
      <c r="R22" s="101"/>
      <c r="S22" s="101"/>
      <c r="T22" s="101"/>
      <c r="U22" s="101"/>
      <c r="V22" s="122"/>
    </row>
    <row r="23" spans="2:29" ht="14.1" customHeight="1">
      <c r="B23" s="124"/>
      <c r="C23" s="309"/>
      <c r="D23" s="309"/>
      <c r="E23" s="309"/>
      <c r="F23" s="309"/>
      <c r="G23" s="309"/>
      <c r="H23" s="309"/>
      <c r="I23" s="309"/>
      <c r="J23" s="309"/>
      <c r="K23" s="309"/>
      <c r="L23" s="309"/>
      <c r="M23" s="309"/>
      <c r="N23" s="101"/>
      <c r="O23" s="101"/>
      <c r="P23" s="101"/>
      <c r="Q23" s="101"/>
      <c r="R23" s="101"/>
      <c r="S23" s="101"/>
      <c r="T23" s="101"/>
      <c r="U23" s="101"/>
      <c r="V23" s="122"/>
    </row>
    <row r="24" spans="2:29" ht="14.1" customHeight="1">
      <c r="B24" s="124"/>
      <c r="C24" s="309"/>
      <c r="D24" s="309"/>
      <c r="E24" s="309"/>
      <c r="F24" s="309"/>
      <c r="G24" s="309"/>
      <c r="H24" s="309"/>
      <c r="I24" s="309"/>
      <c r="J24" s="309"/>
      <c r="K24" s="309"/>
      <c r="L24" s="309"/>
      <c r="M24" s="309"/>
      <c r="N24" s="101"/>
      <c r="O24" s="101"/>
      <c r="P24" s="101"/>
      <c r="Q24" s="101"/>
      <c r="R24" s="101"/>
      <c r="S24" s="101"/>
      <c r="T24" s="101"/>
      <c r="U24" s="101"/>
      <c r="V24" s="122"/>
    </row>
    <row r="25" spans="2:29" ht="14.1" customHeight="1">
      <c r="B25" s="124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101"/>
      <c r="O25" s="101"/>
      <c r="P25" s="101"/>
      <c r="Q25" s="101"/>
      <c r="R25" s="101"/>
      <c r="S25" s="101"/>
      <c r="T25" s="101"/>
      <c r="U25" s="101"/>
      <c r="V25" s="122"/>
    </row>
    <row r="26" spans="2:29" ht="14.1" customHeight="1">
      <c r="B26" s="124"/>
      <c r="C26" s="309"/>
      <c r="D26" s="309"/>
      <c r="E26" s="309"/>
      <c r="F26" s="309"/>
      <c r="G26" s="309"/>
      <c r="H26" s="309"/>
      <c r="I26" s="309"/>
      <c r="J26" s="309"/>
      <c r="K26" s="309"/>
      <c r="L26" s="309"/>
      <c r="M26" s="309"/>
      <c r="N26" s="101"/>
      <c r="O26" s="101"/>
      <c r="P26" s="101"/>
      <c r="Q26" s="101"/>
      <c r="R26" s="101"/>
      <c r="S26" s="101"/>
      <c r="T26" s="101"/>
      <c r="U26" s="101"/>
      <c r="V26" s="122"/>
    </row>
    <row r="27" spans="2:29" ht="14.1" customHeight="1">
      <c r="B27" s="124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22"/>
      <c r="AB27" s="15" t="s">
        <v>41</v>
      </c>
      <c r="AC27" s="14">
        <v>225</v>
      </c>
    </row>
    <row r="28" spans="2:29" ht="14.1" customHeight="1">
      <c r="B28" s="124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22"/>
    </row>
    <row r="29" spans="2:29" ht="14.1" customHeight="1">
      <c r="B29" s="124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22"/>
    </row>
    <row r="30" spans="2:29" ht="14.1" customHeight="1">
      <c r="B30" s="305" t="s">
        <v>42</v>
      </c>
      <c r="C30" s="306"/>
      <c r="D30" s="306"/>
      <c r="E30" s="306"/>
      <c r="F30" s="306"/>
      <c r="G30" s="306"/>
      <c r="H30" s="306"/>
      <c r="I30" s="306"/>
      <c r="J30" s="306"/>
      <c r="K30" s="306"/>
      <c r="L30" s="306"/>
      <c r="M30" s="306"/>
      <c r="N30" s="306"/>
      <c r="O30" s="306"/>
      <c r="P30" s="306"/>
      <c r="Q30" s="306"/>
      <c r="R30" s="306"/>
      <c r="S30" s="306"/>
      <c r="T30" s="306"/>
      <c r="U30" s="306"/>
      <c r="V30" s="307"/>
    </row>
    <row r="31" spans="2:29" ht="14.1" customHeight="1" thickBot="1">
      <c r="B31" s="124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22"/>
    </row>
    <row r="32" spans="2:29" ht="14.1" customHeight="1">
      <c r="B32" s="124"/>
      <c r="C32" s="101"/>
      <c r="D32" s="101"/>
      <c r="E32" s="101"/>
      <c r="F32" s="101"/>
      <c r="G32" s="101"/>
      <c r="H32" s="101"/>
      <c r="I32" s="310" t="s">
        <v>43</v>
      </c>
      <c r="J32" s="311"/>
      <c r="K32" s="311"/>
      <c r="L32" s="311"/>
      <c r="M32" s="312"/>
      <c r="N32" s="316">
        <v>44.12</v>
      </c>
      <c r="O32" s="318" t="str">
        <f>Q235</f>
        <v>mΩ</v>
      </c>
      <c r="P32" s="101"/>
      <c r="Q32" s="101"/>
      <c r="R32" s="101"/>
      <c r="S32" s="101"/>
      <c r="T32" s="101"/>
      <c r="U32" s="101"/>
      <c r="V32" s="122"/>
    </row>
    <row r="33" spans="2:22" ht="14.1" customHeight="1">
      <c r="B33" s="124"/>
      <c r="C33" s="101"/>
      <c r="D33" s="101"/>
      <c r="E33" s="101"/>
      <c r="F33" s="101"/>
      <c r="G33" s="101"/>
      <c r="H33" s="101"/>
      <c r="I33" s="313"/>
      <c r="J33" s="314"/>
      <c r="K33" s="314"/>
      <c r="L33" s="314"/>
      <c r="M33" s="315"/>
      <c r="N33" s="317"/>
      <c r="O33" s="319"/>
      <c r="P33" s="101"/>
      <c r="Q33" s="101"/>
      <c r="R33" s="101"/>
      <c r="S33" s="101"/>
      <c r="T33" s="101"/>
      <c r="U33" s="101"/>
      <c r="V33" s="122"/>
    </row>
    <row r="34" spans="2:22" ht="18">
      <c r="B34" s="124"/>
      <c r="C34" s="101"/>
      <c r="D34" s="101"/>
      <c r="E34" s="101"/>
      <c r="F34" s="101"/>
      <c r="G34" s="101"/>
      <c r="H34" s="101"/>
      <c r="I34" s="313" t="s">
        <v>44</v>
      </c>
      <c r="J34" s="315"/>
      <c r="K34" s="315"/>
      <c r="L34" s="315"/>
      <c r="M34" s="315"/>
      <c r="N34" s="339">
        <v>13.2</v>
      </c>
      <c r="O34" s="341" t="str">
        <f>Q236</f>
        <v xml:space="preserve"> °C</v>
      </c>
      <c r="P34" s="101"/>
      <c r="Q34" s="101"/>
      <c r="R34" s="101"/>
      <c r="S34" s="101"/>
      <c r="T34" s="101"/>
      <c r="U34" s="101"/>
      <c r="V34" s="122"/>
    </row>
    <row r="35" spans="2:22" ht="11.1" customHeight="1" thickBot="1">
      <c r="B35" s="124"/>
      <c r="C35" s="101"/>
      <c r="D35" s="101"/>
      <c r="E35" s="101"/>
      <c r="F35" s="101"/>
      <c r="G35" s="101"/>
      <c r="H35" s="101"/>
      <c r="I35" s="337"/>
      <c r="J35" s="338"/>
      <c r="K35" s="338"/>
      <c r="L35" s="338"/>
      <c r="M35" s="338"/>
      <c r="N35" s="340"/>
      <c r="O35" s="342"/>
      <c r="P35" s="101"/>
      <c r="Q35" s="101"/>
      <c r="R35" s="101"/>
      <c r="S35" s="101"/>
      <c r="T35" s="101"/>
      <c r="U35" s="101"/>
      <c r="V35" s="122"/>
    </row>
    <row r="36" spans="2:22" ht="18">
      <c r="B36" s="124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22"/>
    </row>
    <row r="37" spans="2:22" ht="11.1" customHeight="1">
      <c r="B37" s="305" t="s">
        <v>45</v>
      </c>
      <c r="C37" s="306"/>
      <c r="D37" s="306"/>
      <c r="E37" s="306"/>
      <c r="F37" s="306"/>
      <c r="G37" s="306"/>
      <c r="H37" s="306"/>
      <c r="I37" s="306"/>
      <c r="J37" s="306"/>
      <c r="K37" s="306"/>
      <c r="L37" s="306"/>
      <c r="M37" s="306"/>
      <c r="N37" s="306"/>
      <c r="O37" s="306"/>
      <c r="P37" s="306"/>
      <c r="Q37" s="306"/>
      <c r="R37" s="306"/>
      <c r="S37" s="306"/>
      <c r="T37" s="306"/>
      <c r="U37" s="306"/>
      <c r="V37" s="307"/>
    </row>
    <row r="38" spans="2:22" ht="14.1" customHeight="1">
      <c r="B38" s="124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22"/>
    </row>
    <row r="39" spans="2:22" ht="14.1" customHeight="1">
      <c r="B39" s="124"/>
      <c r="C39" s="101"/>
      <c r="D39" s="101"/>
      <c r="E39" s="101"/>
      <c r="F39" s="101"/>
      <c r="G39" s="101"/>
      <c r="H39" s="329" t="s">
        <v>46</v>
      </c>
      <c r="I39" s="330"/>
      <c r="J39" s="343" t="s">
        <v>47</v>
      </c>
      <c r="K39" s="344"/>
      <c r="L39" s="344"/>
      <c r="M39" s="344"/>
      <c r="N39" s="344"/>
      <c r="O39" s="344"/>
      <c r="P39" s="345"/>
      <c r="Q39" s="101"/>
      <c r="R39" s="101"/>
      <c r="S39" s="101"/>
      <c r="T39" s="101"/>
      <c r="U39" s="101"/>
      <c r="V39" s="122"/>
    </row>
    <row r="40" spans="2:22" ht="14.1" customHeight="1">
      <c r="B40" s="124"/>
      <c r="C40" s="101"/>
      <c r="D40" s="101"/>
      <c r="E40" s="101"/>
      <c r="F40" s="101"/>
      <c r="G40" s="101"/>
      <c r="H40" s="330"/>
      <c r="I40" s="330"/>
      <c r="J40" s="346"/>
      <c r="K40" s="347"/>
      <c r="L40" s="347"/>
      <c r="M40" s="347"/>
      <c r="N40" s="347"/>
      <c r="O40" s="347"/>
      <c r="P40" s="348"/>
      <c r="Q40" s="101"/>
      <c r="R40" s="101"/>
      <c r="S40" s="101"/>
      <c r="T40" s="101"/>
      <c r="U40" s="101"/>
      <c r="V40" s="122"/>
    </row>
    <row r="41" spans="2:22" ht="11.1" customHeight="1">
      <c r="B41" s="124"/>
      <c r="C41" s="101"/>
      <c r="D41" s="101"/>
      <c r="E41" s="101"/>
      <c r="F41" s="101"/>
      <c r="G41" s="101"/>
      <c r="H41" s="343" t="s">
        <v>48</v>
      </c>
      <c r="I41" s="345"/>
      <c r="J41" s="331" t="s">
        <v>167</v>
      </c>
      <c r="K41" s="349"/>
      <c r="L41" s="349"/>
      <c r="M41" s="349"/>
      <c r="N41" s="349"/>
      <c r="O41" s="349"/>
      <c r="P41" s="350"/>
      <c r="Q41" s="101"/>
      <c r="R41" s="101"/>
      <c r="S41" s="101"/>
      <c r="T41" s="101"/>
      <c r="U41" s="101"/>
      <c r="V41" s="122"/>
    </row>
    <row r="42" spans="2:22" ht="18">
      <c r="B42" s="124"/>
      <c r="C42" s="101"/>
      <c r="D42" s="101"/>
      <c r="E42" s="101"/>
      <c r="F42" s="101"/>
      <c r="G42" s="101"/>
      <c r="H42" s="346"/>
      <c r="I42" s="348"/>
      <c r="J42" s="351"/>
      <c r="K42" s="352"/>
      <c r="L42" s="352"/>
      <c r="M42" s="352"/>
      <c r="N42" s="352"/>
      <c r="O42" s="352"/>
      <c r="P42" s="353"/>
      <c r="Q42" s="101"/>
      <c r="R42" s="101"/>
      <c r="S42" s="101"/>
      <c r="T42" s="101"/>
      <c r="U42" s="101"/>
      <c r="V42" s="122"/>
    </row>
    <row r="43" spans="2:22" ht="18" customHeight="1">
      <c r="B43" s="124"/>
      <c r="C43" s="101"/>
      <c r="D43" s="101"/>
      <c r="E43" s="101"/>
      <c r="F43" s="101"/>
      <c r="G43" s="101"/>
      <c r="H43" s="343" t="s">
        <v>50</v>
      </c>
      <c r="I43" s="345"/>
      <c r="J43" s="331" t="s">
        <v>168</v>
      </c>
      <c r="K43" s="349"/>
      <c r="L43" s="349"/>
      <c r="M43" s="349"/>
      <c r="N43" s="349"/>
      <c r="O43" s="349"/>
      <c r="P43" s="350"/>
      <c r="Q43" s="101"/>
      <c r="R43" s="101"/>
      <c r="S43" s="101"/>
      <c r="T43" s="101"/>
      <c r="U43" s="101"/>
      <c r="V43" s="122"/>
    </row>
    <row r="44" spans="2:22" ht="12.75" customHeight="1">
      <c r="B44" s="124"/>
      <c r="C44" s="101"/>
      <c r="D44" s="101"/>
      <c r="E44" s="101"/>
      <c r="F44" s="101"/>
      <c r="G44" s="101"/>
      <c r="H44" s="346"/>
      <c r="I44" s="348"/>
      <c r="J44" s="351"/>
      <c r="K44" s="352"/>
      <c r="L44" s="352"/>
      <c r="M44" s="352"/>
      <c r="N44" s="352"/>
      <c r="O44" s="352"/>
      <c r="P44" s="353"/>
      <c r="Q44" s="101"/>
      <c r="R44" s="101"/>
      <c r="S44" s="101"/>
      <c r="T44" s="101"/>
      <c r="U44" s="101"/>
      <c r="V44" s="122"/>
    </row>
    <row r="45" spans="2:22" ht="11.1" customHeight="1">
      <c r="B45" s="124"/>
      <c r="C45" s="101"/>
      <c r="D45" s="101"/>
      <c r="E45" s="101"/>
      <c r="F45" s="101"/>
      <c r="G45" s="101"/>
      <c r="H45" s="343" t="s">
        <v>52</v>
      </c>
      <c r="I45" s="345"/>
      <c r="J45" s="331" t="s">
        <v>169</v>
      </c>
      <c r="K45" s="349"/>
      <c r="L45" s="349"/>
      <c r="M45" s="349"/>
      <c r="N45" s="349"/>
      <c r="O45" s="349"/>
      <c r="P45" s="350"/>
      <c r="Q45" s="101"/>
      <c r="R45" s="101"/>
      <c r="S45" s="101"/>
      <c r="T45" s="101"/>
      <c r="U45" s="101"/>
      <c r="V45" s="122"/>
    </row>
    <row r="46" spans="2:22" ht="18" customHeight="1">
      <c r="B46" s="124"/>
      <c r="C46" s="101"/>
      <c r="D46" s="101"/>
      <c r="E46" s="101"/>
      <c r="F46" s="101"/>
      <c r="G46" s="101"/>
      <c r="H46" s="346"/>
      <c r="I46" s="348"/>
      <c r="J46" s="351"/>
      <c r="K46" s="352"/>
      <c r="L46" s="352"/>
      <c r="M46" s="352"/>
      <c r="N46" s="352"/>
      <c r="O46" s="352"/>
      <c r="P46" s="353"/>
      <c r="Q46" s="101"/>
      <c r="R46" s="101"/>
      <c r="S46" s="101"/>
      <c r="T46" s="101"/>
      <c r="U46" s="101"/>
      <c r="V46" s="122"/>
    </row>
    <row r="47" spans="2:22" ht="18" customHeight="1">
      <c r="B47" s="124"/>
      <c r="C47" s="101"/>
      <c r="D47" s="101"/>
      <c r="E47" s="101"/>
      <c r="F47" s="101"/>
      <c r="G47" s="101"/>
      <c r="H47" s="343" t="s">
        <v>54</v>
      </c>
      <c r="I47" s="345"/>
      <c r="J47" s="331" t="s">
        <v>170</v>
      </c>
      <c r="K47" s="349"/>
      <c r="L47" s="349"/>
      <c r="M47" s="349"/>
      <c r="N47" s="349"/>
      <c r="O47" s="349"/>
      <c r="P47" s="350"/>
      <c r="Q47" s="101"/>
      <c r="R47" s="101"/>
      <c r="S47" s="101"/>
      <c r="T47" s="101"/>
      <c r="U47" s="101"/>
      <c r="V47" s="122"/>
    </row>
    <row r="48" spans="2:22" ht="11.1" customHeight="1">
      <c r="B48" s="124"/>
      <c r="C48" s="101"/>
      <c r="D48" s="101"/>
      <c r="E48" s="101"/>
      <c r="F48" s="101"/>
      <c r="G48" s="101"/>
      <c r="H48" s="346"/>
      <c r="I48" s="348"/>
      <c r="J48" s="351"/>
      <c r="K48" s="352"/>
      <c r="L48" s="352"/>
      <c r="M48" s="352"/>
      <c r="N48" s="352"/>
      <c r="O48" s="352"/>
      <c r="P48" s="353"/>
      <c r="Q48" s="101"/>
      <c r="R48" s="101"/>
      <c r="S48" s="101"/>
      <c r="T48" s="101"/>
      <c r="U48" s="101"/>
      <c r="V48" s="122"/>
    </row>
    <row r="49" spans="2:22" ht="18" customHeight="1">
      <c r="B49" s="124"/>
      <c r="C49" s="101"/>
      <c r="D49" s="101"/>
      <c r="E49" s="101"/>
      <c r="F49" s="101"/>
      <c r="G49" s="101"/>
      <c r="H49" s="343" t="s">
        <v>56</v>
      </c>
      <c r="I49" s="345"/>
      <c r="J49" s="331" t="s">
        <v>171</v>
      </c>
      <c r="K49" s="349"/>
      <c r="L49" s="349"/>
      <c r="M49" s="349"/>
      <c r="N49" s="349"/>
      <c r="O49" s="349"/>
      <c r="P49" s="350"/>
      <c r="Q49" s="101"/>
      <c r="R49" s="101"/>
      <c r="S49" s="101"/>
      <c r="T49" s="101"/>
      <c r="U49" s="101"/>
      <c r="V49" s="122"/>
    </row>
    <row r="50" spans="2:22" ht="11.1" customHeight="1">
      <c r="B50" s="124"/>
      <c r="C50" s="101"/>
      <c r="D50" s="101"/>
      <c r="E50" s="101"/>
      <c r="F50" s="101"/>
      <c r="G50" s="101"/>
      <c r="H50" s="346"/>
      <c r="I50" s="348"/>
      <c r="J50" s="351"/>
      <c r="K50" s="352"/>
      <c r="L50" s="352"/>
      <c r="M50" s="352"/>
      <c r="N50" s="352"/>
      <c r="O50" s="352"/>
      <c r="P50" s="353"/>
      <c r="Q50" s="101"/>
      <c r="R50" s="101"/>
      <c r="S50" s="101"/>
      <c r="T50" s="101"/>
      <c r="U50" s="101"/>
      <c r="V50" s="122"/>
    </row>
    <row r="51" spans="2:22" ht="18" customHeight="1">
      <c r="B51" s="124"/>
      <c r="C51" s="101"/>
      <c r="D51" s="101"/>
      <c r="E51" s="101"/>
      <c r="F51" s="101"/>
      <c r="G51" s="101"/>
      <c r="H51" s="343" t="s">
        <v>154</v>
      </c>
      <c r="I51" s="345"/>
      <c r="J51" s="331" t="s">
        <v>172</v>
      </c>
      <c r="K51" s="349"/>
      <c r="L51" s="349"/>
      <c r="M51" s="349"/>
      <c r="N51" s="349"/>
      <c r="O51" s="349"/>
      <c r="P51" s="350"/>
      <c r="Q51" s="101"/>
      <c r="R51" s="101"/>
      <c r="S51" s="101"/>
      <c r="T51" s="101"/>
      <c r="U51" s="101"/>
      <c r="V51" s="122"/>
    </row>
    <row r="52" spans="2:22" ht="11.1" customHeight="1">
      <c r="B52" s="124"/>
      <c r="C52" s="101"/>
      <c r="D52" s="101"/>
      <c r="E52" s="101"/>
      <c r="F52" s="101"/>
      <c r="G52" s="101"/>
      <c r="H52" s="346"/>
      <c r="I52" s="348"/>
      <c r="J52" s="351"/>
      <c r="K52" s="352"/>
      <c r="L52" s="352"/>
      <c r="M52" s="352"/>
      <c r="N52" s="352"/>
      <c r="O52" s="352"/>
      <c r="P52" s="353"/>
      <c r="Q52" s="101"/>
      <c r="R52" s="101"/>
      <c r="S52" s="101"/>
      <c r="T52" s="101"/>
      <c r="U52" s="101"/>
      <c r="V52" s="122"/>
    </row>
    <row r="53" spans="2:22" ht="18" customHeight="1">
      <c r="B53" s="124"/>
      <c r="C53" s="101"/>
      <c r="D53" s="101"/>
      <c r="E53" s="101"/>
      <c r="F53" s="101"/>
      <c r="G53" s="101"/>
      <c r="H53" s="343" t="s">
        <v>155</v>
      </c>
      <c r="I53" s="345"/>
      <c r="J53" s="331" t="s">
        <v>173</v>
      </c>
      <c r="K53" s="349"/>
      <c r="L53" s="349"/>
      <c r="M53" s="349"/>
      <c r="N53" s="349"/>
      <c r="O53" s="349"/>
      <c r="P53" s="350"/>
      <c r="Q53" s="101"/>
      <c r="R53" s="101"/>
      <c r="S53" s="101"/>
      <c r="T53" s="101"/>
      <c r="U53" s="101"/>
      <c r="V53" s="122"/>
    </row>
    <row r="54" spans="2:22" ht="18" customHeight="1">
      <c r="B54" s="124"/>
      <c r="C54" s="101"/>
      <c r="D54" s="101"/>
      <c r="E54" s="101"/>
      <c r="F54" s="101"/>
      <c r="G54" s="101"/>
      <c r="H54" s="346"/>
      <c r="I54" s="348"/>
      <c r="J54" s="351"/>
      <c r="K54" s="352"/>
      <c r="L54" s="352"/>
      <c r="M54" s="352"/>
      <c r="N54" s="352"/>
      <c r="O54" s="352"/>
      <c r="P54" s="353"/>
      <c r="Q54" s="101"/>
      <c r="R54" s="101"/>
      <c r="S54" s="101"/>
      <c r="T54" s="101"/>
      <c r="U54" s="101"/>
      <c r="V54" s="122"/>
    </row>
    <row r="55" spans="2:22" ht="11.1" customHeight="1">
      <c r="B55" s="124"/>
      <c r="C55" s="101"/>
      <c r="D55" s="101"/>
      <c r="E55" s="101"/>
      <c r="F55" s="101"/>
      <c r="G55" s="101"/>
      <c r="H55" s="343" t="s">
        <v>156</v>
      </c>
      <c r="I55" s="345"/>
      <c r="J55" s="331" t="s">
        <v>174</v>
      </c>
      <c r="K55" s="349"/>
      <c r="L55" s="349"/>
      <c r="M55" s="349"/>
      <c r="N55" s="349"/>
      <c r="O55" s="349"/>
      <c r="P55" s="350"/>
      <c r="Q55" s="101"/>
      <c r="R55" s="101"/>
      <c r="S55" s="101"/>
      <c r="T55" s="101"/>
      <c r="U55" s="101"/>
      <c r="V55" s="122"/>
    </row>
    <row r="56" spans="2:22" ht="18" customHeight="1">
      <c r="B56" s="124"/>
      <c r="C56" s="101"/>
      <c r="D56" s="101"/>
      <c r="E56" s="101"/>
      <c r="F56" s="101"/>
      <c r="G56" s="101"/>
      <c r="H56" s="346"/>
      <c r="I56" s="348"/>
      <c r="J56" s="351"/>
      <c r="K56" s="352"/>
      <c r="L56" s="352"/>
      <c r="M56" s="352"/>
      <c r="N56" s="352"/>
      <c r="O56" s="352"/>
      <c r="P56" s="353"/>
      <c r="Q56" s="101"/>
      <c r="R56" s="101"/>
      <c r="S56" s="101"/>
      <c r="T56" s="101"/>
      <c r="U56" s="101"/>
      <c r="V56" s="122"/>
    </row>
    <row r="57" spans="2:22" ht="18" customHeight="1">
      <c r="B57" s="124"/>
      <c r="C57" s="101"/>
      <c r="D57" s="101"/>
      <c r="E57" s="101"/>
      <c r="F57" s="101"/>
      <c r="G57" s="101"/>
      <c r="H57" s="343" t="s">
        <v>157</v>
      </c>
      <c r="I57" s="345"/>
      <c r="J57" s="331" t="s">
        <v>175</v>
      </c>
      <c r="K57" s="349"/>
      <c r="L57" s="349"/>
      <c r="M57" s="349"/>
      <c r="N57" s="349"/>
      <c r="O57" s="349"/>
      <c r="P57" s="350"/>
      <c r="Q57" s="101"/>
      <c r="R57" s="101"/>
      <c r="S57" s="101"/>
      <c r="T57" s="101"/>
      <c r="U57" s="101"/>
      <c r="V57" s="122"/>
    </row>
    <row r="58" spans="2:22" ht="11.1" customHeight="1">
      <c r="B58" s="124"/>
      <c r="C58" s="101"/>
      <c r="D58" s="101"/>
      <c r="E58" s="101"/>
      <c r="F58" s="101"/>
      <c r="G58" s="101"/>
      <c r="H58" s="346"/>
      <c r="I58" s="348"/>
      <c r="J58" s="351"/>
      <c r="K58" s="352"/>
      <c r="L58" s="352"/>
      <c r="M58" s="352"/>
      <c r="N58" s="352"/>
      <c r="O58" s="352"/>
      <c r="P58" s="353"/>
      <c r="Q58" s="101"/>
      <c r="R58" s="101"/>
      <c r="S58" s="101"/>
      <c r="T58" s="101"/>
      <c r="U58" s="101"/>
      <c r="V58" s="122"/>
    </row>
    <row r="59" spans="2:22" ht="14.1" customHeight="1">
      <c r="B59" s="124"/>
      <c r="C59" s="101"/>
      <c r="D59" s="101"/>
      <c r="E59" s="101"/>
      <c r="F59" s="101"/>
      <c r="G59" s="101"/>
      <c r="H59" s="343" t="s">
        <v>158</v>
      </c>
      <c r="I59" s="345"/>
      <c r="J59" s="331" t="s">
        <v>176</v>
      </c>
      <c r="K59" s="349"/>
      <c r="L59" s="349"/>
      <c r="M59" s="349"/>
      <c r="N59" s="349"/>
      <c r="O59" s="349"/>
      <c r="P59" s="350"/>
      <c r="Q59" s="101"/>
      <c r="R59" s="101"/>
      <c r="S59" s="101"/>
      <c r="T59" s="101"/>
      <c r="U59" s="101"/>
      <c r="V59" s="122"/>
    </row>
    <row r="60" spans="2:22" ht="14.1" customHeight="1">
      <c r="B60" s="124"/>
      <c r="C60" s="101"/>
      <c r="D60" s="101"/>
      <c r="E60" s="101"/>
      <c r="F60" s="101"/>
      <c r="G60" s="101"/>
      <c r="H60" s="346"/>
      <c r="I60" s="348"/>
      <c r="J60" s="351"/>
      <c r="K60" s="352"/>
      <c r="L60" s="352"/>
      <c r="M60" s="352"/>
      <c r="N60" s="352"/>
      <c r="O60" s="352"/>
      <c r="P60" s="353"/>
      <c r="Q60" s="101"/>
      <c r="R60" s="101"/>
      <c r="S60" s="101"/>
      <c r="T60" s="101"/>
      <c r="U60" s="101"/>
      <c r="V60" s="122"/>
    </row>
    <row r="61" spans="2:22" ht="18">
      <c r="B61" s="124"/>
      <c r="C61" s="101"/>
      <c r="D61" s="101"/>
      <c r="E61" s="101"/>
      <c r="F61" s="101"/>
      <c r="G61" s="101"/>
      <c r="H61" s="343" t="s">
        <v>159</v>
      </c>
      <c r="I61" s="345"/>
      <c r="J61" s="331" t="s">
        <v>177</v>
      </c>
      <c r="K61" s="349"/>
      <c r="L61" s="349"/>
      <c r="M61" s="349"/>
      <c r="N61" s="349"/>
      <c r="O61" s="349"/>
      <c r="P61" s="350"/>
      <c r="Q61" s="101"/>
      <c r="R61" s="101"/>
      <c r="S61" s="101"/>
      <c r="T61" s="101"/>
      <c r="U61" s="101"/>
      <c r="V61" s="122"/>
    </row>
    <row r="62" spans="2:22" ht="14.1" customHeight="1">
      <c r="B62" s="124"/>
      <c r="C62" s="101"/>
      <c r="D62" s="101"/>
      <c r="E62" s="101"/>
      <c r="F62" s="101"/>
      <c r="G62" s="101"/>
      <c r="H62" s="346"/>
      <c r="I62" s="348"/>
      <c r="J62" s="351"/>
      <c r="K62" s="352"/>
      <c r="L62" s="352"/>
      <c r="M62" s="352"/>
      <c r="N62" s="352"/>
      <c r="O62" s="352"/>
      <c r="P62" s="353"/>
      <c r="Q62" s="101"/>
      <c r="R62" s="101"/>
      <c r="S62" s="101"/>
      <c r="T62" s="101"/>
      <c r="U62" s="101"/>
      <c r="V62" s="122"/>
    </row>
    <row r="63" spans="2:22" ht="14.1" customHeight="1">
      <c r="B63" s="124"/>
      <c r="C63" s="101"/>
      <c r="D63" s="101"/>
      <c r="E63" s="101"/>
      <c r="F63" s="101"/>
      <c r="G63" s="101"/>
      <c r="H63" s="343" t="s">
        <v>160</v>
      </c>
      <c r="I63" s="345"/>
      <c r="J63" s="331" t="s">
        <v>178</v>
      </c>
      <c r="K63" s="349"/>
      <c r="L63" s="349"/>
      <c r="M63" s="349"/>
      <c r="N63" s="349"/>
      <c r="O63" s="349"/>
      <c r="P63" s="350"/>
      <c r="Q63" s="101"/>
      <c r="R63" s="101"/>
      <c r="S63" s="101"/>
      <c r="T63" s="101"/>
      <c r="U63" s="101"/>
      <c r="V63" s="122"/>
    </row>
    <row r="64" spans="2:22" ht="14.1" customHeight="1">
      <c r="B64" s="124"/>
      <c r="C64" s="101"/>
      <c r="D64" s="101"/>
      <c r="E64" s="101"/>
      <c r="F64" s="101"/>
      <c r="G64" s="101"/>
      <c r="H64" s="346"/>
      <c r="I64" s="348"/>
      <c r="J64" s="351"/>
      <c r="K64" s="352"/>
      <c r="L64" s="352"/>
      <c r="M64" s="352"/>
      <c r="N64" s="352"/>
      <c r="O64" s="352"/>
      <c r="P64" s="353"/>
      <c r="Q64" s="101"/>
      <c r="R64" s="101"/>
      <c r="S64" s="101"/>
      <c r="T64" s="101"/>
      <c r="U64" s="101"/>
      <c r="V64" s="122"/>
    </row>
    <row r="65" spans="2:22" ht="14.1" customHeight="1">
      <c r="B65" s="124"/>
      <c r="C65" s="101"/>
      <c r="D65" s="101"/>
      <c r="E65" s="101"/>
      <c r="F65" s="101"/>
      <c r="G65" s="101"/>
      <c r="H65" s="343" t="s">
        <v>161</v>
      </c>
      <c r="I65" s="345"/>
      <c r="J65" s="331" t="s">
        <v>179</v>
      </c>
      <c r="K65" s="349"/>
      <c r="L65" s="349"/>
      <c r="M65" s="349"/>
      <c r="N65" s="349"/>
      <c r="O65" s="349"/>
      <c r="P65" s="350"/>
      <c r="Q65" s="101"/>
      <c r="R65" s="101"/>
      <c r="S65" s="101"/>
      <c r="T65" s="101"/>
      <c r="U65" s="101"/>
      <c r="V65" s="122"/>
    </row>
    <row r="66" spans="2:22" ht="14.1" customHeight="1">
      <c r="B66" s="124"/>
      <c r="C66" s="101"/>
      <c r="D66" s="101"/>
      <c r="E66" s="101"/>
      <c r="F66" s="101"/>
      <c r="G66" s="101"/>
      <c r="H66" s="346"/>
      <c r="I66" s="348"/>
      <c r="J66" s="351"/>
      <c r="K66" s="352"/>
      <c r="L66" s="352"/>
      <c r="M66" s="352"/>
      <c r="N66" s="352"/>
      <c r="O66" s="352"/>
      <c r="P66" s="353"/>
      <c r="Q66" s="101"/>
      <c r="R66" s="101"/>
      <c r="S66" s="101"/>
      <c r="T66" s="101"/>
      <c r="U66" s="101"/>
      <c r="V66" s="122"/>
    </row>
    <row r="67" spans="2:22" ht="14.1" customHeight="1">
      <c r="B67" s="124"/>
      <c r="C67" s="101"/>
      <c r="D67" s="101"/>
      <c r="E67" s="101"/>
      <c r="F67" s="101"/>
      <c r="G67" s="101"/>
      <c r="H67" s="343" t="s">
        <v>58</v>
      </c>
      <c r="I67" s="345"/>
      <c r="J67" s="331" t="s">
        <v>59</v>
      </c>
      <c r="K67" s="349"/>
      <c r="L67" s="349"/>
      <c r="M67" s="349"/>
      <c r="N67" s="349"/>
      <c r="O67" s="349"/>
      <c r="P67" s="350"/>
      <c r="Q67" s="101"/>
      <c r="R67" s="101"/>
      <c r="S67" s="101"/>
      <c r="T67" s="101"/>
      <c r="U67" s="101"/>
      <c r="V67" s="122"/>
    </row>
    <row r="68" spans="2:22" ht="14.1" customHeight="1">
      <c r="B68" s="124"/>
      <c r="C68" s="101"/>
      <c r="D68" s="101"/>
      <c r="E68" s="101"/>
      <c r="F68" s="101"/>
      <c r="G68" s="101"/>
      <c r="H68" s="346"/>
      <c r="I68" s="348"/>
      <c r="J68" s="351"/>
      <c r="K68" s="352"/>
      <c r="L68" s="352"/>
      <c r="M68" s="352"/>
      <c r="N68" s="352"/>
      <c r="O68" s="352"/>
      <c r="P68" s="353"/>
      <c r="Q68" s="101"/>
      <c r="R68" s="101"/>
      <c r="S68" s="101"/>
      <c r="T68" s="101"/>
      <c r="U68" s="101"/>
      <c r="V68" s="122"/>
    </row>
    <row r="69" spans="2:22" ht="14.1" customHeight="1">
      <c r="B69" s="124"/>
      <c r="C69" s="101"/>
      <c r="D69" s="101"/>
      <c r="E69" s="101"/>
      <c r="F69" s="101"/>
      <c r="G69" s="101"/>
      <c r="H69" s="343" t="s">
        <v>60</v>
      </c>
      <c r="I69" s="345"/>
      <c r="J69" s="331" t="str">
        <f>J67</f>
        <v>Temperatura Ambiente</v>
      </c>
      <c r="K69" s="349"/>
      <c r="L69" s="349"/>
      <c r="M69" s="349"/>
      <c r="N69" s="349"/>
      <c r="O69" s="349"/>
      <c r="P69" s="350"/>
      <c r="Q69" s="101"/>
      <c r="R69" s="101"/>
      <c r="S69" s="101"/>
      <c r="T69" s="101"/>
      <c r="U69" s="101"/>
      <c r="V69" s="122"/>
    </row>
    <row r="70" spans="2:22" ht="14.1" customHeight="1">
      <c r="B70" s="124"/>
      <c r="C70" s="101"/>
      <c r="D70" s="101"/>
      <c r="E70" s="101"/>
      <c r="F70" s="101"/>
      <c r="G70" s="101"/>
      <c r="H70" s="346"/>
      <c r="I70" s="348"/>
      <c r="J70" s="351"/>
      <c r="K70" s="352"/>
      <c r="L70" s="352"/>
      <c r="M70" s="352"/>
      <c r="N70" s="352"/>
      <c r="O70" s="352"/>
      <c r="P70" s="353"/>
      <c r="Q70" s="101"/>
      <c r="R70" s="101"/>
      <c r="S70" s="101"/>
      <c r="T70" s="101"/>
      <c r="U70" s="101"/>
      <c r="V70" s="122"/>
    </row>
    <row r="71" spans="2:22" ht="14.1" customHeight="1">
      <c r="B71" s="124"/>
      <c r="C71" s="101"/>
      <c r="D71" s="101"/>
      <c r="E71" s="101"/>
      <c r="F71" s="101"/>
      <c r="G71" s="101"/>
      <c r="H71" s="343" t="s">
        <v>61</v>
      </c>
      <c r="I71" s="345"/>
      <c r="J71" s="331" t="str">
        <f>J69</f>
        <v>Temperatura Ambiente</v>
      </c>
      <c r="K71" s="349"/>
      <c r="L71" s="349"/>
      <c r="M71" s="349"/>
      <c r="N71" s="349"/>
      <c r="O71" s="349"/>
      <c r="P71" s="350"/>
      <c r="Q71" s="101"/>
      <c r="R71" s="101"/>
      <c r="S71" s="101"/>
      <c r="T71" s="101"/>
      <c r="U71" s="101"/>
      <c r="V71" s="122"/>
    </row>
    <row r="72" spans="2:22" ht="14.1" customHeight="1">
      <c r="B72" s="124"/>
      <c r="C72" s="101"/>
      <c r="D72" s="101"/>
      <c r="E72" s="101"/>
      <c r="F72" s="101"/>
      <c r="G72" s="101"/>
      <c r="H72" s="346"/>
      <c r="I72" s="348"/>
      <c r="J72" s="351"/>
      <c r="K72" s="352"/>
      <c r="L72" s="352"/>
      <c r="M72" s="352"/>
      <c r="N72" s="352"/>
      <c r="O72" s="352"/>
      <c r="P72" s="353"/>
      <c r="Q72" s="101"/>
      <c r="R72" s="101"/>
      <c r="S72" s="101"/>
      <c r="T72" s="101"/>
      <c r="U72" s="101"/>
      <c r="V72" s="122"/>
    </row>
    <row r="73" spans="2:22" ht="14.1" customHeight="1">
      <c r="B73" s="124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22"/>
    </row>
    <row r="74" spans="2:22" ht="14.1" customHeight="1" thickBot="1">
      <c r="B74" s="124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22"/>
    </row>
    <row r="75" spans="2:22" ht="14.1" customHeight="1">
      <c r="B75" s="124"/>
      <c r="C75" s="101"/>
      <c r="D75" s="101"/>
      <c r="E75" s="101"/>
      <c r="F75" s="101"/>
      <c r="G75" s="101"/>
      <c r="H75" s="101"/>
      <c r="I75" s="354" t="s">
        <v>62</v>
      </c>
      <c r="J75" s="355"/>
      <c r="K75" s="355"/>
      <c r="L75" s="355"/>
      <c r="M75" s="355"/>
      <c r="N75" s="355"/>
      <c r="O75" s="356"/>
      <c r="P75" s="101"/>
      <c r="Q75" s="101"/>
      <c r="R75" s="101"/>
      <c r="S75" s="101"/>
      <c r="T75" s="101"/>
      <c r="U75" s="101"/>
      <c r="V75" s="122"/>
    </row>
    <row r="76" spans="2:22" ht="14.1" customHeight="1">
      <c r="B76" s="124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22"/>
    </row>
    <row r="77" spans="2:22" ht="14.1" customHeight="1">
      <c r="B77" s="124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22"/>
    </row>
    <row r="78" spans="2:22" ht="14.1" customHeight="1">
      <c r="B78" s="124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22"/>
    </row>
    <row r="79" spans="2:22" ht="14.1" customHeight="1">
      <c r="B79" s="124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22"/>
    </row>
    <row r="80" spans="2:22" ht="14.1" customHeight="1">
      <c r="B80" s="124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22"/>
    </row>
    <row r="81" spans="2:23" ht="14.1" customHeight="1">
      <c r="B81" s="124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22"/>
    </row>
    <row r="82" spans="2:23" ht="14.1" customHeight="1">
      <c r="B82" s="124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22"/>
    </row>
    <row r="83" spans="2:23" ht="14.1" customHeight="1">
      <c r="B83" s="124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22"/>
    </row>
    <row r="84" spans="2:23" ht="18">
      <c r="B84" s="124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22"/>
    </row>
    <row r="85" spans="2:23" ht="14.1" customHeight="1">
      <c r="B85" s="124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22"/>
    </row>
    <row r="86" spans="2:23" ht="14.1" customHeight="1">
      <c r="B86" s="124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22"/>
    </row>
    <row r="87" spans="2:23" ht="14.1" customHeight="1">
      <c r="B87" s="124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22"/>
    </row>
    <row r="88" spans="2:23" ht="14.1" customHeight="1">
      <c r="B88" s="124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22"/>
      <c r="W88" s="16">
        <v>36.200000000000003</v>
      </c>
    </row>
    <row r="89" spans="2:23" ht="14.1" customHeight="1">
      <c r="B89" s="124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22"/>
    </row>
    <row r="90" spans="2:23" ht="14.1" customHeight="1">
      <c r="B90" s="124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22"/>
    </row>
    <row r="91" spans="2:23" ht="14.1" customHeight="1">
      <c r="B91" s="124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22"/>
    </row>
    <row r="92" spans="2:23" ht="14.1" customHeight="1">
      <c r="B92" s="124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22"/>
    </row>
    <row r="93" spans="2:23" ht="14.1" customHeight="1">
      <c r="B93" s="124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22"/>
      <c r="W93" s="14">
        <v>4.6795999999999998</v>
      </c>
    </row>
    <row r="94" spans="2:23" ht="14.1" customHeight="1">
      <c r="B94" s="124"/>
      <c r="C94" s="101"/>
      <c r="D94" s="101"/>
      <c r="E94" s="130"/>
      <c r="F94" s="101"/>
      <c r="G94" s="101"/>
      <c r="H94" s="130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22"/>
    </row>
    <row r="95" spans="2:23" ht="14.1" customHeight="1">
      <c r="B95" s="124"/>
      <c r="C95" s="101"/>
      <c r="D95" s="101"/>
      <c r="E95" s="130"/>
      <c r="F95" s="101"/>
      <c r="G95" s="130"/>
      <c r="H95" s="130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22"/>
    </row>
    <row r="96" spans="2:23" ht="14.1" customHeight="1">
      <c r="B96" s="124"/>
      <c r="C96" s="101"/>
      <c r="D96" s="101"/>
      <c r="E96" s="101"/>
      <c r="F96" s="101"/>
      <c r="G96" s="101"/>
      <c r="H96" s="130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22"/>
    </row>
    <row r="97" spans="2:41" ht="14.1" customHeight="1">
      <c r="B97" s="124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22"/>
    </row>
    <row r="98" spans="2:41" ht="14.1" customHeight="1">
      <c r="B98" s="305" t="s">
        <v>63</v>
      </c>
      <c r="C98" s="306"/>
      <c r="D98" s="306"/>
      <c r="E98" s="306"/>
      <c r="F98" s="306"/>
      <c r="G98" s="306"/>
      <c r="H98" s="306"/>
      <c r="I98" s="306"/>
      <c r="J98" s="306"/>
      <c r="K98" s="306"/>
      <c r="L98" s="306"/>
      <c r="M98" s="306"/>
      <c r="N98" s="306"/>
      <c r="O98" s="306"/>
      <c r="P98" s="306"/>
      <c r="Q98" s="306"/>
      <c r="R98" s="306"/>
      <c r="S98" s="306"/>
      <c r="T98" s="306"/>
      <c r="U98" s="306"/>
      <c r="V98" s="307"/>
    </row>
    <row r="99" spans="2:41" ht="14.1" customHeight="1">
      <c r="B99" s="25"/>
      <c r="V99" s="53"/>
    </row>
    <row r="100" spans="2:41" ht="13.5" customHeight="1">
      <c r="B100" s="25"/>
      <c r="C100" s="64"/>
      <c r="D100" s="234" t="s">
        <v>64</v>
      </c>
      <c r="E100" s="234"/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234"/>
      <c r="R100" s="236" t="s">
        <v>65</v>
      </c>
      <c r="S100" s="237"/>
      <c r="T100" s="238"/>
      <c r="V100" s="53"/>
      <c r="Y100" s="357" t="s">
        <v>67</v>
      </c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358"/>
    </row>
    <row r="101" spans="2:41" ht="14.1" customHeight="1">
      <c r="B101" s="25"/>
      <c r="C101" s="64"/>
      <c r="D101" s="38" t="s">
        <v>66</v>
      </c>
      <c r="E101" s="19" t="s">
        <v>48</v>
      </c>
      <c r="F101" s="19" t="s">
        <v>50</v>
      </c>
      <c r="G101" s="19" t="s">
        <v>52</v>
      </c>
      <c r="H101" s="19" t="s">
        <v>54</v>
      </c>
      <c r="I101" s="19" t="s">
        <v>56</v>
      </c>
      <c r="J101" s="19" t="s">
        <v>154</v>
      </c>
      <c r="K101" s="19" t="s">
        <v>155</v>
      </c>
      <c r="L101" s="19" t="s">
        <v>156</v>
      </c>
      <c r="M101" s="19" t="s">
        <v>157</v>
      </c>
      <c r="N101" s="19" t="s">
        <v>158</v>
      </c>
      <c r="O101" s="19" t="s">
        <v>159</v>
      </c>
      <c r="P101" s="19" t="s">
        <v>160</v>
      </c>
      <c r="Q101" s="19" t="s">
        <v>161</v>
      </c>
      <c r="R101" s="19" t="s">
        <v>58</v>
      </c>
      <c r="S101" s="19" t="s">
        <v>60</v>
      </c>
      <c r="T101" s="19" t="s">
        <v>61</v>
      </c>
      <c r="V101" s="53"/>
      <c r="Y101" s="357" t="s">
        <v>68</v>
      </c>
      <c r="Z101" s="282"/>
      <c r="AA101" s="282"/>
      <c r="AB101" s="282"/>
      <c r="AC101" s="282"/>
      <c r="AD101" s="282"/>
      <c r="AE101" s="282"/>
      <c r="AF101" s="282"/>
      <c r="AG101" s="282"/>
      <c r="AH101" s="282"/>
      <c r="AI101" s="282"/>
      <c r="AJ101" s="282"/>
      <c r="AK101" s="282"/>
      <c r="AL101" s="358"/>
      <c r="AM101" s="236" t="s">
        <v>65</v>
      </c>
      <c r="AN101" s="236"/>
      <c r="AO101" s="283"/>
    </row>
    <row r="102" spans="2:41" ht="14.1" customHeight="1">
      <c r="B102" s="25"/>
      <c r="C102" s="84">
        <v>0.3354166666666667</v>
      </c>
      <c r="D102" s="17">
        <v>0</v>
      </c>
      <c r="E102" s="74">
        <v>13.34</v>
      </c>
      <c r="F102" s="74">
        <v>13.29</v>
      </c>
      <c r="G102" s="74">
        <v>13.34</v>
      </c>
      <c r="H102" s="74">
        <v>13.38</v>
      </c>
      <c r="I102" s="74">
        <v>13.21</v>
      </c>
      <c r="J102" s="74">
        <v>13.22</v>
      </c>
      <c r="K102" s="74">
        <v>13.3</v>
      </c>
      <c r="L102" s="74">
        <v>13.47</v>
      </c>
      <c r="M102" s="74">
        <v>13.1</v>
      </c>
      <c r="N102" s="74">
        <v>13.44</v>
      </c>
      <c r="O102" s="74">
        <v>13.71</v>
      </c>
      <c r="P102" s="74">
        <v>12.71</v>
      </c>
      <c r="Q102" s="74">
        <v>11.71</v>
      </c>
      <c r="R102" s="74">
        <v>10.53</v>
      </c>
      <c r="S102" s="74">
        <v>9.6999999999999993</v>
      </c>
      <c r="T102" s="74">
        <v>12.91</v>
      </c>
      <c r="V102" s="53"/>
      <c r="Y102" s="38" t="s">
        <v>66</v>
      </c>
      <c r="Z102" s="19" t="s">
        <v>48</v>
      </c>
      <c r="AA102" s="19" t="s">
        <v>50</v>
      </c>
      <c r="AB102" s="19" t="s">
        <v>52</v>
      </c>
      <c r="AC102" s="19" t="s">
        <v>54</v>
      </c>
      <c r="AD102" s="19" t="s">
        <v>56</v>
      </c>
      <c r="AE102" s="19" t="s">
        <v>154</v>
      </c>
      <c r="AF102" s="19" t="s">
        <v>155</v>
      </c>
      <c r="AG102" s="19" t="s">
        <v>156</v>
      </c>
      <c r="AH102" s="19" t="s">
        <v>157</v>
      </c>
      <c r="AI102" s="19" t="s">
        <v>158</v>
      </c>
      <c r="AJ102" s="19" t="s">
        <v>159</v>
      </c>
      <c r="AK102" s="19" t="s">
        <v>160</v>
      </c>
      <c r="AL102" s="19" t="s">
        <v>161</v>
      </c>
      <c r="AM102" s="19" t="s">
        <v>58</v>
      </c>
      <c r="AN102" s="19" t="s">
        <v>60</v>
      </c>
      <c r="AO102" s="19" t="s">
        <v>61</v>
      </c>
    </row>
    <row r="103" spans="2:41" ht="14.1" customHeight="1">
      <c r="B103" s="25"/>
      <c r="C103" s="84">
        <f>C102+0.0035</f>
        <v>0.3389166666666667</v>
      </c>
      <c r="D103" s="17">
        <v>5</v>
      </c>
      <c r="E103" s="74">
        <v>17.63</v>
      </c>
      <c r="F103" s="74">
        <v>16.96</v>
      </c>
      <c r="G103" s="74">
        <v>13.87</v>
      </c>
      <c r="H103" s="74">
        <v>16.86</v>
      </c>
      <c r="I103" s="74">
        <v>17.440000000000001</v>
      </c>
      <c r="J103" s="74">
        <v>17.62</v>
      </c>
      <c r="K103" s="74">
        <v>17.29</v>
      </c>
      <c r="L103" s="74">
        <v>16</v>
      </c>
      <c r="M103" s="74">
        <v>18.68</v>
      </c>
      <c r="N103" s="74">
        <v>18.989999999999998</v>
      </c>
      <c r="O103" s="74">
        <v>16.41</v>
      </c>
      <c r="P103" s="74">
        <v>16.39</v>
      </c>
      <c r="Q103" s="74">
        <v>16.32</v>
      </c>
      <c r="R103" s="74">
        <v>14.27</v>
      </c>
      <c r="S103" s="74">
        <v>14.44</v>
      </c>
      <c r="T103" s="74">
        <v>13.94</v>
      </c>
      <c r="V103" s="53"/>
      <c r="Y103" s="17" t="s">
        <v>69</v>
      </c>
      <c r="Z103" s="18">
        <f>MEDIAN(E102:E108)-E102-(MEDIAN($R$102:$T$108)-MEDIAN($R$102:$T$102))</f>
        <v>16.840000000000003</v>
      </c>
      <c r="AA103" s="18">
        <f t="shared" ref="AA103:AL103" si="0">MEDIAN(F102:F108)-F102-(MEDIAN($R$102:$T$108)-MEDIAN($R$102:$T$102))</f>
        <v>13.209999999999999</v>
      </c>
      <c r="AB103" s="18">
        <f t="shared" si="0"/>
        <v>0.15000000000000036</v>
      </c>
      <c r="AC103" s="18">
        <f t="shared" si="0"/>
        <v>14.070000000000002</v>
      </c>
      <c r="AD103" s="18">
        <f t="shared" si="0"/>
        <v>16.649999999999999</v>
      </c>
      <c r="AE103" s="18">
        <f t="shared" si="0"/>
        <v>16.909999999999997</v>
      </c>
      <c r="AF103" s="18">
        <f t="shared" si="0"/>
        <v>14.15</v>
      </c>
      <c r="AG103" s="18">
        <f t="shared" si="0"/>
        <v>10.5</v>
      </c>
      <c r="AH103" s="18">
        <f t="shared" si="0"/>
        <v>17.809999999999995</v>
      </c>
      <c r="AI103" s="18">
        <f t="shared" si="0"/>
        <v>16.590000000000003</v>
      </c>
      <c r="AJ103" s="18">
        <f t="shared" si="0"/>
        <v>11.42</v>
      </c>
      <c r="AK103" s="18">
        <f t="shared" si="0"/>
        <v>11.42</v>
      </c>
      <c r="AL103" s="18">
        <f t="shared" si="0"/>
        <v>12.789999999999997</v>
      </c>
      <c r="AM103" s="18">
        <f>MEDIAN(R102:R108)-R102</f>
        <v>4.0300000000000011</v>
      </c>
      <c r="AN103" s="18">
        <f>MEDIAN(S102:S108)-S102</f>
        <v>4.74</v>
      </c>
      <c r="AO103" s="18">
        <f>MEDIAN(T102:T108)-T102</f>
        <v>0.6899999999999995</v>
      </c>
    </row>
    <row r="104" spans="2:41" ht="14.1" customHeight="1">
      <c r="B104" s="25"/>
      <c r="C104" s="84">
        <f t="shared" ref="C104:C130" si="1">C103+0.0035</f>
        <v>0.3424166666666667</v>
      </c>
      <c r="D104" s="17">
        <v>10</v>
      </c>
      <c r="E104" s="74">
        <v>25.5</v>
      </c>
      <c r="F104" s="74">
        <v>23.33</v>
      </c>
      <c r="G104" s="74">
        <v>14.96</v>
      </c>
      <c r="H104" s="74">
        <v>23.56</v>
      </c>
      <c r="I104" s="74">
        <v>25.16</v>
      </c>
      <c r="J104" s="74">
        <v>25.47</v>
      </c>
      <c r="K104" s="74">
        <v>24.03</v>
      </c>
      <c r="L104" s="74">
        <v>21.22</v>
      </c>
      <c r="M104" s="74">
        <v>27.19</v>
      </c>
      <c r="N104" s="74">
        <v>27.17</v>
      </c>
      <c r="O104" s="74">
        <v>22.76</v>
      </c>
      <c r="P104" s="74">
        <v>22.36</v>
      </c>
      <c r="Q104" s="74">
        <v>22.42</v>
      </c>
      <c r="R104" s="74">
        <v>14.77</v>
      </c>
      <c r="S104" s="74">
        <v>14.88</v>
      </c>
      <c r="T104" s="74">
        <v>14.03</v>
      </c>
      <c r="V104" s="53"/>
      <c r="Y104" s="17" t="s">
        <v>70</v>
      </c>
      <c r="Z104" s="18">
        <f>MEDIAN(E108:E114)-E108-(MEDIAN($R$108:$T$114)-MEDIAN($R$108:$T$108))</f>
        <v>18.86</v>
      </c>
      <c r="AA104" s="18">
        <f t="shared" ref="AA104:AL104" si="2">MEDIAN(F108:F114)-F108-(MEDIAN($R$108:$T$114)-MEDIAN($R$108:$T$108))</f>
        <v>18.850000000000009</v>
      </c>
      <c r="AB104" s="18">
        <f t="shared" si="2"/>
        <v>15.259999999999998</v>
      </c>
      <c r="AC104" s="18">
        <f t="shared" si="2"/>
        <v>17.789999999999992</v>
      </c>
      <c r="AD104" s="18">
        <f t="shared" si="2"/>
        <v>18.269999999999996</v>
      </c>
      <c r="AE104" s="18">
        <f t="shared" si="2"/>
        <v>17.920000000000002</v>
      </c>
      <c r="AF104" s="18">
        <f t="shared" si="2"/>
        <v>18.050000000000004</v>
      </c>
      <c r="AG104" s="18">
        <f t="shared" si="2"/>
        <v>18.32</v>
      </c>
      <c r="AH104" s="18">
        <f t="shared" si="2"/>
        <v>15.409999999999997</v>
      </c>
      <c r="AI104" s="18">
        <f t="shared" si="2"/>
        <v>8.6300000000000026</v>
      </c>
      <c r="AJ104" s="18">
        <f t="shared" si="2"/>
        <v>14.549999999999997</v>
      </c>
      <c r="AK104" s="18">
        <f t="shared" si="2"/>
        <v>11.049999999999997</v>
      </c>
      <c r="AL104" s="18">
        <f t="shared" si="2"/>
        <v>14.009999999999998</v>
      </c>
      <c r="AM104" s="18">
        <f>MEDIAN(R108:R114)-R108</f>
        <v>-8.0000000000000071E-2</v>
      </c>
      <c r="AN104" s="18">
        <f>MEDIAN(S108:S114)-S108</f>
        <v>0</v>
      </c>
      <c r="AO104" s="18">
        <f>MEDIAN(T108:T114)-T108</f>
        <v>6.9999999999998508E-2</v>
      </c>
    </row>
    <row r="105" spans="2:41" ht="14.1" customHeight="1">
      <c r="B105" s="25"/>
      <c r="C105" s="84">
        <f t="shared" si="1"/>
        <v>0.34591666666666671</v>
      </c>
      <c r="D105" s="17">
        <v>15</v>
      </c>
      <c r="E105" s="74">
        <v>33.92</v>
      </c>
      <c r="F105" s="74">
        <v>30.24</v>
      </c>
      <c r="G105" s="74">
        <v>17.23</v>
      </c>
      <c r="H105" s="74">
        <v>31.19</v>
      </c>
      <c r="I105" s="74">
        <v>33.6</v>
      </c>
      <c r="J105" s="74">
        <v>33.869999999999997</v>
      </c>
      <c r="K105" s="74">
        <v>31.19</v>
      </c>
      <c r="L105" s="74">
        <v>27.71</v>
      </c>
      <c r="M105" s="74">
        <v>34.65</v>
      </c>
      <c r="N105" s="74">
        <v>33.770000000000003</v>
      </c>
      <c r="O105" s="74">
        <v>28.87</v>
      </c>
      <c r="P105" s="74">
        <v>27.87</v>
      </c>
      <c r="Q105" s="74">
        <v>28.24</v>
      </c>
      <c r="R105" s="74">
        <v>14.56</v>
      </c>
      <c r="S105" s="74">
        <v>14.6</v>
      </c>
      <c r="T105" s="74">
        <v>13.47</v>
      </c>
      <c r="V105" s="53"/>
      <c r="Y105" s="17" t="s">
        <v>71</v>
      </c>
      <c r="Z105" s="18">
        <f>MEDIAN(E114:E120)-E114-(MEDIAN($R$114:$T$120)-MEDIAN($R$114:$T$114))</f>
        <v>9.5799999999999983</v>
      </c>
      <c r="AA105" s="18">
        <f t="shared" ref="AA105:AL105" si="3">MEDIAN(F114:F120)-F114-(MEDIAN($R$114:$T$120)-MEDIAN($R$114:$T$114))</f>
        <v>10.790000000000006</v>
      </c>
      <c r="AB105" s="18">
        <f t="shared" si="3"/>
        <v>11.409999999999997</v>
      </c>
      <c r="AC105" s="18">
        <f t="shared" si="3"/>
        <v>9.5499999999999972</v>
      </c>
      <c r="AD105" s="18">
        <f t="shared" si="3"/>
        <v>8.4899999999999949</v>
      </c>
      <c r="AE105" s="18">
        <f t="shared" si="3"/>
        <v>8.1499999999999915</v>
      </c>
      <c r="AF105" s="18">
        <f t="shared" si="3"/>
        <v>9.8200000000000074</v>
      </c>
      <c r="AG105" s="18">
        <f t="shared" si="3"/>
        <v>10.990000000000009</v>
      </c>
      <c r="AH105" s="18">
        <f t="shared" si="3"/>
        <v>7.7099999999999937</v>
      </c>
      <c r="AI105" s="18">
        <f t="shared" si="3"/>
        <v>1.990000000000002</v>
      </c>
      <c r="AJ105" s="18">
        <f t="shared" si="3"/>
        <v>8.730000000000004</v>
      </c>
      <c r="AK105" s="18">
        <f t="shared" si="3"/>
        <v>5.6300000000000026</v>
      </c>
      <c r="AL105" s="18">
        <f t="shared" si="3"/>
        <v>8.7000000000000028</v>
      </c>
      <c r="AM105" s="18">
        <f>MEDIAN(R114:R120)-R114</f>
        <v>-0.10000000000000142</v>
      </c>
      <c r="AN105" s="18">
        <f>MEDIAN(S114:S120)-S114</f>
        <v>0</v>
      </c>
      <c r="AO105" s="18">
        <f>MEDIAN(T114:T120)-T114</f>
        <v>2.9999999999999361E-2</v>
      </c>
    </row>
    <row r="106" spans="2:41" ht="14.1" customHeight="1">
      <c r="B106" s="25"/>
      <c r="C106" s="84">
        <f t="shared" si="1"/>
        <v>0.34941666666666671</v>
      </c>
      <c r="D106" s="17">
        <v>20</v>
      </c>
      <c r="E106" s="74">
        <v>41.67</v>
      </c>
      <c r="F106" s="74">
        <v>36.770000000000003</v>
      </c>
      <c r="G106" s="74">
        <v>20.21</v>
      </c>
      <c r="H106" s="74">
        <v>38.380000000000003</v>
      </c>
      <c r="I106" s="74">
        <v>41.7</v>
      </c>
      <c r="J106" s="74">
        <v>41.98</v>
      </c>
      <c r="K106" s="74">
        <v>38.36</v>
      </c>
      <c r="L106" s="74">
        <v>34.64</v>
      </c>
      <c r="M106" s="74">
        <v>42.03</v>
      </c>
      <c r="N106" s="74">
        <v>39.5</v>
      </c>
      <c r="O106" s="74">
        <v>34.619999999999997</v>
      </c>
      <c r="P106" s="74">
        <v>33.01</v>
      </c>
      <c r="Q106" s="74">
        <v>33.880000000000003</v>
      </c>
      <c r="R106" s="74">
        <v>14.57</v>
      </c>
      <c r="S106" s="74">
        <v>14.46</v>
      </c>
      <c r="T106" s="74">
        <v>13.63</v>
      </c>
      <c r="V106" s="53"/>
      <c r="Y106" s="17" t="s">
        <v>72</v>
      </c>
      <c r="Z106" s="18">
        <f>MEDIAN(E120:E126)-E120-(MEDIAN($R$120:$T$126)-MEDIAN($R$120:$T$120))</f>
        <v>3.6299999999999955</v>
      </c>
      <c r="AA106" s="18">
        <f t="shared" ref="AA106:AL106" si="4">MEDIAN(F120:F126)-F120-(MEDIAN($R$120:$T$126)-MEDIAN($R$120:$T$120))</f>
        <v>4.7399999999999949</v>
      </c>
      <c r="AB106" s="18">
        <f t="shared" si="4"/>
        <v>5.9699999999999989</v>
      </c>
      <c r="AC106" s="18">
        <f t="shared" si="4"/>
        <v>3.8199999999999932</v>
      </c>
      <c r="AD106" s="18">
        <f t="shared" si="4"/>
        <v>2.5499999999999972</v>
      </c>
      <c r="AE106" s="18">
        <f t="shared" si="4"/>
        <v>2.9000000000000057</v>
      </c>
      <c r="AF106" s="18">
        <f t="shared" si="4"/>
        <v>5.0100000000000051</v>
      </c>
      <c r="AG106" s="18">
        <f t="shared" si="4"/>
        <v>4.9099999999999966</v>
      </c>
      <c r="AH106" s="18">
        <f t="shared" si="4"/>
        <v>3.0999999999999943</v>
      </c>
      <c r="AI106" s="18">
        <f t="shared" si="4"/>
        <v>0.32999999999999829</v>
      </c>
      <c r="AJ106" s="18">
        <f t="shared" si="4"/>
        <v>4.2900000000000063</v>
      </c>
      <c r="AK106" s="18">
        <f t="shared" si="4"/>
        <v>2.730000000000004</v>
      </c>
      <c r="AL106" s="18">
        <f t="shared" si="4"/>
        <v>5.039999999999992</v>
      </c>
      <c r="AM106" s="18">
        <f>MEDIAN(R120:R126)-R120</f>
        <v>0</v>
      </c>
      <c r="AN106" s="18">
        <f>MEDIAN(S120:S126)-S120</f>
        <v>0</v>
      </c>
      <c r="AO106" s="18">
        <f>MEDIAN(T120:T126)-T120</f>
        <v>0</v>
      </c>
    </row>
    <row r="107" spans="2:41" ht="14.1" customHeight="1">
      <c r="B107" s="25"/>
      <c r="C107" s="84">
        <f t="shared" si="1"/>
        <v>0.35291666666666671</v>
      </c>
      <c r="D107" s="17">
        <v>25</v>
      </c>
      <c r="E107" s="74">
        <v>49.28</v>
      </c>
      <c r="F107" s="74">
        <v>43.47</v>
      </c>
      <c r="G107" s="74">
        <v>24.08</v>
      </c>
      <c r="H107" s="74">
        <v>45.82</v>
      </c>
      <c r="I107" s="74">
        <v>49.5</v>
      </c>
      <c r="J107" s="74">
        <v>49.79</v>
      </c>
      <c r="K107" s="74">
        <v>45.5</v>
      </c>
      <c r="L107" s="74">
        <v>41.63</v>
      </c>
      <c r="M107" s="74">
        <v>48.47</v>
      </c>
      <c r="N107" s="74">
        <v>45.34</v>
      </c>
      <c r="O107" s="74">
        <v>39.700000000000003</v>
      </c>
      <c r="P107" s="74">
        <v>37.22</v>
      </c>
      <c r="Q107" s="74">
        <v>38.840000000000003</v>
      </c>
      <c r="R107" s="74">
        <v>14.6</v>
      </c>
      <c r="S107" s="74">
        <v>14.41</v>
      </c>
      <c r="T107" s="74">
        <v>13.6</v>
      </c>
      <c r="V107" s="53"/>
      <c r="Y107" s="17" t="s">
        <v>73</v>
      </c>
      <c r="Z107" s="18">
        <f>MEDIAN(E126:E132)-E126-(MEDIAN($R$126:$T$132)-MEDIAN($R$126:$T$126))</f>
        <v>2.5</v>
      </c>
      <c r="AA107" s="18">
        <f t="shared" ref="AA107:AL107" si="5">MEDIAN(F126:F132)-F126-(MEDIAN($R$126:$T$132)-MEDIAN($R$126:$T$126))</f>
        <v>2.6800000000000068</v>
      </c>
      <c r="AB107" s="18">
        <f t="shared" si="5"/>
        <v>3.2000000000000028</v>
      </c>
      <c r="AC107" s="18">
        <f t="shared" si="5"/>
        <v>3.4500000000000028</v>
      </c>
      <c r="AD107" s="18">
        <f t="shared" si="5"/>
        <v>1.9899999999999949</v>
      </c>
      <c r="AE107" s="18">
        <f t="shared" si="5"/>
        <v>2.0400000000000063</v>
      </c>
      <c r="AF107" s="18">
        <f t="shared" si="5"/>
        <v>3.0500000000000114</v>
      </c>
      <c r="AG107" s="18">
        <f t="shared" si="5"/>
        <v>4.75</v>
      </c>
      <c r="AH107" s="18">
        <f t="shared" si="5"/>
        <v>1.7999999999999972</v>
      </c>
      <c r="AI107" s="18">
        <f t="shared" si="5"/>
        <v>2.1300000000000097</v>
      </c>
      <c r="AJ107" s="18">
        <f t="shared" si="5"/>
        <v>3.1200000000000045</v>
      </c>
      <c r="AK107" s="18">
        <f t="shared" si="5"/>
        <v>1.6500000000000057</v>
      </c>
      <c r="AL107" s="18">
        <f t="shared" si="5"/>
        <v>3.3699999999999903</v>
      </c>
      <c r="AM107" s="18">
        <f>MEDIAN(R126:R132)-R126</f>
        <v>0.5600000000000005</v>
      </c>
      <c r="AN107" s="18">
        <f>MEDIAN(S126:S132)-S126</f>
        <v>0.40000000000000036</v>
      </c>
      <c r="AO107" s="18">
        <f>MEDIAN(T126:T132)-T126</f>
        <v>0.46000000000000085</v>
      </c>
    </row>
    <row r="108" spans="2:41" ht="14.1" customHeight="1">
      <c r="B108" s="25"/>
      <c r="C108" s="84">
        <f t="shared" si="1"/>
        <v>0.35641666666666671</v>
      </c>
      <c r="D108" s="70">
        <v>30</v>
      </c>
      <c r="E108" s="75">
        <v>56.83</v>
      </c>
      <c r="F108" s="75">
        <v>50.55</v>
      </c>
      <c r="G108" s="75">
        <v>28.93</v>
      </c>
      <c r="H108" s="75">
        <v>53.53</v>
      </c>
      <c r="I108" s="75">
        <v>56.92</v>
      </c>
      <c r="J108" s="75">
        <v>57.08</v>
      </c>
      <c r="K108" s="75">
        <v>52.51</v>
      </c>
      <c r="L108" s="75">
        <v>48.51</v>
      </c>
      <c r="M108" s="75">
        <v>54.3</v>
      </c>
      <c r="N108" s="75">
        <v>48.3</v>
      </c>
      <c r="O108" s="75">
        <v>44.77</v>
      </c>
      <c r="P108" s="75">
        <v>41.25</v>
      </c>
      <c r="Q108" s="75">
        <v>43.64</v>
      </c>
      <c r="R108" s="75">
        <v>14.55</v>
      </c>
      <c r="S108" s="75">
        <v>14.14</v>
      </c>
      <c r="T108" s="75">
        <v>13.47</v>
      </c>
      <c r="V108" s="53"/>
      <c r="Y108" s="17" t="s">
        <v>74</v>
      </c>
      <c r="Z108" s="18">
        <f>MEDIAN(E132:E138)-E132-(MEDIAN($R$132:$T$138)-MEDIAN($R$132:$T$132))</f>
        <v>1.1799999999999944</v>
      </c>
      <c r="AA108" s="18">
        <f t="shared" ref="AA108:AL108" si="6">MEDIAN(F132:F138)-F132-(MEDIAN($R$132:$T$138)-MEDIAN($R$132:$T$132))</f>
        <v>1.1499999999999932</v>
      </c>
      <c r="AB108" s="18">
        <f t="shared" si="6"/>
        <v>1.58</v>
      </c>
      <c r="AC108" s="18">
        <f t="shared" si="6"/>
        <v>2.1400000000000023</v>
      </c>
      <c r="AD108" s="18">
        <f t="shared" si="6"/>
        <v>0.98999999999999666</v>
      </c>
      <c r="AE108" s="18">
        <f t="shared" si="6"/>
        <v>1.2200000000000006</v>
      </c>
      <c r="AF108" s="18">
        <f t="shared" si="6"/>
        <v>1.4500000000000046</v>
      </c>
      <c r="AG108" s="18">
        <f t="shared" si="6"/>
        <v>3.020000000000012</v>
      </c>
      <c r="AH108" s="18">
        <f t="shared" si="6"/>
        <v>0.6899999999999995</v>
      </c>
      <c r="AI108" s="18">
        <f t="shared" si="6"/>
        <v>2.5900000000000052</v>
      </c>
      <c r="AJ108" s="18">
        <f t="shared" si="6"/>
        <v>1.4400000000000137</v>
      </c>
      <c r="AK108" s="18">
        <f t="shared" si="6"/>
        <v>0.56999999999999496</v>
      </c>
      <c r="AL108" s="18">
        <f t="shared" si="6"/>
        <v>1.7800000000000029</v>
      </c>
      <c r="AM108" s="18">
        <f>MEDIAN(R132:R138)-R132</f>
        <v>0.55000000000000071</v>
      </c>
      <c r="AN108" s="18">
        <f>MEDIAN(S132:S138)-S132</f>
        <v>0.62999999999999901</v>
      </c>
      <c r="AO108" s="18">
        <f>MEDIAN(T132:T138)-T132</f>
        <v>0.54999999999999893</v>
      </c>
    </row>
    <row r="109" spans="2:41" ht="14.1" customHeight="1">
      <c r="B109" s="25"/>
      <c r="C109" s="84">
        <f t="shared" si="1"/>
        <v>0.35991666666666672</v>
      </c>
      <c r="D109" s="17">
        <v>35</v>
      </c>
      <c r="E109" s="74">
        <v>63.57</v>
      </c>
      <c r="F109" s="74">
        <v>57.21</v>
      </c>
      <c r="G109" s="74">
        <v>33.93</v>
      </c>
      <c r="H109" s="74">
        <v>60.03</v>
      </c>
      <c r="I109" s="74">
        <v>63.51</v>
      </c>
      <c r="J109" s="74">
        <v>63.62</v>
      </c>
      <c r="K109" s="74">
        <v>59.11</v>
      </c>
      <c r="L109" s="74">
        <v>55.09</v>
      </c>
      <c r="M109" s="74">
        <v>60.4</v>
      </c>
      <c r="N109" s="74">
        <v>51.85</v>
      </c>
      <c r="O109" s="74">
        <v>49.94</v>
      </c>
      <c r="P109" s="74">
        <v>45.59</v>
      </c>
      <c r="Q109" s="74">
        <v>48.74</v>
      </c>
      <c r="R109" s="74">
        <v>14.52</v>
      </c>
      <c r="S109" s="74">
        <v>14.25</v>
      </c>
      <c r="T109" s="74">
        <v>13.54</v>
      </c>
      <c r="V109" s="53"/>
      <c r="Y109" s="17" t="s">
        <v>128</v>
      </c>
      <c r="Z109" s="18">
        <f>MEDIAN(E138:E144)-E138-(MEDIAN($R$138:$T$144)-MEDIAN($R$138:$T$138))</f>
        <v>1.3299999999999912</v>
      </c>
      <c r="AA109" s="18">
        <f t="shared" ref="AA109:AL109" si="7">MEDIAN(F138:F144)-F138-(MEDIAN($R$138:$T$144)-MEDIAN($R$138:$T$138))</f>
        <v>1.759999999999998</v>
      </c>
      <c r="AB109" s="18">
        <f t="shared" si="7"/>
        <v>2.0499999999999901</v>
      </c>
      <c r="AC109" s="18">
        <f t="shared" si="7"/>
        <v>2.4099999999999895</v>
      </c>
      <c r="AD109" s="18">
        <f t="shared" si="7"/>
        <v>1.3999999999999986</v>
      </c>
      <c r="AE109" s="18">
        <f t="shared" si="7"/>
        <v>1.8299999999999912</v>
      </c>
      <c r="AF109" s="18">
        <f t="shared" si="7"/>
        <v>2.3599999999999923</v>
      </c>
      <c r="AG109" s="18">
        <f t="shared" si="7"/>
        <v>2.8199999999999861</v>
      </c>
      <c r="AH109" s="18">
        <f t="shared" si="7"/>
        <v>1.1499999999999844</v>
      </c>
      <c r="AI109" s="18">
        <f t="shared" si="7"/>
        <v>0.11999999999999744</v>
      </c>
      <c r="AJ109" s="18">
        <f t="shared" si="7"/>
        <v>1.8999999999999986</v>
      </c>
      <c r="AK109" s="18">
        <f t="shared" si="7"/>
        <v>0.82000000000000028</v>
      </c>
      <c r="AL109" s="18">
        <f t="shared" si="7"/>
        <v>1.7899999999999991</v>
      </c>
      <c r="AM109" s="18">
        <f>MEDIAN(R138:R144)-R138</f>
        <v>-0.11999999999999744</v>
      </c>
      <c r="AN109" s="18">
        <f>MEDIAN(S138:S144)-S138</f>
        <v>1.0000000000001563E-2</v>
      </c>
      <c r="AO109" s="18">
        <f>MEDIAN(T138:T144)-T138</f>
        <v>-3.0000000000001137E-2</v>
      </c>
    </row>
    <row r="110" spans="2:41" ht="14.1" customHeight="1">
      <c r="B110" s="25"/>
      <c r="C110" s="84">
        <f t="shared" si="1"/>
        <v>0.36341666666666672</v>
      </c>
      <c r="D110" s="17">
        <v>40</v>
      </c>
      <c r="E110" s="74">
        <v>70.06</v>
      </c>
      <c r="F110" s="74">
        <v>63.58</v>
      </c>
      <c r="G110" s="74">
        <v>39.130000000000003</v>
      </c>
      <c r="H110" s="74">
        <v>66.12</v>
      </c>
      <c r="I110" s="74">
        <v>69.78</v>
      </c>
      <c r="J110" s="74">
        <v>69.78</v>
      </c>
      <c r="K110" s="74">
        <v>65.17</v>
      </c>
      <c r="L110" s="74">
        <v>61.33</v>
      </c>
      <c r="M110" s="74">
        <v>65.64</v>
      </c>
      <c r="N110" s="74">
        <v>55.88</v>
      </c>
      <c r="O110" s="74">
        <v>54.64</v>
      </c>
      <c r="P110" s="74">
        <v>49.1</v>
      </c>
      <c r="Q110" s="74">
        <v>53.36</v>
      </c>
      <c r="R110" s="74">
        <v>14.55</v>
      </c>
      <c r="S110" s="74">
        <v>14.31</v>
      </c>
      <c r="T110" s="74">
        <v>13.65</v>
      </c>
      <c r="V110" s="53"/>
      <c r="Y110" s="17" t="s">
        <v>129</v>
      </c>
      <c r="Z110" s="18">
        <f>MEDIAN(E144:E150)-E144-(MEDIAN($R$144:$T$150)-MEDIAN($R$144:$T$144))</f>
        <v>-3.0000000000001137E-2</v>
      </c>
      <c r="AA110" s="18">
        <f t="shared" ref="AA110:AL110" si="8">MEDIAN(F144:F150)-F144-(MEDIAN($R$144:$T$150)-MEDIAN($R$144:$T$144))</f>
        <v>0.31999999999999318</v>
      </c>
      <c r="AB110" s="18">
        <f t="shared" si="8"/>
        <v>0.79999999999999716</v>
      </c>
      <c r="AC110" s="18">
        <f t="shared" si="8"/>
        <v>1.2400000000000091</v>
      </c>
      <c r="AD110" s="18">
        <f t="shared" si="8"/>
        <v>-3.0000000000001137E-2</v>
      </c>
      <c r="AE110" s="18">
        <f t="shared" si="8"/>
        <v>0.10999999999999943</v>
      </c>
      <c r="AF110" s="18">
        <f t="shared" si="8"/>
        <v>0.71000000000000796</v>
      </c>
      <c r="AG110" s="18">
        <f t="shared" si="8"/>
        <v>1.5699999999999932</v>
      </c>
      <c r="AH110" s="18">
        <f t="shared" si="8"/>
        <v>-0.48000000000000398</v>
      </c>
      <c r="AI110" s="18">
        <f t="shared" si="8"/>
        <v>-0.37999999999999545</v>
      </c>
      <c r="AJ110" s="18">
        <f t="shared" si="8"/>
        <v>0.26999999999999602</v>
      </c>
      <c r="AK110" s="18">
        <f t="shared" si="8"/>
        <v>-3.0000000000001137E-2</v>
      </c>
      <c r="AL110" s="18">
        <f t="shared" si="8"/>
        <v>0.31000000000000227</v>
      </c>
      <c r="AM110" s="18">
        <f>MEDIAN(R144:R150)-R144</f>
        <v>3.0000000000001137E-2</v>
      </c>
      <c r="AN110" s="18">
        <f>MEDIAN(S144:S150)-S144</f>
        <v>0.16999999999999815</v>
      </c>
      <c r="AO110" s="18">
        <f>MEDIAN(T144:T150)-T144</f>
        <v>4.9999999999998934E-2</v>
      </c>
    </row>
    <row r="111" spans="2:41" ht="14.1" customHeight="1">
      <c r="B111" s="25"/>
      <c r="C111" s="84">
        <f t="shared" si="1"/>
        <v>0.36691666666666672</v>
      </c>
      <c r="D111" s="17">
        <v>45</v>
      </c>
      <c r="E111" s="74">
        <v>75.69</v>
      </c>
      <c r="F111" s="74">
        <v>69.400000000000006</v>
      </c>
      <c r="G111" s="74">
        <v>44.19</v>
      </c>
      <c r="H111" s="74">
        <v>71.319999999999993</v>
      </c>
      <c r="I111" s="74">
        <v>75.19</v>
      </c>
      <c r="J111" s="74">
        <v>75</v>
      </c>
      <c r="K111" s="74">
        <v>70.56</v>
      </c>
      <c r="L111" s="74">
        <v>66.83</v>
      </c>
      <c r="M111" s="74">
        <v>69.709999999999994</v>
      </c>
      <c r="N111" s="74">
        <v>56.93</v>
      </c>
      <c r="O111" s="74">
        <v>59.32</v>
      </c>
      <c r="P111" s="74">
        <v>52.3</v>
      </c>
      <c r="Q111" s="74">
        <v>57.65</v>
      </c>
      <c r="R111" s="74">
        <v>14.47</v>
      </c>
      <c r="S111" s="74">
        <v>14.14</v>
      </c>
      <c r="T111" s="74">
        <v>13.73</v>
      </c>
      <c r="V111" s="53"/>
      <c r="Y111" s="17" t="s">
        <v>131</v>
      </c>
      <c r="Z111" s="18">
        <f>MEDIAN(E150:E156)-E150-(MEDIAN($R$150:$T$156)-MEDIAN($R$150:$T$150))</f>
        <v>-0.51999999999998892</v>
      </c>
      <c r="AA111" s="18">
        <f t="shared" ref="AA111:AL111" si="9">MEDIAN(F150:F156)-F150-(MEDIAN($R$150:$T$156)-MEDIAN($R$150:$T$150))</f>
        <v>-0.25999999999999801</v>
      </c>
      <c r="AB111" s="18">
        <f t="shared" si="9"/>
        <v>-0.11999999999999744</v>
      </c>
      <c r="AC111" s="18">
        <f t="shared" si="9"/>
        <v>-0.66000000000000369</v>
      </c>
      <c r="AD111" s="18">
        <f t="shared" si="9"/>
        <v>-0.49000000000000199</v>
      </c>
      <c r="AE111" s="18">
        <f t="shared" si="9"/>
        <v>-0.64999999999999858</v>
      </c>
      <c r="AF111" s="18">
        <f t="shared" si="9"/>
        <v>-0.50999999999999801</v>
      </c>
      <c r="AG111" s="18">
        <f t="shared" si="9"/>
        <v>-1.4399999999999906</v>
      </c>
      <c r="AH111" s="18">
        <f t="shared" si="9"/>
        <v>-1.9999999999988916E-2</v>
      </c>
      <c r="AI111" s="18">
        <f t="shared" si="9"/>
        <v>-0.11999999999999744</v>
      </c>
      <c r="AJ111" s="18">
        <f t="shared" si="9"/>
        <v>0.75999999999999801</v>
      </c>
      <c r="AK111" s="18">
        <f t="shared" si="9"/>
        <v>2.0000000000003126E-2</v>
      </c>
      <c r="AL111" s="18">
        <f t="shared" si="9"/>
        <v>0.50000000000000711</v>
      </c>
      <c r="AM111" s="18">
        <f>MEDIAN(R150:R156)-R150</f>
        <v>0.14999999999999858</v>
      </c>
      <c r="AN111" s="18">
        <f>MEDIAN(S150:S156)-S150</f>
        <v>-0.14000000000000057</v>
      </c>
      <c r="AO111" s="18">
        <f>MEDIAN(T150:T156)-T150</f>
        <v>0</v>
      </c>
    </row>
    <row r="112" spans="2:41" ht="14.1" customHeight="1">
      <c r="B112" s="25"/>
      <c r="C112" s="84">
        <f t="shared" si="1"/>
        <v>0.37041666666666673</v>
      </c>
      <c r="D112" s="17">
        <v>50</v>
      </c>
      <c r="E112" s="74">
        <v>80.91</v>
      </c>
      <c r="F112" s="74">
        <v>75</v>
      </c>
      <c r="G112" s="74">
        <v>49.31</v>
      </c>
      <c r="H112" s="74">
        <v>76.209999999999994</v>
      </c>
      <c r="I112" s="74">
        <v>80.11</v>
      </c>
      <c r="J112" s="74">
        <v>79.56</v>
      </c>
      <c r="K112" s="74">
        <v>75.489999999999995</v>
      </c>
      <c r="L112" s="74">
        <v>72</v>
      </c>
      <c r="M112" s="74">
        <v>73.83</v>
      </c>
      <c r="N112" s="74">
        <v>58.73</v>
      </c>
      <c r="O112" s="74">
        <v>63.21</v>
      </c>
      <c r="P112" s="74">
        <v>54.97</v>
      </c>
      <c r="Q112" s="74">
        <v>61.46</v>
      </c>
      <c r="R112" s="74">
        <v>14.36</v>
      </c>
      <c r="S112" s="74">
        <v>14.01</v>
      </c>
      <c r="T112" s="74">
        <v>13.51</v>
      </c>
      <c r="V112" s="53"/>
      <c r="Y112" s="17" t="s">
        <v>132</v>
      </c>
      <c r="Z112" s="18">
        <f>MEDIAN(E156:E162)-E156-(MEDIAN($R$156:$T$162)-MEDIAN($R$156:$T$156))</f>
        <v>0.82999999999999829</v>
      </c>
      <c r="AA112" s="18">
        <f t="shared" ref="AA112:AL112" si="10">MEDIAN(F156:F162)-F156-(MEDIAN($R$156:$T$162)-MEDIAN($R$156:$T$156))</f>
        <v>0.65000000000000568</v>
      </c>
      <c r="AB112" s="18">
        <f t="shared" si="10"/>
        <v>9.0000000000003411E-2</v>
      </c>
      <c r="AC112" s="18">
        <f t="shared" si="10"/>
        <v>0.22000000000001307</v>
      </c>
      <c r="AD112" s="18">
        <f t="shared" si="10"/>
        <v>0.79000000000000625</v>
      </c>
      <c r="AE112" s="18">
        <f t="shared" si="10"/>
        <v>0.40000000000000568</v>
      </c>
      <c r="AF112" s="18">
        <f t="shared" si="10"/>
        <v>6.9999999999993179E-2</v>
      </c>
      <c r="AG112" s="18">
        <f t="shared" si="10"/>
        <v>3.0000000000001137E-2</v>
      </c>
      <c r="AH112" s="18">
        <f t="shared" si="10"/>
        <v>1.0500000000000114</v>
      </c>
      <c r="AI112" s="18">
        <f t="shared" si="10"/>
        <v>3.0000000000001137E-2</v>
      </c>
      <c r="AJ112" s="18">
        <f t="shared" si="10"/>
        <v>0.87000000000000455</v>
      </c>
      <c r="AK112" s="18">
        <f t="shared" si="10"/>
        <v>3.0000000000001137E-2</v>
      </c>
      <c r="AL112" s="18">
        <f t="shared" si="10"/>
        <v>0.17000000000000171</v>
      </c>
      <c r="AM112" s="18">
        <f>MEDIAN(R156:R162)-R156</f>
        <v>0</v>
      </c>
      <c r="AN112" s="18">
        <f>MEDIAN(S156:S162)-S156</f>
        <v>-0.14000000000000057</v>
      </c>
      <c r="AO112" s="18">
        <f>MEDIAN(T156:T162)-T156</f>
        <v>5.0000000000000711E-2</v>
      </c>
    </row>
    <row r="113" spans="2:45" ht="14.1" customHeight="1">
      <c r="B113" s="25"/>
      <c r="C113" s="84">
        <f t="shared" si="1"/>
        <v>0.37391666666666673</v>
      </c>
      <c r="D113" s="17">
        <v>55</v>
      </c>
      <c r="E113" s="74">
        <v>85.24</v>
      </c>
      <c r="F113" s="74">
        <v>79.739999999999995</v>
      </c>
      <c r="G113" s="74">
        <v>53.85</v>
      </c>
      <c r="H113" s="74">
        <v>80.599999999999994</v>
      </c>
      <c r="I113" s="74">
        <v>84.3</v>
      </c>
      <c r="J113" s="74">
        <v>83.7</v>
      </c>
      <c r="K113" s="74">
        <v>80.099999999999994</v>
      </c>
      <c r="L113" s="74">
        <v>76.98</v>
      </c>
      <c r="M113" s="74">
        <v>78.08</v>
      </c>
      <c r="N113" s="74">
        <v>60.91</v>
      </c>
      <c r="O113" s="74">
        <v>67.319999999999993</v>
      </c>
      <c r="P113" s="74">
        <v>58.09</v>
      </c>
      <c r="Q113" s="74">
        <v>65.569999999999993</v>
      </c>
      <c r="R113" s="74">
        <v>14.45</v>
      </c>
      <c r="S113" s="74">
        <v>14.17</v>
      </c>
      <c r="T113" s="74">
        <v>13.59</v>
      </c>
      <c r="V113" s="53"/>
      <c r="Y113" s="17" t="s">
        <v>139</v>
      </c>
      <c r="Z113" s="18">
        <f>MEDIAN(E162:E168)-E162-(MEDIAN($R$162:$T$168)-MEDIAN($R$162:$T$162))</f>
        <v>-0.32000000000000384</v>
      </c>
      <c r="AA113" s="18">
        <f t="shared" ref="AA113:AL113" si="11">MEDIAN(F162:F168)-F162-(MEDIAN($R$162:$T$168)-MEDIAN($R$162:$T$162))</f>
        <v>-0.5400000000000027</v>
      </c>
      <c r="AB113" s="18">
        <f t="shared" si="11"/>
        <v>-0.68000000000000327</v>
      </c>
      <c r="AC113" s="18">
        <f t="shared" si="11"/>
        <v>-1.0100000000000016</v>
      </c>
      <c r="AD113" s="18">
        <f t="shared" si="11"/>
        <v>-0.38999999999999702</v>
      </c>
      <c r="AE113" s="18">
        <f t="shared" si="11"/>
        <v>-0.51000000000000156</v>
      </c>
      <c r="AF113" s="18">
        <f t="shared" si="11"/>
        <v>-0.68999999999999417</v>
      </c>
      <c r="AG113" s="18">
        <f t="shared" si="11"/>
        <v>-0.41999999999999815</v>
      </c>
      <c r="AH113" s="18">
        <f t="shared" si="11"/>
        <v>0.20000000000000639</v>
      </c>
      <c r="AI113" s="18">
        <f t="shared" si="11"/>
        <v>3.5527136788005009E-15</v>
      </c>
      <c r="AJ113" s="18">
        <f t="shared" si="11"/>
        <v>-0.27000000000000668</v>
      </c>
      <c r="AK113" s="18">
        <f t="shared" si="11"/>
        <v>-0.23000000000000043</v>
      </c>
      <c r="AL113" s="18">
        <f t="shared" si="11"/>
        <v>-0.23000000000000043</v>
      </c>
      <c r="AM113" s="18">
        <f>MEDIAN(R162:R168)-R162</f>
        <v>8.9999999999999858E-2</v>
      </c>
      <c r="AN113" s="18">
        <f>MEDIAN(S162:S168)-S162</f>
        <v>0.26999999999999957</v>
      </c>
      <c r="AO113" s="18">
        <f>MEDIAN(T162:T168)-T162</f>
        <v>3.9999999999999147E-2</v>
      </c>
    </row>
    <row r="114" spans="2:45" ht="14.1" customHeight="1">
      <c r="B114" s="25"/>
      <c r="C114" s="84">
        <f t="shared" si="1"/>
        <v>0.37741666666666673</v>
      </c>
      <c r="D114" s="70">
        <v>60</v>
      </c>
      <c r="E114" s="75">
        <v>89.36</v>
      </c>
      <c r="F114" s="75">
        <v>84.3</v>
      </c>
      <c r="G114" s="75">
        <v>58.45</v>
      </c>
      <c r="H114" s="75">
        <v>84.69</v>
      </c>
      <c r="I114" s="75">
        <v>88.04</v>
      </c>
      <c r="J114" s="75">
        <v>87.51</v>
      </c>
      <c r="K114" s="75">
        <v>84.52</v>
      </c>
      <c r="L114" s="75">
        <v>81.16</v>
      </c>
      <c r="M114" s="75">
        <v>81.2</v>
      </c>
      <c r="N114" s="75">
        <v>62.12</v>
      </c>
      <c r="O114" s="75">
        <v>70.67</v>
      </c>
      <c r="P114" s="75">
        <v>60.24</v>
      </c>
      <c r="Q114" s="75">
        <v>68.88</v>
      </c>
      <c r="R114" s="75">
        <v>14.39</v>
      </c>
      <c r="S114" s="75">
        <v>13.95</v>
      </c>
      <c r="T114" s="75">
        <v>13.48</v>
      </c>
      <c r="V114" s="53"/>
      <c r="Y114" s="17" t="s">
        <v>140</v>
      </c>
      <c r="Z114" s="18">
        <f>MEDIAN(E168:E174)-E168-(MEDIAN($R$168:$T$174)-MEDIAN($R$168:$T$168))</f>
        <v>0.49000000000000199</v>
      </c>
      <c r="AA114" s="18">
        <f t="shared" ref="AA114:AL114" si="12">MEDIAN(F168:F174)-F168-(MEDIAN($R$168:$T$174)-MEDIAN($R$168:$T$168))</f>
        <v>0.36999999999999744</v>
      </c>
      <c r="AB114" s="18">
        <f t="shared" si="12"/>
        <v>0.18999999999999062</v>
      </c>
      <c r="AC114" s="18">
        <f t="shared" si="12"/>
        <v>0.61999999999999744</v>
      </c>
      <c r="AD114" s="18">
        <f t="shared" si="12"/>
        <v>0.44000000000000483</v>
      </c>
      <c r="AE114" s="18">
        <f t="shared" si="12"/>
        <v>0.4199999999999946</v>
      </c>
      <c r="AF114" s="18">
        <f t="shared" si="12"/>
        <v>0.35000000000000142</v>
      </c>
      <c r="AG114" s="18">
        <f t="shared" si="12"/>
        <v>0.58999999999999631</v>
      </c>
      <c r="AH114" s="18">
        <f t="shared" si="12"/>
        <v>2.9999999999994031E-2</v>
      </c>
      <c r="AI114" s="18">
        <f t="shared" si="12"/>
        <v>0.90999999999998948</v>
      </c>
      <c r="AJ114" s="18">
        <f t="shared" si="12"/>
        <v>0.13000000000000256</v>
      </c>
      <c r="AK114" s="18">
        <f t="shared" si="12"/>
        <v>0.14999999999999858</v>
      </c>
      <c r="AL114" s="18">
        <f t="shared" si="12"/>
        <v>0.31000000000000938</v>
      </c>
      <c r="AM114" s="18">
        <f>MEDIAN(R168:R174)-R168</f>
        <v>-0.14000000000000057</v>
      </c>
      <c r="AN114" s="18">
        <f>MEDIAN(S168:S174)-S168</f>
        <v>0</v>
      </c>
      <c r="AO114" s="18">
        <f>MEDIAN(T168:T174)-T168</f>
        <v>-0.11000000000000121</v>
      </c>
    </row>
    <row r="115" spans="2:45" ht="14.1" customHeight="1">
      <c r="B115" s="25"/>
      <c r="C115" s="84">
        <f t="shared" si="1"/>
        <v>0.38091666666666674</v>
      </c>
      <c r="D115" s="17">
        <v>65</v>
      </c>
      <c r="E115" s="74">
        <v>92.99</v>
      </c>
      <c r="F115" s="74">
        <v>88.36</v>
      </c>
      <c r="G115" s="74">
        <v>62.72</v>
      </c>
      <c r="H115" s="74">
        <v>87.99</v>
      </c>
      <c r="I115" s="74">
        <v>91.18</v>
      </c>
      <c r="J115" s="74">
        <v>90.43</v>
      </c>
      <c r="K115" s="74">
        <v>88.07</v>
      </c>
      <c r="L115" s="74">
        <v>84.62</v>
      </c>
      <c r="M115" s="74">
        <v>83.73</v>
      </c>
      <c r="N115" s="74">
        <v>62.78</v>
      </c>
      <c r="O115" s="74">
        <v>73.75</v>
      </c>
      <c r="P115" s="74">
        <v>62.33</v>
      </c>
      <c r="Q115" s="74">
        <v>71.81</v>
      </c>
      <c r="R115" s="74">
        <v>14.42</v>
      </c>
      <c r="S115" s="74">
        <v>14.14</v>
      </c>
      <c r="T115" s="74">
        <v>13.51</v>
      </c>
      <c r="V115" s="53"/>
      <c r="Y115" s="71"/>
      <c r="Z115" s="72"/>
      <c r="AA115" s="72"/>
      <c r="AB115" s="72"/>
      <c r="AC115" s="72"/>
      <c r="AD115" s="72"/>
      <c r="AE115" s="72"/>
      <c r="AF115" s="72"/>
      <c r="AG115" s="72"/>
      <c r="AJ115" s="83"/>
      <c r="AK115" s="83"/>
      <c r="AL115" s="83"/>
    </row>
    <row r="116" spans="2:45" ht="14.1" customHeight="1">
      <c r="B116" s="25"/>
      <c r="C116" s="84">
        <f t="shared" si="1"/>
        <v>0.38441666666666674</v>
      </c>
      <c r="D116" s="17">
        <v>70</v>
      </c>
      <c r="E116" s="74">
        <v>96.2</v>
      </c>
      <c r="F116" s="74">
        <v>91.98</v>
      </c>
      <c r="G116" s="74">
        <v>66.53</v>
      </c>
      <c r="H116" s="74">
        <v>91.14</v>
      </c>
      <c r="I116" s="74">
        <v>94.04</v>
      </c>
      <c r="J116" s="74">
        <v>93.18</v>
      </c>
      <c r="K116" s="74">
        <v>91.46</v>
      </c>
      <c r="L116" s="74">
        <v>88.35</v>
      </c>
      <c r="M116" s="74">
        <v>86.22</v>
      </c>
      <c r="N116" s="74">
        <v>63.2</v>
      </c>
      <c r="O116" s="74">
        <v>76.61</v>
      </c>
      <c r="P116" s="74">
        <v>64.03</v>
      </c>
      <c r="Q116" s="74">
        <v>74.61</v>
      </c>
      <c r="R116" s="74">
        <v>14.35</v>
      </c>
      <c r="S116" s="74">
        <v>13.88</v>
      </c>
      <c r="T116" s="74">
        <v>13.51</v>
      </c>
      <c r="V116" s="53"/>
      <c r="Y116" s="71"/>
      <c r="AE116" s="72"/>
      <c r="AF116" s="72"/>
      <c r="AG116" s="72"/>
      <c r="AJ116" s="83"/>
      <c r="AK116" s="83"/>
      <c r="AL116" s="83"/>
      <c r="AM116" s="83"/>
      <c r="AN116" s="83"/>
      <c r="AO116" s="83"/>
    </row>
    <row r="117" spans="2:45" ht="14.1" customHeight="1">
      <c r="B117" s="25"/>
      <c r="C117" s="84">
        <f t="shared" si="1"/>
        <v>0.38791666666666674</v>
      </c>
      <c r="D117" s="17">
        <v>75</v>
      </c>
      <c r="E117" s="74">
        <v>98.94</v>
      </c>
      <c r="F117" s="74">
        <v>95.09</v>
      </c>
      <c r="G117" s="74">
        <v>69.86</v>
      </c>
      <c r="H117" s="74">
        <v>94.24</v>
      </c>
      <c r="I117" s="74">
        <v>96.53</v>
      </c>
      <c r="J117" s="74">
        <v>95.66</v>
      </c>
      <c r="K117" s="74">
        <v>94.34</v>
      </c>
      <c r="L117" s="74">
        <v>92.15</v>
      </c>
      <c r="M117" s="74">
        <v>88.91</v>
      </c>
      <c r="N117" s="74">
        <v>64.11</v>
      </c>
      <c r="O117" s="74">
        <v>79.400000000000006</v>
      </c>
      <c r="P117" s="74">
        <v>65.87</v>
      </c>
      <c r="Q117" s="74">
        <v>77.58</v>
      </c>
      <c r="R117" s="74">
        <v>14.29</v>
      </c>
      <c r="S117" s="74">
        <v>14.32</v>
      </c>
      <c r="T117" s="74">
        <v>13.46</v>
      </c>
      <c r="V117" s="53"/>
      <c r="Y117" s="71"/>
      <c r="AE117" s="72"/>
      <c r="AF117" s="72"/>
      <c r="AG117" s="72"/>
      <c r="AJ117" s="83"/>
      <c r="AK117" s="83"/>
      <c r="AL117" s="83"/>
      <c r="AM117" s="83"/>
      <c r="AN117" s="83"/>
      <c r="AO117" s="83"/>
      <c r="AP117" s="83"/>
      <c r="AQ117" s="83"/>
      <c r="AR117" s="83"/>
    </row>
    <row r="118" spans="2:45" ht="14.1" customHeight="1">
      <c r="B118" s="25"/>
      <c r="C118" s="84">
        <f t="shared" si="1"/>
        <v>0.39141666666666675</v>
      </c>
      <c r="D118" s="17">
        <v>80</v>
      </c>
      <c r="E118" s="74">
        <v>101.49</v>
      </c>
      <c r="F118" s="74">
        <v>98.01</v>
      </c>
      <c r="G118" s="74">
        <v>73</v>
      </c>
      <c r="H118" s="74">
        <v>97.29</v>
      </c>
      <c r="I118" s="74">
        <v>98.77</v>
      </c>
      <c r="J118" s="74">
        <v>97.82</v>
      </c>
      <c r="K118" s="74">
        <v>97.02</v>
      </c>
      <c r="L118" s="74">
        <v>95.29</v>
      </c>
      <c r="M118" s="74">
        <v>90.58</v>
      </c>
      <c r="N118" s="74">
        <v>65.069999999999993</v>
      </c>
      <c r="O118" s="74">
        <v>81.97</v>
      </c>
      <c r="P118" s="74">
        <v>67.31</v>
      </c>
      <c r="Q118" s="74">
        <v>79.95</v>
      </c>
      <c r="R118" s="74">
        <v>14.29</v>
      </c>
      <c r="S118" s="74">
        <v>13.99</v>
      </c>
      <c r="T118" s="74">
        <v>13.44</v>
      </c>
      <c r="V118" s="53"/>
      <c r="Y118" s="71"/>
      <c r="AE118" s="72"/>
      <c r="AF118" s="72"/>
      <c r="AG118" s="72"/>
      <c r="AJ118" s="83"/>
      <c r="AK118" s="83"/>
      <c r="AL118" s="83"/>
      <c r="AM118" s="83"/>
      <c r="AN118" s="83"/>
      <c r="AO118" s="83"/>
      <c r="AP118" s="83"/>
      <c r="AQ118" s="83"/>
      <c r="AR118" s="83"/>
    </row>
    <row r="119" spans="2:45" ht="14.1" customHeight="1">
      <c r="B119" s="25"/>
      <c r="C119" s="84">
        <f t="shared" si="1"/>
        <v>0.39491666666666675</v>
      </c>
      <c r="D119" s="17">
        <v>85</v>
      </c>
      <c r="E119" s="74">
        <v>103.5</v>
      </c>
      <c r="F119" s="74">
        <v>100.45</v>
      </c>
      <c r="G119" s="74">
        <v>75.650000000000006</v>
      </c>
      <c r="H119" s="74">
        <v>99.48</v>
      </c>
      <c r="I119" s="74">
        <v>100.63</v>
      </c>
      <c r="J119" s="74">
        <v>99.54</v>
      </c>
      <c r="K119" s="74">
        <v>99.12</v>
      </c>
      <c r="L119" s="74">
        <v>98.25</v>
      </c>
      <c r="M119" s="74">
        <v>92.57</v>
      </c>
      <c r="N119" s="74">
        <v>65.709999999999994</v>
      </c>
      <c r="O119" s="74">
        <v>84.32</v>
      </c>
      <c r="P119" s="74">
        <v>68.400000000000006</v>
      </c>
      <c r="Q119" s="74">
        <v>82.05</v>
      </c>
      <c r="R119" s="74">
        <v>14.26</v>
      </c>
      <c r="S119" s="74">
        <v>13.94</v>
      </c>
      <c r="T119" s="74">
        <v>13.56</v>
      </c>
      <c r="V119" s="53"/>
      <c r="Y119" s="71"/>
      <c r="AE119" s="72"/>
      <c r="AF119" s="72"/>
      <c r="AG119" s="72"/>
      <c r="AJ119" s="83"/>
      <c r="AK119" s="83"/>
      <c r="AL119" s="83"/>
      <c r="AM119" s="83"/>
      <c r="AN119" s="83"/>
      <c r="AO119" s="83"/>
      <c r="AP119" s="83"/>
      <c r="AQ119" s="83"/>
      <c r="AR119" s="83"/>
    </row>
    <row r="120" spans="2:45" ht="14.1" customHeight="1">
      <c r="B120" s="25"/>
      <c r="C120" s="84">
        <f t="shared" si="1"/>
        <v>0.39841666666666675</v>
      </c>
      <c r="D120" s="70">
        <v>90</v>
      </c>
      <c r="E120" s="75">
        <v>105.2</v>
      </c>
      <c r="F120" s="75">
        <v>102.59</v>
      </c>
      <c r="G120" s="75">
        <v>78.03</v>
      </c>
      <c r="H120" s="75">
        <v>101.28</v>
      </c>
      <c r="I120" s="75">
        <v>102.11</v>
      </c>
      <c r="J120" s="75">
        <v>100.83</v>
      </c>
      <c r="K120" s="75">
        <v>101.21</v>
      </c>
      <c r="L120" s="75">
        <v>100.12</v>
      </c>
      <c r="M120" s="75">
        <v>94.09</v>
      </c>
      <c r="N120" s="75">
        <v>65.14</v>
      </c>
      <c r="O120" s="75">
        <v>86.86</v>
      </c>
      <c r="P120" s="75">
        <v>69.319999999999993</v>
      </c>
      <c r="Q120" s="75">
        <v>84.12</v>
      </c>
      <c r="R120" s="75">
        <v>14.25</v>
      </c>
      <c r="S120" s="75">
        <v>13.93</v>
      </c>
      <c r="T120" s="75">
        <v>13.55</v>
      </c>
      <c r="V120" s="53"/>
      <c r="Y120" s="71"/>
      <c r="AE120" s="72"/>
      <c r="AF120" s="72"/>
      <c r="AG120" s="72"/>
      <c r="AJ120" s="83"/>
      <c r="AK120" s="83"/>
      <c r="AL120" s="83"/>
      <c r="AM120" s="83"/>
      <c r="AN120" s="83"/>
      <c r="AO120" s="83"/>
      <c r="AP120" s="83"/>
      <c r="AQ120" s="83"/>
      <c r="AR120" s="83"/>
    </row>
    <row r="121" spans="2:45" ht="14.1" customHeight="1">
      <c r="B121" s="25"/>
      <c r="C121" s="84">
        <f t="shared" si="1"/>
        <v>0.40191666666666676</v>
      </c>
      <c r="D121" s="17">
        <v>95</v>
      </c>
      <c r="E121" s="74">
        <v>106.6</v>
      </c>
      <c r="F121" s="74">
        <v>104.45</v>
      </c>
      <c r="G121" s="74">
        <v>80.319999999999993</v>
      </c>
      <c r="H121" s="74">
        <v>102.65</v>
      </c>
      <c r="I121" s="74">
        <v>103.05</v>
      </c>
      <c r="J121" s="74">
        <v>101.9</v>
      </c>
      <c r="K121" s="74">
        <v>103.28</v>
      </c>
      <c r="L121" s="74">
        <v>101.43</v>
      </c>
      <c r="M121" s="74">
        <v>94.99</v>
      </c>
      <c r="N121" s="74">
        <v>65.31</v>
      </c>
      <c r="O121" s="74">
        <v>87.63</v>
      </c>
      <c r="P121" s="74">
        <v>70.27</v>
      </c>
      <c r="Q121" s="74">
        <v>85.59</v>
      </c>
      <c r="R121" s="74">
        <v>14.19</v>
      </c>
      <c r="S121" s="74">
        <v>13.81</v>
      </c>
      <c r="T121" s="74">
        <v>13.45</v>
      </c>
      <c r="V121" s="53"/>
      <c r="Y121" s="71"/>
      <c r="AE121" s="72"/>
      <c r="AF121" s="72"/>
      <c r="AG121" s="72"/>
      <c r="AJ121" s="83"/>
      <c r="AK121" s="83"/>
      <c r="AL121" s="83"/>
      <c r="AM121" s="83"/>
      <c r="AN121" s="83"/>
      <c r="AO121" s="83"/>
      <c r="AP121" s="83"/>
      <c r="AQ121" s="83"/>
      <c r="AR121" s="83"/>
    </row>
    <row r="122" spans="2:45" ht="14.1" customHeight="1">
      <c r="B122" s="25"/>
      <c r="C122" s="84">
        <f t="shared" si="1"/>
        <v>0.40541666666666676</v>
      </c>
      <c r="D122" s="17">
        <v>100</v>
      </c>
      <c r="E122" s="74">
        <v>107.76</v>
      </c>
      <c r="F122" s="74">
        <v>105.98</v>
      </c>
      <c r="G122" s="74">
        <v>82.3</v>
      </c>
      <c r="H122" s="74">
        <v>103.8</v>
      </c>
      <c r="I122" s="74">
        <v>103.75</v>
      </c>
      <c r="J122" s="74">
        <v>102.85</v>
      </c>
      <c r="K122" s="74">
        <v>104.83</v>
      </c>
      <c r="L122" s="74">
        <v>103.07</v>
      </c>
      <c r="M122" s="74">
        <v>96.04</v>
      </c>
      <c r="N122" s="74">
        <v>65.47</v>
      </c>
      <c r="O122" s="74">
        <v>89.18</v>
      </c>
      <c r="P122" s="74">
        <v>71.06</v>
      </c>
      <c r="Q122" s="74">
        <v>87.21</v>
      </c>
      <c r="R122" s="74">
        <v>14.27</v>
      </c>
      <c r="S122" s="74">
        <v>13.78</v>
      </c>
      <c r="T122" s="74">
        <v>13.36</v>
      </c>
      <c r="V122" s="53"/>
      <c r="Y122" s="71"/>
      <c r="AE122" s="72"/>
      <c r="AF122" s="72"/>
      <c r="AG122" s="72"/>
      <c r="AJ122" s="83"/>
      <c r="AK122" s="83"/>
      <c r="AL122" s="83"/>
      <c r="AM122" s="83"/>
      <c r="AN122" s="83"/>
      <c r="AO122" s="83"/>
      <c r="AP122" s="83"/>
      <c r="AQ122" s="83"/>
      <c r="AR122" s="83"/>
      <c r="AS122" s="83"/>
    </row>
    <row r="123" spans="2:45" ht="14.1" customHeight="1">
      <c r="B123" s="25"/>
      <c r="C123" s="84">
        <f t="shared" si="1"/>
        <v>0.40891666666666676</v>
      </c>
      <c r="D123" s="17">
        <v>105</v>
      </c>
      <c r="E123" s="74">
        <v>108.83</v>
      </c>
      <c r="F123" s="74">
        <v>107.33</v>
      </c>
      <c r="G123" s="74">
        <v>84</v>
      </c>
      <c r="H123" s="74">
        <v>105.1</v>
      </c>
      <c r="I123" s="74">
        <v>104.66</v>
      </c>
      <c r="J123" s="74">
        <v>103.73</v>
      </c>
      <c r="K123" s="74">
        <v>106.22</v>
      </c>
      <c r="L123" s="74">
        <v>105.03</v>
      </c>
      <c r="M123" s="74">
        <v>97.19</v>
      </c>
      <c r="N123" s="74">
        <v>65.52</v>
      </c>
      <c r="O123" s="74">
        <v>91.15</v>
      </c>
      <c r="P123" s="74">
        <v>72.05</v>
      </c>
      <c r="Q123" s="74">
        <v>89.16</v>
      </c>
      <c r="R123" s="74">
        <v>14.23</v>
      </c>
      <c r="S123" s="74">
        <v>13.75</v>
      </c>
      <c r="T123" s="74">
        <v>13.34</v>
      </c>
      <c r="V123" s="53"/>
      <c r="Y123" s="71"/>
      <c r="AE123" s="72"/>
      <c r="AF123" s="72"/>
      <c r="AG123" s="72"/>
      <c r="AJ123" s="83"/>
      <c r="AK123" s="83"/>
      <c r="AL123" s="83"/>
      <c r="AM123" s="83"/>
      <c r="AN123" s="83"/>
      <c r="AO123" s="83"/>
      <c r="AP123" s="83"/>
      <c r="AQ123" s="83"/>
      <c r="AR123" s="83"/>
      <c r="AS123" s="83"/>
    </row>
    <row r="124" spans="2:45" ht="14.1" customHeight="1">
      <c r="B124" s="25"/>
      <c r="C124" s="84">
        <f t="shared" si="1"/>
        <v>0.41241666666666676</v>
      </c>
      <c r="D124" s="17">
        <v>110</v>
      </c>
      <c r="E124" s="74">
        <v>109.86</v>
      </c>
      <c r="F124" s="74">
        <v>108.5</v>
      </c>
      <c r="G124" s="74">
        <v>85.42</v>
      </c>
      <c r="H124" s="74">
        <v>106.54</v>
      </c>
      <c r="I124" s="74">
        <v>105.73</v>
      </c>
      <c r="J124" s="74">
        <v>104.81</v>
      </c>
      <c r="K124" s="74">
        <v>107.56</v>
      </c>
      <c r="L124" s="74">
        <v>107.39</v>
      </c>
      <c r="M124" s="74">
        <v>98.11</v>
      </c>
      <c r="N124" s="74">
        <v>65.430000000000007</v>
      </c>
      <c r="O124" s="74">
        <v>92.67</v>
      </c>
      <c r="P124" s="74">
        <v>73.17</v>
      </c>
      <c r="Q124" s="74">
        <v>90.64</v>
      </c>
      <c r="R124" s="74">
        <v>14.22</v>
      </c>
      <c r="S124" s="74">
        <v>13.93</v>
      </c>
      <c r="T124" s="74">
        <v>13.56</v>
      </c>
      <c r="V124" s="53"/>
      <c r="X124" s="16"/>
      <c r="Y124" s="71"/>
      <c r="AE124" s="72"/>
      <c r="AF124" s="72"/>
      <c r="AG124" s="72"/>
      <c r="AJ124" s="83"/>
      <c r="AK124" s="83"/>
      <c r="AL124" s="83"/>
      <c r="AM124" s="83"/>
      <c r="AN124" s="83"/>
      <c r="AO124" s="83"/>
      <c r="AP124" s="83"/>
      <c r="AQ124" s="83"/>
      <c r="AR124" s="83"/>
      <c r="AS124" s="83"/>
    </row>
    <row r="125" spans="2:45" ht="14.1" customHeight="1">
      <c r="B125" s="25"/>
      <c r="C125" s="84">
        <f t="shared" si="1"/>
        <v>0.41591666666666677</v>
      </c>
      <c r="D125" s="17">
        <v>115</v>
      </c>
      <c r="E125" s="74">
        <v>110.84</v>
      </c>
      <c r="F125" s="74">
        <v>109.55</v>
      </c>
      <c r="G125" s="74">
        <v>86.67</v>
      </c>
      <c r="H125" s="74">
        <v>107.98</v>
      </c>
      <c r="I125" s="74">
        <v>106.7</v>
      </c>
      <c r="J125" s="74">
        <v>105.72</v>
      </c>
      <c r="K125" s="74">
        <v>108.59</v>
      </c>
      <c r="L125" s="74">
        <v>108.98</v>
      </c>
      <c r="M125" s="74">
        <v>99.16</v>
      </c>
      <c r="N125" s="74">
        <v>65.83</v>
      </c>
      <c r="O125" s="74">
        <v>94.44</v>
      </c>
      <c r="P125" s="74">
        <v>73.739999999999995</v>
      </c>
      <c r="Q125" s="74">
        <v>91.98</v>
      </c>
      <c r="R125" s="74">
        <v>14.42</v>
      </c>
      <c r="S125" s="74">
        <v>14.25</v>
      </c>
      <c r="T125" s="74">
        <v>13.71</v>
      </c>
      <c r="V125" s="53"/>
      <c r="Y125" s="71"/>
      <c r="AE125" s="72"/>
      <c r="AF125" s="72"/>
      <c r="AG125" s="72"/>
      <c r="AJ125" s="83"/>
      <c r="AK125" s="83"/>
      <c r="AL125" s="83"/>
      <c r="AM125" s="83"/>
      <c r="AN125" s="83"/>
      <c r="AO125" s="83"/>
      <c r="AP125" s="83"/>
      <c r="AQ125" s="83"/>
      <c r="AR125" s="83"/>
      <c r="AS125" s="83"/>
    </row>
    <row r="126" spans="2:45" ht="14.1" customHeight="1">
      <c r="B126" s="25"/>
      <c r="C126" s="84">
        <f t="shared" si="1"/>
        <v>0.41941666666666677</v>
      </c>
      <c r="D126" s="70">
        <v>120</v>
      </c>
      <c r="E126" s="75">
        <v>111.79</v>
      </c>
      <c r="F126" s="75">
        <v>110.66</v>
      </c>
      <c r="G126" s="75">
        <v>87.89</v>
      </c>
      <c r="H126" s="75">
        <v>109.27</v>
      </c>
      <c r="I126" s="75">
        <v>107.54</v>
      </c>
      <c r="J126" s="75">
        <v>106.5</v>
      </c>
      <c r="K126" s="75">
        <v>109.52</v>
      </c>
      <c r="L126" s="75">
        <v>110.23</v>
      </c>
      <c r="M126" s="75">
        <v>100.03</v>
      </c>
      <c r="N126" s="75">
        <v>66.44</v>
      </c>
      <c r="O126" s="75">
        <v>96.05</v>
      </c>
      <c r="P126" s="75">
        <v>74.36</v>
      </c>
      <c r="Q126" s="75">
        <v>93.15</v>
      </c>
      <c r="R126" s="75">
        <v>14.67</v>
      </c>
      <c r="S126" s="75">
        <v>14.73</v>
      </c>
      <c r="T126" s="75">
        <v>13.85</v>
      </c>
      <c r="V126" s="53"/>
      <c r="Y126" s="71"/>
      <c r="AE126" s="72"/>
      <c r="AF126" s="72"/>
      <c r="AG126" s="72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</row>
    <row r="127" spans="2:45" ht="14.1" customHeight="1">
      <c r="B127" s="25"/>
      <c r="C127" s="84">
        <f>C126+0.0034</f>
        <v>0.42281666666666679</v>
      </c>
      <c r="D127" s="17">
        <v>125</v>
      </c>
      <c r="E127" s="74">
        <v>112.64</v>
      </c>
      <c r="F127" s="74">
        <v>111.56</v>
      </c>
      <c r="G127" s="74">
        <v>89.01</v>
      </c>
      <c r="H127" s="74">
        <v>110.51</v>
      </c>
      <c r="I127" s="74">
        <v>108.32</v>
      </c>
      <c r="J127" s="74">
        <v>107.21</v>
      </c>
      <c r="K127" s="74">
        <v>110.66</v>
      </c>
      <c r="L127" s="74">
        <v>112.19</v>
      </c>
      <c r="M127" s="74">
        <v>100.77</v>
      </c>
      <c r="N127" s="74">
        <v>68.72</v>
      </c>
      <c r="O127" s="74">
        <v>97.4</v>
      </c>
      <c r="P127" s="74">
        <v>75.13</v>
      </c>
      <c r="Q127" s="74">
        <v>94.74</v>
      </c>
      <c r="R127" s="74">
        <v>14.84</v>
      </c>
      <c r="S127" s="74">
        <v>15.03</v>
      </c>
      <c r="T127" s="74">
        <v>13.99</v>
      </c>
      <c r="V127" s="53"/>
      <c r="Y127" s="71"/>
      <c r="AE127" s="72"/>
      <c r="AF127" s="72"/>
      <c r="AG127" s="72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</row>
    <row r="128" spans="2:45" ht="14.1" customHeight="1">
      <c r="B128" s="25"/>
      <c r="C128" s="84">
        <f t="shared" si="1"/>
        <v>0.42631666666666679</v>
      </c>
      <c r="D128" s="17">
        <v>130</v>
      </c>
      <c r="E128" s="74">
        <v>113.44</v>
      </c>
      <c r="F128" s="74">
        <v>112.52</v>
      </c>
      <c r="G128" s="74">
        <v>90.16</v>
      </c>
      <c r="H128" s="74">
        <v>111.51</v>
      </c>
      <c r="I128" s="74">
        <v>108.92</v>
      </c>
      <c r="J128" s="74">
        <v>107.89</v>
      </c>
      <c r="K128" s="74">
        <v>111.61</v>
      </c>
      <c r="L128" s="74">
        <v>112.81</v>
      </c>
      <c r="M128" s="74">
        <v>101.74</v>
      </c>
      <c r="N128" s="74">
        <v>68.11</v>
      </c>
      <c r="O128" s="74">
        <v>98.63</v>
      </c>
      <c r="P128" s="74">
        <v>75.489999999999995</v>
      </c>
      <c r="Q128" s="74">
        <v>95.6</v>
      </c>
      <c r="R128" s="74">
        <v>15.15</v>
      </c>
      <c r="S128" s="74">
        <v>15.07</v>
      </c>
      <c r="T128" s="74">
        <v>14.31</v>
      </c>
      <c r="V128" s="53"/>
      <c r="Y128" s="71"/>
      <c r="AE128" s="72"/>
      <c r="AF128" s="72"/>
      <c r="AG128" s="72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</row>
    <row r="129" spans="2:45" ht="14.1" customHeight="1">
      <c r="B129" s="25"/>
      <c r="C129" s="84">
        <f t="shared" si="1"/>
        <v>0.42981666666666679</v>
      </c>
      <c r="D129" s="17">
        <v>135</v>
      </c>
      <c r="E129" s="74">
        <v>114.65</v>
      </c>
      <c r="F129" s="74">
        <v>113.7</v>
      </c>
      <c r="G129" s="74">
        <v>91.45</v>
      </c>
      <c r="H129" s="74">
        <v>113.08</v>
      </c>
      <c r="I129" s="74">
        <v>109.89</v>
      </c>
      <c r="J129" s="74">
        <v>108.9</v>
      </c>
      <c r="K129" s="74">
        <v>112.93</v>
      </c>
      <c r="L129" s="74">
        <v>115.34</v>
      </c>
      <c r="M129" s="74">
        <v>102.19</v>
      </c>
      <c r="N129" s="74">
        <v>70.39</v>
      </c>
      <c r="O129" s="74">
        <v>99.53</v>
      </c>
      <c r="P129" s="74">
        <v>76.37</v>
      </c>
      <c r="Q129" s="74">
        <v>96.88</v>
      </c>
      <c r="R129" s="74">
        <v>15.23</v>
      </c>
      <c r="S129" s="74">
        <v>15.44</v>
      </c>
      <c r="T129" s="74">
        <v>14.31</v>
      </c>
      <c r="V129" s="53"/>
      <c r="Y129" s="71"/>
      <c r="AE129" s="72"/>
      <c r="AF129" s="72"/>
      <c r="AG129" s="72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</row>
    <row r="130" spans="2:45" ht="14.1" customHeight="1">
      <c r="B130" s="25"/>
      <c r="C130" s="84">
        <f t="shared" si="1"/>
        <v>0.43331666666666679</v>
      </c>
      <c r="D130" s="17">
        <v>140</v>
      </c>
      <c r="E130" s="74">
        <v>115.32</v>
      </c>
      <c r="F130" s="74">
        <v>114.49</v>
      </c>
      <c r="G130" s="74">
        <v>92.35</v>
      </c>
      <c r="H130" s="74">
        <v>114.46</v>
      </c>
      <c r="I130" s="74">
        <v>110.5</v>
      </c>
      <c r="J130" s="74">
        <v>109.75</v>
      </c>
      <c r="K130" s="74">
        <v>113.93</v>
      </c>
      <c r="L130" s="74">
        <v>116.18</v>
      </c>
      <c r="M130" s="74">
        <v>103.39</v>
      </c>
      <c r="N130" s="74">
        <v>70.53</v>
      </c>
      <c r="O130" s="74">
        <v>101.01</v>
      </c>
      <c r="P130" s="74">
        <v>76.680000000000007</v>
      </c>
      <c r="Q130" s="74">
        <v>97.72</v>
      </c>
      <c r="R130" s="74">
        <v>15.44</v>
      </c>
      <c r="S130" s="74">
        <v>15.13</v>
      </c>
      <c r="T130" s="74">
        <v>14.33</v>
      </c>
      <c r="V130" s="53"/>
      <c r="Y130" s="71"/>
      <c r="AE130" s="72"/>
      <c r="AF130" s="72"/>
      <c r="AG130" s="72"/>
      <c r="AJ130" s="83"/>
      <c r="AK130" s="83"/>
      <c r="AL130" s="83"/>
      <c r="AM130" s="83"/>
      <c r="AN130" s="83"/>
      <c r="AO130" s="83"/>
      <c r="AP130" s="83"/>
      <c r="AQ130" s="83"/>
      <c r="AR130" s="83"/>
      <c r="AS130" s="83"/>
    </row>
    <row r="131" spans="2:45" ht="14.1" customHeight="1">
      <c r="B131" s="25"/>
      <c r="C131" s="84">
        <f>C130+0.0034</f>
        <v>0.43671666666666681</v>
      </c>
      <c r="D131" s="17">
        <v>145</v>
      </c>
      <c r="E131" s="74">
        <v>115.54</v>
      </c>
      <c r="F131" s="74">
        <v>115.03</v>
      </c>
      <c r="G131" s="74">
        <v>93.07</v>
      </c>
      <c r="H131" s="74">
        <v>114.5</v>
      </c>
      <c r="I131" s="74">
        <v>110.72</v>
      </c>
      <c r="J131" s="74">
        <v>109.78</v>
      </c>
      <c r="K131" s="74">
        <v>114.44</v>
      </c>
      <c r="L131" s="74">
        <v>116.22</v>
      </c>
      <c r="M131" s="74">
        <v>103.19</v>
      </c>
      <c r="N131" s="74">
        <v>68.930000000000007</v>
      </c>
      <c r="O131" s="74">
        <v>101.36</v>
      </c>
      <c r="P131" s="74">
        <v>76.900000000000006</v>
      </c>
      <c r="Q131" s="74">
        <v>98.04</v>
      </c>
      <c r="R131" s="74">
        <v>15.45</v>
      </c>
      <c r="S131" s="74">
        <v>15.47</v>
      </c>
      <c r="T131" s="74">
        <v>14.44</v>
      </c>
      <c r="V131" s="53"/>
      <c r="Y131" s="71"/>
      <c r="AE131" s="72"/>
      <c r="AF131" s="72"/>
      <c r="AG131" s="72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</row>
    <row r="132" spans="2:45" ht="14.1" customHeight="1">
      <c r="B132" s="25"/>
      <c r="C132" s="84">
        <f t="shared" ref="C132:C174" si="13">C131+0.0034</f>
        <v>0.44011666666666682</v>
      </c>
      <c r="D132" s="70">
        <v>150</v>
      </c>
      <c r="E132" s="75">
        <v>115.92</v>
      </c>
      <c r="F132" s="75">
        <v>115.54</v>
      </c>
      <c r="G132" s="75">
        <v>93.83</v>
      </c>
      <c r="H132" s="75">
        <v>114.8</v>
      </c>
      <c r="I132" s="75">
        <v>111.06</v>
      </c>
      <c r="J132" s="75">
        <v>110.02</v>
      </c>
      <c r="K132" s="75">
        <v>115.02</v>
      </c>
      <c r="L132" s="75">
        <v>117.32</v>
      </c>
      <c r="M132" s="75">
        <v>103.84</v>
      </c>
      <c r="N132" s="75">
        <v>68.94</v>
      </c>
      <c r="O132" s="75">
        <v>102.57</v>
      </c>
      <c r="P132" s="75">
        <v>77.7</v>
      </c>
      <c r="Q132" s="75">
        <v>99.21</v>
      </c>
      <c r="R132" s="75">
        <v>15.5</v>
      </c>
      <c r="S132" s="75">
        <v>15.32</v>
      </c>
      <c r="T132" s="75">
        <v>14.38</v>
      </c>
      <c r="V132" s="53"/>
      <c r="AL132" s="83"/>
      <c r="AM132" s="83"/>
      <c r="AN132" s="83"/>
      <c r="AO132" s="83"/>
      <c r="AP132" s="83"/>
      <c r="AQ132" s="83"/>
      <c r="AR132" s="83"/>
      <c r="AS132" s="83"/>
    </row>
    <row r="133" spans="2:45" ht="14.1" customHeight="1">
      <c r="B133" s="25"/>
      <c r="C133" s="84">
        <f t="shared" si="13"/>
        <v>0.44351666666666684</v>
      </c>
      <c r="D133" s="17">
        <v>155</v>
      </c>
      <c r="E133" s="74">
        <v>116.42</v>
      </c>
      <c r="F133" s="74">
        <v>116.03</v>
      </c>
      <c r="G133" s="74">
        <v>94.57</v>
      </c>
      <c r="H133" s="74">
        <v>115.9</v>
      </c>
      <c r="I133" s="74">
        <v>111.6</v>
      </c>
      <c r="J133" s="74">
        <v>110.78</v>
      </c>
      <c r="K133" s="74">
        <v>115.8</v>
      </c>
      <c r="L133" s="74">
        <v>118.99</v>
      </c>
      <c r="M133" s="74">
        <v>104.68</v>
      </c>
      <c r="N133" s="74">
        <v>72.13</v>
      </c>
      <c r="O133" s="74">
        <v>103.36</v>
      </c>
      <c r="P133" s="74">
        <v>78.59</v>
      </c>
      <c r="Q133" s="74">
        <v>100.62</v>
      </c>
      <c r="R133" s="74">
        <v>16.03</v>
      </c>
      <c r="S133" s="74">
        <v>15.68</v>
      </c>
      <c r="T133" s="74">
        <v>14.78</v>
      </c>
      <c r="V133" s="53"/>
      <c r="AL133" s="83"/>
      <c r="AM133" s="83"/>
      <c r="AN133" s="83"/>
      <c r="AO133" s="83"/>
      <c r="AP133" s="83"/>
      <c r="AQ133" s="83"/>
      <c r="AR133" s="83"/>
      <c r="AS133" s="83"/>
    </row>
    <row r="134" spans="2:45" ht="14.1" customHeight="1">
      <c r="B134" s="25"/>
      <c r="C134" s="84">
        <f t="shared" si="13"/>
        <v>0.44691666666666685</v>
      </c>
      <c r="D134" s="17">
        <v>160</v>
      </c>
      <c r="E134" s="74">
        <v>116.93</v>
      </c>
      <c r="F134" s="74">
        <v>116.61</v>
      </c>
      <c r="G134" s="74">
        <v>95.27</v>
      </c>
      <c r="H134" s="74">
        <v>116.42</v>
      </c>
      <c r="I134" s="74">
        <v>111.94</v>
      </c>
      <c r="J134" s="74">
        <v>111.1</v>
      </c>
      <c r="K134" s="74">
        <v>116.36</v>
      </c>
      <c r="L134" s="74">
        <v>118.88</v>
      </c>
      <c r="M134" s="74">
        <v>104.93</v>
      </c>
      <c r="N134" s="74">
        <v>69.56</v>
      </c>
      <c r="O134" s="74">
        <v>104.22</v>
      </c>
      <c r="P134" s="74">
        <v>78.069999999999993</v>
      </c>
      <c r="Q134" s="74">
        <v>100.51</v>
      </c>
      <c r="R134" s="74">
        <v>16.05</v>
      </c>
      <c r="S134" s="74">
        <v>15.85</v>
      </c>
      <c r="T134" s="74">
        <v>14.91</v>
      </c>
      <c r="V134" s="53"/>
      <c r="AL134" s="83"/>
      <c r="AM134" s="83"/>
      <c r="AN134" s="83"/>
      <c r="AO134" s="83"/>
      <c r="AP134" s="83"/>
      <c r="AQ134" s="83"/>
      <c r="AR134" s="83"/>
      <c r="AS134" s="83"/>
    </row>
    <row r="135" spans="2:45" ht="14.1" customHeight="1">
      <c r="B135" s="25"/>
      <c r="C135" s="84">
        <f t="shared" si="13"/>
        <v>0.45031666666666686</v>
      </c>
      <c r="D135" s="17">
        <v>165</v>
      </c>
      <c r="E135" s="74">
        <v>117.63</v>
      </c>
      <c r="F135" s="74">
        <v>117.22</v>
      </c>
      <c r="G135" s="74">
        <v>95.94</v>
      </c>
      <c r="H135" s="74">
        <v>117.47</v>
      </c>
      <c r="I135" s="74">
        <v>112.58</v>
      </c>
      <c r="J135" s="74">
        <v>111.77</v>
      </c>
      <c r="K135" s="74">
        <v>117</v>
      </c>
      <c r="L135" s="74">
        <v>120.87</v>
      </c>
      <c r="M135" s="74">
        <v>105.06</v>
      </c>
      <c r="N135" s="74">
        <v>72.06</v>
      </c>
      <c r="O135" s="74">
        <v>104.54</v>
      </c>
      <c r="P135" s="74">
        <v>78.8</v>
      </c>
      <c r="Q135" s="74">
        <v>101.52</v>
      </c>
      <c r="R135" s="74">
        <v>16.02</v>
      </c>
      <c r="S135" s="74">
        <v>16</v>
      </c>
      <c r="T135" s="74">
        <v>14.93</v>
      </c>
      <c r="V135" s="53"/>
      <c r="AL135" s="83"/>
      <c r="AM135" s="83"/>
      <c r="AN135" s="83"/>
      <c r="AO135" s="83"/>
      <c r="AP135" s="83"/>
      <c r="AQ135" s="83"/>
      <c r="AR135" s="83"/>
      <c r="AS135" s="83"/>
    </row>
    <row r="136" spans="2:45" ht="14.1" customHeight="1">
      <c r="B136" s="25"/>
      <c r="C136" s="84">
        <f t="shared" si="13"/>
        <v>0.45371666666666688</v>
      </c>
      <c r="D136" s="17">
        <v>170</v>
      </c>
      <c r="E136" s="74">
        <v>118.1</v>
      </c>
      <c r="F136" s="74">
        <v>117.71</v>
      </c>
      <c r="G136" s="74">
        <v>96.49</v>
      </c>
      <c r="H136" s="74">
        <v>118.09</v>
      </c>
      <c r="I136" s="74">
        <v>112.99</v>
      </c>
      <c r="J136" s="74">
        <v>112.39</v>
      </c>
      <c r="K136" s="74">
        <v>117.92</v>
      </c>
      <c r="L136" s="74">
        <v>121.12</v>
      </c>
      <c r="M136" s="74">
        <v>105.85</v>
      </c>
      <c r="N136" s="74">
        <v>70.97</v>
      </c>
      <c r="O136" s="74">
        <v>105.47</v>
      </c>
      <c r="P136" s="74">
        <v>79.16</v>
      </c>
      <c r="Q136" s="74">
        <v>102.5</v>
      </c>
      <c r="R136" s="74">
        <v>16.07</v>
      </c>
      <c r="S136" s="74">
        <v>15.95</v>
      </c>
      <c r="T136" s="74">
        <v>15.03</v>
      </c>
      <c r="V136" s="53"/>
      <c r="AL136" s="83"/>
      <c r="AM136" s="83"/>
      <c r="AN136" s="83"/>
      <c r="AO136" s="83"/>
      <c r="AP136" s="83"/>
      <c r="AQ136" s="83"/>
      <c r="AR136" s="83"/>
      <c r="AS136" s="83"/>
    </row>
    <row r="137" spans="2:45" ht="14.1" customHeight="1">
      <c r="B137" s="25"/>
      <c r="C137" s="84">
        <f t="shared" si="13"/>
        <v>0.45711666666666689</v>
      </c>
      <c r="D137" s="17">
        <v>175</v>
      </c>
      <c r="E137" s="74">
        <v>118.93</v>
      </c>
      <c r="F137" s="74">
        <v>118.53</v>
      </c>
      <c r="G137" s="74">
        <v>97.31</v>
      </c>
      <c r="H137" s="74">
        <v>119.26</v>
      </c>
      <c r="I137" s="74">
        <v>113.59</v>
      </c>
      <c r="J137" s="74">
        <v>113</v>
      </c>
      <c r="K137" s="74">
        <v>119.05</v>
      </c>
      <c r="L137" s="74">
        <v>122.99</v>
      </c>
      <c r="M137" s="74">
        <v>105.94</v>
      </c>
      <c r="N137" s="74">
        <v>73.650000000000006</v>
      </c>
      <c r="O137" s="74">
        <v>105.5</v>
      </c>
      <c r="P137" s="74">
        <v>79.069999999999993</v>
      </c>
      <c r="Q137" s="74">
        <v>102.78</v>
      </c>
      <c r="R137" s="74">
        <v>16.059999999999999</v>
      </c>
      <c r="S137" s="74">
        <v>16.190000000000001</v>
      </c>
      <c r="T137" s="74">
        <v>15.24</v>
      </c>
      <c r="V137" s="53"/>
      <c r="AL137" s="83"/>
      <c r="AM137" s="83"/>
      <c r="AN137" s="83"/>
      <c r="AO137" s="83"/>
      <c r="AP137" s="83"/>
      <c r="AQ137" s="83"/>
      <c r="AR137" s="83"/>
      <c r="AS137" s="83"/>
    </row>
    <row r="138" spans="2:45" ht="14.1" customHeight="1">
      <c r="B138" s="25"/>
      <c r="C138" s="84">
        <f t="shared" si="13"/>
        <v>0.46051666666666691</v>
      </c>
      <c r="D138" s="70">
        <v>180</v>
      </c>
      <c r="E138" s="75">
        <v>119.37</v>
      </c>
      <c r="F138" s="75">
        <v>119.11</v>
      </c>
      <c r="G138" s="75">
        <v>98.04</v>
      </c>
      <c r="H138" s="75">
        <v>121.23</v>
      </c>
      <c r="I138" s="75">
        <v>113.84</v>
      </c>
      <c r="J138" s="75">
        <v>113.93</v>
      </c>
      <c r="K138" s="75">
        <v>120.4</v>
      </c>
      <c r="L138" s="75">
        <v>124.87</v>
      </c>
      <c r="M138" s="75">
        <v>106.04</v>
      </c>
      <c r="N138" s="75">
        <v>74.709999999999994</v>
      </c>
      <c r="O138" s="75">
        <v>106.31</v>
      </c>
      <c r="P138" s="75">
        <v>79.84</v>
      </c>
      <c r="Q138" s="75">
        <v>103.34</v>
      </c>
      <c r="R138" s="75">
        <v>16.29</v>
      </c>
      <c r="S138" s="75">
        <v>16.329999999999998</v>
      </c>
      <c r="T138" s="75">
        <v>15.21</v>
      </c>
      <c r="V138" s="53"/>
      <c r="AL138" s="83"/>
      <c r="AM138" s="83"/>
      <c r="AN138" s="83"/>
      <c r="AO138" s="83"/>
      <c r="AP138" s="83"/>
      <c r="AQ138" s="83"/>
      <c r="AR138" s="83"/>
      <c r="AS138" s="83"/>
    </row>
    <row r="139" spans="2:45" ht="14.1" customHeight="1">
      <c r="B139" s="25"/>
      <c r="C139" s="84">
        <f t="shared" si="13"/>
        <v>0.46391666666666692</v>
      </c>
      <c r="D139" s="17">
        <v>185</v>
      </c>
      <c r="E139" s="74">
        <v>119.79</v>
      </c>
      <c r="F139" s="74">
        <v>119.67</v>
      </c>
      <c r="G139" s="74">
        <v>98.55</v>
      </c>
      <c r="H139" s="74">
        <v>121.8</v>
      </c>
      <c r="I139" s="74">
        <v>114.51</v>
      </c>
      <c r="J139" s="74">
        <v>114.57</v>
      </c>
      <c r="K139" s="74">
        <v>120.73</v>
      </c>
      <c r="L139" s="74">
        <v>125.46</v>
      </c>
      <c r="M139" s="74">
        <v>107.07</v>
      </c>
      <c r="N139" s="74">
        <v>74.75</v>
      </c>
      <c r="O139" s="74">
        <v>107.38</v>
      </c>
      <c r="P139" s="74">
        <v>80.39</v>
      </c>
      <c r="Q139" s="74">
        <v>104.21</v>
      </c>
      <c r="R139" s="74">
        <v>16.21</v>
      </c>
      <c r="S139" s="74">
        <v>16.21</v>
      </c>
      <c r="T139" s="74">
        <v>15.07</v>
      </c>
      <c r="V139" s="53"/>
      <c r="AL139" s="83"/>
      <c r="AM139" s="83"/>
      <c r="AN139" s="83"/>
      <c r="AO139" s="83"/>
      <c r="AP139" s="83"/>
      <c r="AQ139" s="83"/>
      <c r="AR139" s="83"/>
      <c r="AS139" s="83"/>
    </row>
    <row r="140" spans="2:45" ht="14.1" customHeight="1">
      <c r="B140" s="25"/>
      <c r="C140" s="84">
        <f t="shared" si="13"/>
        <v>0.46731666666666694</v>
      </c>
      <c r="D140" s="17">
        <v>190</v>
      </c>
      <c r="E140" s="74">
        <v>120.43</v>
      </c>
      <c r="F140" s="74">
        <v>120.35</v>
      </c>
      <c r="G140" s="74">
        <v>99.31</v>
      </c>
      <c r="H140" s="74">
        <v>122.98</v>
      </c>
      <c r="I140" s="74">
        <v>115.02</v>
      </c>
      <c r="J140" s="74">
        <v>115.17</v>
      </c>
      <c r="K140" s="74">
        <v>121.87</v>
      </c>
      <c r="L140" s="74">
        <v>127.45</v>
      </c>
      <c r="M140" s="74">
        <v>106.56</v>
      </c>
      <c r="N140" s="74">
        <v>75.28</v>
      </c>
      <c r="O140" s="74">
        <v>107</v>
      </c>
      <c r="P140" s="74">
        <v>80.010000000000005</v>
      </c>
      <c r="Q140" s="74">
        <v>104.34</v>
      </c>
      <c r="R140" s="74">
        <v>16.100000000000001</v>
      </c>
      <c r="S140" s="74">
        <v>16.46</v>
      </c>
      <c r="T140" s="74">
        <v>15.31</v>
      </c>
      <c r="V140" s="53"/>
      <c r="AL140" s="83"/>
      <c r="AM140" s="83"/>
      <c r="AN140" s="83"/>
      <c r="AO140" s="83"/>
      <c r="AP140" s="83"/>
      <c r="AQ140" s="83"/>
      <c r="AR140" s="83"/>
      <c r="AS140" s="83"/>
    </row>
    <row r="141" spans="2:45" ht="14.1" customHeight="1">
      <c r="B141" s="25"/>
      <c r="C141" s="84">
        <f t="shared" si="13"/>
        <v>0.47071666666666695</v>
      </c>
      <c r="D141" s="17">
        <v>195</v>
      </c>
      <c r="E141" s="74">
        <v>120.58</v>
      </c>
      <c r="F141" s="74">
        <v>120.75</v>
      </c>
      <c r="G141" s="74">
        <v>99.97</v>
      </c>
      <c r="H141" s="74">
        <v>123.69</v>
      </c>
      <c r="I141" s="74">
        <v>115.12</v>
      </c>
      <c r="J141" s="74">
        <v>115.64</v>
      </c>
      <c r="K141" s="74">
        <v>122.64</v>
      </c>
      <c r="L141" s="74">
        <v>127.84</v>
      </c>
      <c r="M141" s="74">
        <v>106.99</v>
      </c>
      <c r="N141" s="74">
        <v>74.599999999999994</v>
      </c>
      <c r="O141" s="74">
        <v>108.09</v>
      </c>
      <c r="P141" s="74">
        <v>80.540000000000006</v>
      </c>
      <c r="Q141" s="74">
        <v>105.01</v>
      </c>
      <c r="R141" s="74">
        <v>16.260000000000002</v>
      </c>
      <c r="S141" s="74">
        <v>16.37</v>
      </c>
      <c r="T141" s="74">
        <v>15.22</v>
      </c>
      <c r="V141" s="53"/>
      <c r="AL141" s="83"/>
      <c r="AM141" s="83"/>
      <c r="AN141" s="83"/>
      <c r="AO141" s="83"/>
      <c r="AP141" s="83"/>
      <c r="AQ141" s="83"/>
      <c r="AR141" s="83"/>
      <c r="AS141" s="83"/>
    </row>
    <row r="142" spans="2:45" ht="14.1" customHeight="1">
      <c r="B142" s="25"/>
      <c r="C142" s="84">
        <f t="shared" si="13"/>
        <v>0.47411666666666696</v>
      </c>
      <c r="D142" s="17">
        <v>200</v>
      </c>
      <c r="E142" s="74">
        <v>120.58</v>
      </c>
      <c r="F142" s="74">
        <v>120.97</v>
      </c>
      <c r="G142" s="74">
        <v>100.49</v>
      </c>
      <c r="H142" s="74">
        <v>123.52</v>
      </c>
      <c r="I142" s="74">
        <v>115.13</v>
      </c>
      <c r="J142" s="74">
        <v>115.77</v>
      </c>
      <c r="K142" s="74">
        <v>123.08</v>
      </c>
      <c r="L142" s="74">
        <v>127.57</v>
      </c>
      <c r="M142" s="74">
        <v>107.2</v>
      </c>
      <c r="N142" s="74">
        <v>74.59</v>
      </c>
      <c r="O142" s="74">
        <v>108.56</v>
      </c>
      <c r="P142" s="74">
        <v>80.69</v>
      </c>
      <c r="Q142" s="74">
        <v>105.41</v>
      </c>
      <c r="R142" s="74">
        <v>16.170000000000002</v>
      </c>
      <c r="S142" s="74">
        <v>16.38</v>
      </c>
      <c r="T142" s="74">
        <v>15.15</v>
      </c>
      <c r="V142" s="53"/>
      <c r="AL142" s="83"/>
      <c r="AM142" s="83"/>
      <c r="AN142" s="83"/>
      <c r="AO142" s="83"/>
      <c r="AP142" s="83"/>
      <c r="AQ142" s="83"/>
      <c r="AR142" s="83"/>
      <c r="AS142" s="83"/>
    </row>
    <row r="143" spans="2:45" ht="14.1" customHeight="1">
      <c r="B143" s="25"/>
      <c r="C143" s="84">
        <f t="shared" si="13"/>
        <v>0.47751666666666698</v>
      </c>
      <c r="D143" s="17">
        <v>205</v>
      </c>
      <c r="E143" s="74">
        <v>120.87</v>
      </c>
      <c r="F143" s="74">
        <v>121.35</v>
      </c>
      <c r="G143" s="74">
        <v>101.08</v>
      </c>
      <c r="H143" s="74">
        <v>123.63</v>
      </c>
      <c r="I143" s="74">
        <v>115.25</v>
      </c>
      <c r="J143" s="74">
        <v>115.83</v>
      </c>
      <c r="K143" s="74">
        <v>123.21</v>
      </c>
      <c r="L143" s="74">
        <v>127.93</v>
      </c>
      <c r="M143" s="74">
        <v>107.32</v>
      </c>
      <c r="N143" s="74">
        <v>74.680000000000007</v>
      </c>
      <c r="O143" s="74">
        <v>108.7</v>
      </c>
      <c r="P143" s="74">
        <v>80.62</v>
      </c>
      <c r="Q143" s="74">
        <v>105.58</v>
      </c>
      <c r="R143" s="74">
        <v>16.14</v>
      </c>
      <c r="S143" s="74">
        <v>16.34</v>
      </c>
      <c r="T143" s="74">
        <v>15.18</v>
      </c>
      <c r="V143" s="53"/>
      <c r="AL143" s="83"/>
      <c r="AM143" s="83"/>
      <c r="AN143" s="83"/>
      <c r="AO143" s="83"/>
      <c r="AP143" s="83"/>
      <c r="AQ143" s="83"/>
      <c r="AR143" s="83"/>
      <c r="AS143" s="83"/>
    </row>
    <row r="144" spans="2:45" ht="14.1" customHeight="1">
      <c r="B144" s="25"/>
      <c r="C144" s="84">
        <f t="shared" si="13"/>
        <v>0.48091666666666699</v>
      </c>
      <c r="D144" s="70">
        <v>210</v>
      </c>
      <c r="E144" s="75">
        <v>120.72</v>
      </c>
      <c r="F144" s="75">
        <v>121.36</v>
      </c>
      <c r="G144" s="75">
        <v>101.26</v>
      </c>
      <c r="H144" s="75">
        <v>123.57</v>
      </c>
      <c r="I144" s="75">
        <v>115.26</v>
      </c>
      <c r="J144" s="75">
        <v>115.9</v>
      </c>
      <c r="K144" s="75">
        <v>123.24</v>
      </c>
      <c r="L144" s="75">
        <v>127.78</v>
      </c>
      <c r="M144" s="75">
        <v>107.5</v>
      </c>
      <c r="N144" s="75">
        <v>74.819999999999993</v>
      </c>
      <c r="O144" s="75">
        <v>108.83</v>
      </c>
      <c r="P144" s="75">
        <v>80.83</v>
      </c>
      <c r="Q144" s="75">
        <v>105.8</v>
      </c>
      <c r="R144" s="75">
        <v>16.079999999999998</v>
      </c>
      <c r="S144" s="75">
        <v>16.28</v>
      </c>
      <c r="T144" s="75">
        <v>15.13</v>
      </c>
      <c r="V144" s="53"/>
      <c r="Y144" s="357" t="s">
        <v>76</v>
      </c>
      <c r="Z144" s="282"/>
      <c r="AA144" s="282"/>
      <c r="AB144" s="282"/>
      <c r="AC144" s="282"/>
      <c r="AD144" s="282"/>
      <c r="AE144" s="282"/>
      <c r="AF144" s="282"/>
      <c r="AG144" s="282"/>
      <c r="AH144" s="282"/>
      <c r="AI144" s="282"/>
      <c r="AJ144" s="282"/>
      <c r="AK144" s="282"/>
      <c r="AL144" s="282"/>
      <c r="AM144" s="282"/>
      <c r="AN144" s="282"/>
      <c r="AO144" s="358"/>
      <c r="AP144" s="83"/>
      <c r="AQ144" s="83"/>
      <c r="AR144" s="83"/>
      <c r="AS144" s="83"/>
    </row>
    <row r="145" spans="2:45" ht="14.1" customHeight="1">
      <c r="B145" s="25"/>
      <c r="C145" s="84">
        <f t="shared" si="13"/>
        <v>0.48431666666666701</v>
      </c>
      <c r="D145" s="17">
        <v>215</v>
      </c>
      <c r="E145" s="74">
        <v>121.11</v>
      </c>
      <c r="F145" s="74">
        <v>121.71</v>
      </c>
      <c r="G145" s="74">
        <v>101.74</v>
      </c>
      <c r="H145" s="74">
        <v>123.91</v>
      </c>
      <c r="I145" s="74">
        <v>115.43</v>
      </c>
      <c r="J145" s="74">
        <v>116.04</v>
      </c>
      <c r="K145" s="74">
        <v>123.45</v>
      </c>
      <c r="L145" s="74">
        <v>128.21</v>
      </c>
      <c r="M145" s="74">
        <v>107.45</v>
      </c>
      <c r="N145" s="74">
        <v>74.819999999999993</v>
      </c>
      <c r="O145" s="74">
        <v>109.4</v>
      </c>
      <c r="P145" s="74">
        <v>81.099999999999994</v>
      </c>
      <c r="Q145" s="74">
        <v>106.17</v>
      </c>
      <c r="R145" s="74">
        <v>16.11</v>
      </c>
      <c r="S145" s="74">
        <v>16.45</v>
      </c>
      <c r="T145" s="74">
        <v>15.13</v>
      </c>
      <c r="V145" s="53"/>
      <c r="Y145" s="357" t="s">
        <v>68</v>
      </c>
      <c r="Z145" s="282"/>
      <c r="AA145" s="282"/>
      <c r="AB145" s="282"/>
      <c r="AC145" s="282"/>
      <c r="AD145" s="282"/>
      <c r="AE145" s="282"/>
      <c r="AF145" s="282"/>
      <c r="AG145" s="282"/>
      <c r="AH145" s="282"/>
      <c r="AI145" s="282"/>
      <c r="AJ145" s="282"/>
      <c r="AK145" s="282"/>
      <c r="AL145" s="358"/>
      <c r="AM145" s="359" t="s">
        <v>65</v>
      </c>
      <c r="AN145" s="359"/>
      <c r="AO145" s="360"/>
      <c r="AP145" s="83"/>
      <c r="AQ145" s="83"/>
      <c r="AR145" s="83"/>
      <c r="AS145" s="83"/>
    </row>
    <row r="146" spans="2:45" ht="14.1" customHeight="1">
      <c r="B146" s="25"/>
      <c r="C146" s="84">
        <f t="shared" si="13"/>
        <v>0.48771666666666702</v>
      </c>
      <c r="D146" s="17">
        <v>220</v>
      </c>
      <c r="E146" s="74">
        <v>121.06</v>
      </c>
      <c r="F146" s="74">
        <v>121.79</v>
      </c>
      <c r="G146" s="74">
        <v>102.02</v>
      </c>
      <c r="H146" s="74">
        <v>124.84</v>
      </c>
      <c r="I146" s="74">
        <v>115.4</v>
      </c>
      <c r="J146" s="74">
        <v>116.11</v>
      </c>
      <c r="K146" s="74">
        <v>123.98</v>
      </c>
      <c r="L146" s="74">
        <v>129.38</v>
      </c>
      <c r="M146" s="74">
        <v>106.8</v>
      </c>
      <c r="N146" s="74">
        <v>74.69</v>
      </c>
      <c r="O146" s="74">
        <v>108.79</v>
      </c>
      <c r="P146" s="74">
        <v>80.650000000000006</v>
      </c>
      <c r="Q146" s="74">
        <v>105.82</v>
      </c>
      <c r="R146" s="74">
        <v>16.03</v>
      </c>
      <c r="S146" s="74">
        <v>16.399999999999999</v>
      </c>
      <c r="T146" s="74">
        <v>15.2</v>
      </c>
      <c r="V146" s="53"/>
      <c r="Y146" s="38" t="s">
        <v>66</v>
      </c>
      <c r="Z146" s="19" t="s">
        <v>48</v>
      </c>
      <c r="AA146" s="19" t="s">
        <v>50</v>
      </c>
      <c r="AB146" s="19" t="s">
        <v>52</v>
      </c>
      <c r="AC146" s="19" t="s">
        <v>54</v>
      </c>
      <c r="AD146" s="19" t="s">
        <v>56</v>
      </c>
      <c r="AE146" s="19" t="s">
        <v>154</v>
      </c>
      <c r="AF146" s="19" t="s">
        <v>155</v>
      </c>
      <c r="AG146" s="19" t="s">
        <v>156</v>
      </c>
      <c r="AH146" s="19" t="s">
        <v>157</v>
      </c>
      <c r="AI146" s="19" t="s">
        <v>158</v>
      </c>
      <c r="AJ146" s="19" t="s">
        <v>159</v>
      </c>
      <c r="AK146" s="19" t="s">
        <v>160</v>
      </c>
      <c r="AL146" s="19" t="s">
        <v>161</v>
      </c>
      <c r="AM146" s="19" t="s">
        <v>58</v>
      </c>
      <c r="AN146" s="19" t="s">
        <v>60</v>
      </c>
      <c r="AO146" s="19" t="s">
        <v>61</v>
      </c>
      <c r="AP146" s="83"/>
      <c r="AQ146" s="83"/>
      <c r="AR146" s="83"/>
      <c r="AS146" s="83"/>
    </row>
    <row r="147" spans="2:45" ht="14.1" customHeight="1">
      <c r="B147" s="25"/>
      <c r="C147" s="84">
        <f t="shared" si="13"/>
        <v>0.49111666666666703</v>
      </c>
      <c r="D147" s="17">
        <v>225</v>
      </c>
      <c r="E147" s="74">
        <v>120.82</v>
      </c>
      <c r="F147" s="74">
        <v>121.71</v>
      </c>
      <c r="G147" s="74">
        <v>102.09</v>
      </c>
      <c r="H147" s="74">
        <v>124.84</v>
      </c>
      <c r="I147" s="74">
        <v>115.31</v>
      </c>
      <c r="J147" s="74">
        <v>116</v>
      </c>
      <c r="K147" s="74">
        <v>124</v>
      </c>
      <c r="L147" s="74">
        <v>129.38</v>
      </c>
      <c r="M147" s="74">
        <v>107.12</v>
      </c>
      <c r="N147" s="74">
        <v>74.47</v>
      </c>
      <c r="O147" s="74">
        <v>109.34</v>
      </c>
      <c r="P147" s="74">
        <v>80.83</v>
      </c>
      <c r="Q147" s="74">
        <v>106.14</v>
      </c>
      <c r="R147" s="74">
        <v>16.13</v>
      </c>
      <c r="S147" s="74">
        <v>16.45</v>
      </c>
      <c r="T147" s="74">
        <v>15.18</v>
      </c>
      <c r="V147" s="53"/>
      <c r="Y147" s="17" t="s">
        <v>77</v>
      </c>
      <c r="Z147" s="18">
        <f>(MEDIAN(E102:E114)-E102)-(MEDIAN($R$102:$T$114)-MEDIAN($R$102:$T$102))</f>
        <v>39.849999999999994</v>
      </c>
      <c r="AA147" s="18">
        <f>(MEDIAN(F102:F114)-F102)-(MEDIAN($R$102:$T$114)-MEDIAN($R$102:$T$102))</f>
        <v>33.619999999999997</v>
      </c>
      <c r="AB147" s="18">
        <f>(MEDIAN(G102:G114)-G102)-(MEDIAN($R$102:$T$114)-MEDIAN($R$102:$T$102))</f>
        <v>11.95</v>
      </c>
      <c r="AC147" s="18">
        <f>(MEDIAN(H102:H114)-H102)-(MEDIAN($R$102:$T$114)-MEDIAN($R$102:$T$102))</f>
        <v>36.51</v>
      </c>
      <c r="AD147" s="18">
        <f>(MEDIAN(I102:I114)-I102)-(MEDIAN($R$102:$T$114)-MEDIAN($R$102:$T$102))</f>
        <v>40.07</v>
      </c>
      <c r="AE147" s="18">
        <f t="shared" ref="AE147:AL147" si="14">(MEDIAN(J102:J114)-J102)-(MEDIAN($R$102:$T$114)-MEDIAN($R$102:$T$102))</f>
        <v>40.22</v>
      </c>
      <c r="AF147" s="18">
        <f t="shared" si="14"/>
        <v>35.569999999999993</v>
      </c>
      <c r="AG147" s="18">
        <f t="shared" si="14"/>
        <v>31.4</v>
      </c>
      <c r="AH147" s="18">
        <f t="shared" si="14"/>
        <v>37.559999999999995</v>
      </c>
      <c r="AI147" s="18">
        <f t="shared" si="14"/>
        <v>31.22</v>
      </c>
      <c r="AJ147" s="18">
        <f t="shared" si="14"/>
        <v>27.42</v>
      </c>
      <c r="AK147" s="18">
        <f t="shared" si="14"/>
        <v>24.9</v>
      </c>
      <c r="AL147" s="18">
        <f t="shared" si="14"/>
        <v>28.29</v>
      </c>
      <c r="AM147" s="18">
        <f>MEDIAN(R102:R114)-R102</f>
        <v>3.99</v>
      </c>
      <c r="AN147" s="18">
        <f>MEDIAN(S102:S114)-S102</f>
        <v>4.5500000000000007</v>
      </c>
      <c r="AO147" s="18">
        <f>MEDIAN(T102:T114)-T102</f>
        <v>0.67999999999999972</v>
      </c>
      <c r="AP147" s="83"/>
      <c r="AQ147" s="83"/>
      <c r="AR147" s="83"/>
      <c r="AS147" s="83"/>
    </row>
    <row r="148" spans="2:45" ht="14.1" customHeight="1">
      <c r="B148" s="25"/>
      <c r="C148" s="84">
        <f t="shared" si="13"/>
        <v>0.49451666666666705</v>
      </c>
      <c r="D148" s="17">
        <v>230</v>
      </c>
      <c r="E148" s="74">
        <v>120.68</v>
      </c>
      <c r="F148" s="74">
        <v>121.75</v>
      </c>
      <c r="G148" s="74">
        <v>102.33</v>
      </c>
      <c r="H148" s="74">
        <v>125.09</v>
      </c>
      <c r="I148" s="74">
        <v>115.18</v>
      </c>
      <c r="J148" s="74">
        <v>116.05</v>
      </c>
      <c r="K148" s="74">
        <v>124.31</v>
      </c>
      <c r="L148" s="74">
        <v>129.82</v>
      </c>
      <c r="M148" s="74">
        <v>106.71</v>
      </c>
      <c r="N148" s="74">
        <v>73.62</v>
      </c>
      <c r="O148" s="74">
        <v>109.13</v>
      </c>
      <c r="P148" s="74">
        <v>80.67</v>
      </c>
      <c r="Q148" s="74">
        <v>106.17</v>
      </c>
      <c r="R148" s="74">
        <v>16.13</v>
      </c>
      <c r="S148" s="74">
        <v>16.23</v>
      </c>
      <c r="T148" s="74">
        <v>15.24</v>
      </c>
      <c r="V148" s="53"/>
      <c r="Y148" s="17" t="s">
        <v>78</v>
      </c>
      <c r="Z148" s="18">
        <f>MEDIAN(E114:E126)-E114-(MEDIAN($R$114:$T$126)-MEDIAN($R$114:$T$114))</f>
        <v>15.850000000000003</v>
      </c>
      <c r="AA148" s="18">
        <f>MEDIAN(F114:F126)-F114-(MEDIAN($R$114:$T$126)-MEDIAN($R$114:$T$114))</f>
        <v>18.300000000000004</v>
      </c>
      <c r="AB148" s="18">
        <f>MEDIAN(G114:G126)-G114-(MEDIAN($R$114:$T$126)-MEDIAN($R$114:$T$114))</f>
        <v>19.589999999999996</v>
      </c>
      <c r="AC148" s="18">
        <f>MEDIAN(H114:H126)-H114-(MEDIAN($R$114:$T$126)-MEDIAN($R$114:$T$114))</f>
        <v>16.600000000000001</v>
      </c>
      <c r="AD148" s="18">
        <f>MEDIAN(I114:I126)-I114-(MEDIAN($R$114:$T$126)-MEDIAN($R$114:$T$114))</f>
        <v>14.079999999999993</v>
      </c>
      <c r="AE148" s="18">
        <f t="shared" ref="AE148:AL148" si="15">MEDIAN(J114:J126)-J114-(MEDIAN($R$114:$T$126)-MEDIAN($R$114:$T$114))</f>
        <v>13.329999999999993</v>
      </c>
      <c r="AF148" s="18">
        <f t="shared" si="15"/>
        <v>16.699999999999996</v>
      </c>
      <c r="AG148" s="18">
        <f t="shared" si="15"/>
        <v>18.970000000000006</v>
      </c>
      <c r="AH148" s="18">
        <f t="shared" si="15"/>
        <v>12.9</v>
      </c>
      <c r="AI148" s="18">
        <f t="shared" si="15"/>
        <v>3.2000000000000046</v>
      </c>
      <c r="AJ148" s="18">
        <f t="shared" si="15"/>
        <v>16.199999999999996</v>
      </c>
      <c r="AK148" s="18">
        <f t="shared" si="15"/>
        <v>9.089999999999991</v>
      </c>
      <c r="AL148" s="18">
        <f t="shared" si="15"/>
        <v>15.250000000000009</v>
      </c>
      <c r="AM148" s="18">
        <f>MEDIAN(R114:R126)-R114</f>
        <v>-0.10000000000000142</v>
      </c>
      <c r="AN148" s="18">
        <f>MEDIAN(S114:S126)-S114</f>
        <v>-9.9999999999997868E-3</v>
      </c>
      <c r="AO148" s="18">
        <f>MEDIAN(T114:T126)-T114</f>
        <v>2.9999999999999361E-2</v>
      </c>
      <c r="AP148" s="83"/>
      <c r="AQ148" s="83"/>
      <c r="AR148" s="83"/>
      <c r="AS148" s="83"/>
    </row>
    <row r="149" spans="2:45" ht="14.1" customHeight="1">
      <c r="B149" s="25"/>
      <c r="C149" s="84">
        <f t="shared" si="13"/>
        <v>0.49791666666666706</v>
      </c>
      <c r="D149" s="17">
        <v>235</v>
      </c>
      <c r="E149" s="74">
        <v>120.69</v>
      </c>
      <c r="F149" s="74">
        <v>121.8</v>
      </c>
      <c r="G149" s="74">
        <v>102.57</v>
      </c>
      <c r="H149" s="74">
        <v>125.14</v>
      </c>
      <c r="I149" s="74">
        <v>115.21</v>
      </c>
      <c r="J149" s="74">
        <v>116.12</v>
      </c>
      <c r="K149" s="74">
        <v>123.96</v>
      </c>
      <c r="L149" s="74">
        <v>129.76</v>
      </c>
      <c r="M149" s="74">
        <v>107.05</v>
      </c>
      <c r="N149" s="74">
        <v>74.010000000000005</v>
      </c>
      <c r="O149" s="74">
        <v>109.58</v>
      </c>
      <c r="P149" s="74">
        <v>81.06</v>
      </c>
      <c r="Q149" s="74">
        <v>106.4</v>
      </c>
      <c r="R149" s="74">
        <v>16.329999999999998</v>
      </c>
      <c r="S149" s="74">
        <v>16.670000000000002</v>
      </c>
      <c r="T149" s="74">
        <v>15.16</v>
      </c>
      <c r="V149" s="53"/>
      <c r="Y149" s="17" t="s">
        <v>79</v>
      </c>
      <c r="Z149" s="74">
        <f>MEDIAN(E126:E138)-E126-(MEDIAN($R$126:$T$138)-MEDIAN($R$126:$T$126))</f>
        <v>3.569999999999995</v>
      </c>
      <c r="AA149" s="74">
        <f>MEDIAN(F126:F138)-F126-(MEDIAN($R$126:$T$138)-MEDIAN($R$126:$T$126))</f>
        <v>4.3200000000000092</v>
      </c>
      <c r="AB149" s="74">
        <f>MEDIAN(G126:G138)-G126-(MEDIAN($R$126:$T$138)-MEDIAN($R$126:$T$126))</f>
        <v>5.3799999999999972</v>
      </c>
      <c r="AC149" s="74">
        <f>MEDIAN(H126:H138)-H126-(MEDIAN($R$126:$T$138)-MEDIAN($R$126:$T$126))</f>
        <v>4.9700000000000006</v>
      </c>
      <c r="AD149" s="74">
        <f>MEDIAN(I126:I138)-I126-(MEDIAN($R$126:$T$138)-MEDIAN($R$126:$T$126))</f>
        <v>2.9599999999999955</v>
      </c>
      <c r="AE149" s="74">
        <f t="shared" ref="AE149:AL149" si="16">MEDIAN(J126:J138)-J126-(MEDIAN($R$126:$T$138)-MEDIAN($R$126:$T$126))</f>
        <v>2.9599999999999955</v>
      </c>
      <c r="AF149" s="74">
        <f t="shared" si="16"/>
        <v>4.9399999999999995</v>
      </c>
      <c r="AG149" s="74">
        <f t="shared" si="16"/>
        <v>6.5299999999999887</v>
      </c>
      <c r="AH149" s="74">
        <f t="shared" si="16"/>
        <v>3.2500000000000018</v>
      </c>
      <c r="AI149" s="74">
        <f t="shared" si="16"/>
        <v>3.3900000000000023</v>
      </c>
      <c r="AJ149" s="74">
        <f t="shared" si="16"/>
        <v>5.9599999999999955</v>
      </c>
      <c r="AK149" s="74">
        <f t="shared" si="16"/>
        <v>2.7800000000000029</v>
      </c>
      <c r="AL149" s="74">
        <f t="shared" si="16"/>
        <v>5.4999999999999876</v>
      </c>
      <c r="AM149" s="74">
        <f>MEDIAN(R126:R138)-R126</f>
        <v>0.83000000000000007</v>
      </c>
      <c r="AN149" s="74">
        <f>MEDIAN(S126:S138)-S126</f>
        <v>0.74000000000000021</v>
      </c>
      <c r="AO149" s="74">
        <f>MEDIAN(T126:T138)-T126</f>
        <v>0.58999999999999986</v>
      </c>
      <c r="AP149" s="83"/>
      <c r="AQ149" s="83"/>
      <c r="AR149" s="83"/>
      <c r="AS149" s="83"/>
    </row>
    <row r="150" spans="2:45" ht="14.1" customHeight="1">
      <c r="B150" s="25"/>
      <c r="C150" s="84">
        <f t="shared" si="13"/>
        <v>0.50131666666666708</v>
      </c>
      <c r="D150" s="70">
        <v>240</v>
      </c>
      <c r="E150" s="75">
        <v>120.52</v>
      </c>
      <c r="F150" s="75">
        <v>121.68</v>
      </c>
      <c r="G150" s="75">
        <v>102.61</v>
      </c>
      <c r="H150" s="75">
        <v>125.61</v>
      </c>
      <c r="I150" s="75">
        <v>115.22</v>
      </c>
      <c r="J150" s="75">
        <v>115.97</v>
      </c>
      <c r="K150" s="75">
        <v>124.01</v>
      </c>
      <c r="L150" s="75">
        <v>130.82</v>
      </c>
      <c r="M150" s="75">
        <v>106.44</v>
      </c>
      <c r="N150" s="75">
        <v>73.95</v>
      </c>
      <c r="O150" s="75">
        <v>108.73</v>
      </c>
      <c r="P150" s="75">
        <v>80.53</v>
      </c>
      <c r="Q150" s="75">
        <v>105.75</v>
      </c>
      <c r="R150" s="75">
        <v>16.100000000000001</v>
      </c>
      <c r="S150" s="75">
        <v>16.600000000000001</v>
      </c>
      <c r="T150" s="75">
        <v>15.2</v>
      </c>
      <c r="V150" s="53"/>
      <c r="Y150" s="17" t="s">
        <v>130</v>
      </c>
      <c r="Z150" s="74">
        <f>MEDIAN(E138:E150)-E138-(MEDIAN($R$138:$T$150)-MEDIAN($R$138:$T$138))</f>
        <v>1.4700000000000024</v>
      </c>
      <c r="AA150" s="74">
        <f>MEDIAN(F138:F150)-F138-(MEDIAN($R$138:$T$150)-MEDIAN($R$138:$T$138))</f>
        <v>2.41</v>
      </c>
      <c r="AB150" s="74">
        <f>MEDIAN(G138:G150)-G138-(MEDIAN($R$138:$T$150)-MEDIAN($R$138:$T$138))</f>
        <v>3.379999999999999</v>
      </c>
      <c r="AC150" s="74">
        <f>MEDIAN(H138:H150)-H138-(MEDIAN($R$138:$T$150)-MEDIAN($R$138:$T$138))</f>
        <v>2.6199999999999939</v>
      </c>
      <c r="AD150" s="74">
        <f>MEDIAN(I138:I150)-I138-(MEDIAN($R$138:$T$150)-MEDIAN($R$138:$T$138))</f>
        <v>1.5299999999999905</v>
      </c>
      <c r="AE150" s="74">
        <f t="shared" ref="AE150:AL150" si="17">MEDIAN(J138:J150)-J138-(MEDIAN($R$138:$T$150)-MEDIAN($R$138:$T$138))</f>
        <v>2.129999999999999</v>
      </c>
      <c r="AF150" s="74">
        <f t="shared" si="17"/>
        <v>2.9999999999999893</v>
      </c>
      <c r="AG150" s="74">
        <f t="shared" si="17"/>
        <v>3.2200000000000024</v>
      </c>
      <c r="AH150" s="74">
        <f t="shared" si="17"/>
        <v>1.169999999999991</v>
      </c>
      <c r="AI150" s="74">
        <f t="shared" si="17"/>
        <v>0.13000000000001322</v>
      </c>
      <c r="AJ150" s="74">
        <f t="shared" si="17"/>
        <v>2.5800000000000018</v>
      </c>
      <c r="AK150" s="74">
        <f t="shared" si="17"/>
        <v>0.97000000000000242</v>
      </c>
      <c r="AL150" s="74">
        <f t="shared" si="17"/>
        <v>2.5699999999999967</v>
      </c>
      <c r="AM150" s="74">
        <f>MEDIAN(R138:R150)-R138</f>
        <v>-0.16000000000000014</v>
      </c>
      <c r="AN150" s="74">
        <f>MEDIAN(S138:S150)-S138</f>
        <v>5.0000000000000711E-2</v>
      </c>
      <c r="AO150" s="74">
        <f>MEDIAN(T138:T150)-T138</f>
        <v>-3.0000000000001137E-2</v>
      </c>
      <c r="AP150" s="83"/>
      <c r="AQ150" s="83"/>
      <c r="AR150" s="83"/>
      <c r="AS150" s="83"/>
    </row>
    <row r="151" spans="2:45" ht="14.1" customHeight="1">
      <c r="B151" s="25"/>
      <c r="C151" s="84">
        <f t="shared" si="13"/>
        <v>0.50471666666666704</v>
      </c>
      <c r="D151" s="17">
        <v>245</v>
      </c>
      <c r="E151" s="74">
        <v>120.35</v>
      </c>
      <c r="F151" s="74">
        <v>121.71</v>
      </c>
      <c r="G151" s="74">
        <v>102.77</v>
      </c>
      <c r="H151" s="74">
        <v>125.75</v>
      </c>
      <c r="I151" s="74">
        <v>115.18</v>
      </c>
      <c r="J151" s="74">
        <v>115.77</v>
      </c>
      <c r="K151" s="74">
        <v>123.67</v>
      </c>
      <c r="L151" s="74">
        <v>130.36000000000001</v>
      </c>
      <c r="M151" s="74">
        <v>106.34</v>
      </c>
      <c r="N151" s="74">
        <v>74</v>
      </c>
      <c r="O151" s="74">
        <v>109.33</v>
      </c>
      <c r="P151" s="74">
        <v>80.7</v>
      </c>
      <c r="Q151" s="74">
        <v>106.07</v>
      </c>
      <c r="R151" s="74">
        <v>16.28</v>
      </c>
      <c r="S151" s="74">
        <v>16.46</v>
      </c>
      <c r="T151" s="74">
        <v>15.2</v>
      </c>
      <c r="V151" s="53"/>
      <c r="Y151" s="17" t="s">
        <v>133</v>
      </c>
      <c r="Z151" s="74">
        <f>MEDIAN(E150:E162)-E150-(MEDIAN($R$150:$T$162)-MEDIAN($R$150:$T$150))</f>
        <v>-0.28999999999999915</v>
      </c>
      <c r="AA151" s="74">
        <f>MEDIAN(F150:F162)-F150-(MEDIAN($R$150:$T$162)-MEDIAN($R$150:$T$150))</f>
        <v>-0.20000000000000995</v>
      </c>
      <c r="AB151" s="74">
        <f>MEDIAN(G150:G162)-G150-(MEDIAN($R$150:$T$162)-MEDIAN($R$150:$T$150))</f>
        <v>-0.4199999999999946</v>
      </c>
      <c r="AC151" s="74">
        <f>MEDIAN(H150:H162)-H150-(MEDIAN($R$150:$T$162)-MEDIAN($R$150:$T$150))</f>
        <v>-1.6499999999999986</v>
      </c>
      <c r="AD151" s="74">
        <f>MEDIAN(I150:I162)-I150-(MEDIAN($R$150:$T$162)-MEDIAN($R$150:$T$150))</f>
        <v>-0.15999999999998948</v>
      </c>
      <c r="AE151" s="74">
        <f t="shared" ref="AE151:AL151" si="18">MEDIAN(J150:J162)-J150-(MEDIAN($R$150:$T$162)-MEDIAN($R$150:$T$150))</f>
        <v>-0.85000000000000142</v>
      </c>
      <c r="AF151" s="74">
        <f t="shared" si="18"/>
        <v>-1.240000000000002</v>
      </c>
      <c r="AG151" s="74">
        <f t="shared" si="18"/>
        <v>-2.2100000000000009</v>
      </c>
      <c r="AH151" s="74">
        <f t="shared" si="18"/>
        <v>0.48000000000001108</v>
      </c>
      <c r="AI151" s="74">
        <f t="shared" si="18"/>
        <v>-0.11999999999999744</v>
      </c>
      <c r="AJ151" s="74">
        <f t="shared" si="18"/>
        <v>0.88999999999999346</v>
      </c>
      <c r="AK151" s="74">
        <f t="shared" si="18"/>
        <v>3.9999999999999147E-2</v>
      </c>
      <c r="AL151" s="74">
        <f t="shared" si="18"/>
        <v>0.50999999999999801</v>
      </c>
      <c r="AM151" s="74">
        <f>MEDIAN(R150:R162)-R150</f>
        <v>0.18999999999999773</v>
      </c>
      <c r="AN151" s="74">
        <f>MEDIAN(S150:S162)-S150</f>
        <v>-0.17000000000000171</v>
      </c>
      <c r="AO151" s="74">
        <f>MEDIAN(T150:T162)-T150</f>
        <v>7.0000000000000284E-2</v>
      </c>
      <c r="AP151" s="83"/>
      <c r="AQ151" s="83"/>
      <c r="AR151" s="83"/>
      <c r="AS151" s="83"/>
    </row>
    <row r="152" spans="2:45" ht="14.1" customHeight="1">
      <c r="B152" s="25"/>
      <c r="C152" s="84">
        <f t="shared" si="13"/>
        <v>0.50811666666666699</v>
      </c>
      <c r="D152" s="17">
        <v>250</v>
      </c>
      <c r="E152" s="74">
        <v>120.12</v>
      </c>
      <c r="F152" s="74">
        <v>121.54</v>
      </c>
      <c r="G152" s="74">
        <v>102.7</v>
      </c>
      <c r="H152" s="74">
        <v>125.61</v>
      </c>
      <c r="I152" s="74">
        <v>114.97</v>
      </c>
      <c r="J152" s="74">
        <v>115.44</v>
      </c>
      <c r="K152" s="74">
        <v>123.91</v>
      </c>
      <c r="L152" s="74">
        <v>130.22999999999999</v>
      </c>
      <c r="M152" s="74">
        <v>106.12</v>
      </c>
      <c r="N152" s="74">
        <v>73.739999999999995</v>
      </c>
      <c r="O152" s="74">
        <v>109.1</v>
      </c>
      <c r="P152" s="74">
        <v>80.52</v>
      </c>
      <c r="Q152" s="74">
        <v>105.93</v>
      </c>
      <c r="R152" s="74">
        <v>16.16</v>
      </c>
      <c r="S152" s="74">
        <v>16.38</v>
      </c>
      <c r="T152" s="74">
        <v>15.27</v>
      </c>
      <c r="V152" s="53"/>
      <c r="Y152" s="17" t="s">
        <v>149</v>
      </c>
      <c r="Z152" s="74">
        <f>MEDIAN(E162:E174)-E162-(MEDIAN($R$162:$T$174)-MEDIAN($R$162:$T$162))</f>
        <v>-0.14000000000000057</v>
      </c>
      <c r="AA152" s="74">
        <f>MEDIAN(F162:F174)-F162-(MEDIAN($R$162:$T$174)-MEDIAN($R$162:$T$162))</f>
        <v>-0.43999999999999773</v>
      </c>
      <c r="AB152" s="74">
        <f>MEDIAN(G162:G174)-G162-(MEDIAN($R$162:$T$174)-MEDIAN($R$162:$T$162))</f>
        <v>-0.73999999999999488</v>
      </c>
      <c r="AC152" s="74">
        <f>MEDIAN(H162:H174)-H162-(MEDIAN($R$162:$T$174)-MEDIAN($R$162:$T$162))</f>
        <v>-0.78000000000000114</v>
      </c>
      <c r="AD152" s="74">
        <f>MEDIAN(I162:I174)-I162-(MEDIAN($R$162:$T$174)-MEDIAN($R$162:$T$162))</f>
        <v>-0.23000000000000398</v>
      </c>
      <c r="AE152" s="74">
        <f t="shared" ref="AE152:AL152" si="19">MEDIAN(J162:J174)-J162-(MEDIAN($R$162:$T$174)-MEDIAN($R$162:$T$162))</f>
        <v>-0.31000000000000227</v>
      </c>
      <c r="AF152" s="74">
        <f t="shared" si="19"/>
        <v>-0.59999999999999432</v>
      </c>
      <c r="AG152" s="74">
        <f t="shared" si="19"/>
        <v>-0.23000000000000398</v>
      </c>
      <c r="AH152" s="74">
        <f t="shared" si="19"/>
        <v>0.39000000000000057</v>
      </c>
      <c r="AI152" s="74">
        <f t="shared" si="19"/>
        <v>0.18999999999999773</v>
      </c>
      <c r="AJ152" s="74">
        <f t="shared" si="19"/>
        <v>-0.18999999999999773</v>
      </c>
      <c r="AK152" s="74">
        <f t="shared" si="19"/>
        <v>-0.14000000000000057</v>
      </c>
      <c r="AL152" s="74">
        <f t="shared" si="19"/>
        <v>-0.14000000000000057</v>
      </c>
      <c r="AM152" s="74">
        <f>MEDIAN(R162:R174)-R162</f>
        <v>0.13000000000000256</v>
      </c>
      <c r="AN152" s="74">
        <f>MEDIAN(S162:S174)-S162</f>
        <v>0.26999999999999957</v>
      </c>
      <c r="AO152" s="74">
        <f>MEDIAN(T162:T174)-T162</f>
        <v>0</v>
      </c>
      <c r="AP152" s="83"/>
      <c r="AQ152" s="83"/>
      <c r="AR152" s="83"/>
      <c r="AS152" s="83"/>
    </row>
    <row r="153" spans="2:45" ht="14.1" customHeight="1">
      <c r="B153" s="25"/>
      <c r="C153" s="84">
        <f t="shared" si="13"/>
        <v>0.51151666666666695</v>
      </c>
      <c r="D153" s="17">
        <v>255</v>
      </c>
      <c r="E153" s="74">
        <v>120.15</v>
      </c>
      <c r="F153" s="74">
        <v>121.6</v>
      </c>
      <c r="G153" s="74">
        <v>102.82</v>
      </c>
      <c r="H153" s="74">
        <v>125.07</v>
      </c>
      <c r="I153" s="74">
        <v>114.85</v>
      </c>
      <c r="J153" s="74">
        <v>115.46</v>
      </c>
      <c r="K153" s="74">
        <v>123.62</v>
      </c>
      <c r="L153" s="74">
        <v>129.5</v>
      </c>
      <c r="M153" s="74">
        <v>106.54</v>
      </c>
      <c r="N153" s="74">
        <v>73.709999999999994</v>
      </c>
      <c r="O153" s="74">
        <v>109.61</v>
      </c>
      <c r="P153" s="74">
        <v>80.67</v>
      </c>
      <c r="Q153" s="74">
        <v>106.38</v>
      </c>
      <c r="R153" s="74">
        <v>16.22</v>
      </c>
      <c r="S153" s="74">
        <v>16.48</v>
      </c>
      <c r="T153" s="74">
        <v>15.16</v>
      </c>
      <c r="V153" s="53"/>
      <c r="AJ153" s="83"/>
      <c r="AK153" s="83"/>
      <c r="AL153" s="83"/>
      <c r="AM153" s="83"/>
      <c r="AN153" s="83"/>
      <c r="AO153" s="83"/>
      <c r="AP153" s="83"/>
      <c r="AQ153" s="83"/>
      <c r="AR153" s="83"/>
      <c r="AS153" s="83"/>
    </row>
    <row r="154" spans="2:45" ht="14.1" customHeight="1">
      <c r="B154" s="25"/>
      <c r="C154" s="84">
        <f t="shared" si="13"/>
        <v>0.51491666666666691</v>
      </c>
      <c r="D154" s="17">
        <v>260</v>
      </c>
      <c r="E154" s="74">
        <v>119.8</v>
      </c>
      <c r="F154" s="74">
        <v>121.24</v>
      </c>
      <c r="G154" s="74">
        <v>102.52</v>
      </c>
      <c r="H154" s="74">
        <v>124.11</v>
      </c>
      <c r="I154" s="74">
        <v>114.71</v>
      </c>
      <c r="J154" s="74">
        <v>115.08</v>
      </c>
      <c r="K154" s="74">
        <v>122.9</v>
      </c>
      <c r="L154" s="74">
        <v>128.75</v>
      </c>
      <c r="M154" s="74">
        <v>107.04</v>
      </c>
      <c r="N154" s="74">
        <v>73.94</v>
      </c>
      <c r="O154" s="74">
        <v>109.76</v>
      </c>
      <c r="P154" s="74">
        <v>80.69</v>
      </c>
      <c r="Q154" s="74">
        <v>106.57</v>
      </c>
      <c r="R154" s="74">
        <v>16.25</v>
      </c>
      <c r="S154" s="74">
        <v>16.170000000000002</v>
      </c>
      <c r="T154" s="74">
        <v>15.17</v>
      </c>
      <c r="V154" s="53"/>
      <c r="AJ154" s="83"/>
      <c r="AK154" s="83"/>
      <c r="AL154" s="83"/>
      <c r="AM154" s="83"/>
      <c r="AN154" s="83"/>
      <c r="AO154" s="83"/>
      <c r="AP154" s="83"/>
      <c r="AQ154" s="83"/>
      <c r="AR154" s="83"/>
      <c r="AS154" s="83"/>
    </row>
    <row r="155" spans="2:45" ht="14.1" customHeight="1">
      <c r="B155" s="25"/>
      <c r="C155" s="84">
        <f t="shared" si="13"/>
        <v>0.51831666666666687</v>
      </c>
      <c r="D155" s="17">
        <v>265</v>
      </c>
      <c r="E155" s="74">
        <v>119.7</v>
      </c>
      <c r="F155" s="74">
        <v>121.04</v>
      </c>
      <c r="G155" s="74">
        <v>102.31</v>
      </c>
      <c r="H155" s="74">
        <v>123.66</v>
      </c>
      <c r="I155" s="74">
        <v>114.67</v>
      </c>
      <c r="J155" s="74">
        <v>114.78</v>
      </c>
      <c r="K155" s="74">
        <v>122.68</v>
      </c>
      <c r="L155" s="74">
        <v>128.43</v>
      </c>
      <c r="M155" s="74">
        <v>107.12</v>
      </c>
      <c r="N155" s="74">
        <v>74.11</v>
      </c>
      <c r="O155" s="74">
        <v>109.68</v>
      </c>
      <c r="P155" s="74">
        <v>80.58</v>
      </c>
      <c r="Q155" s="74">
        <v>106.39</v>
      </c>
      <c r="R155" s="74">
        <v>16.260000000000002</v>
      </c>
      <c r="S155" s="74">
        <v>16.43</v>
      </c>
      <c r="T155" s="74">
        <v>15.22</v>
      </c>
      <c r="V155" s="53"/>
      <c r="AJ155" s="83"/>
      <c r="AK155" s="83"/>
      <c r="AL155" s="83"/>
      <c r="AM155" s="83"/>
      <c r="AN155" s="83"/>
      <c r="AO155" s="83"/>
      <c r="AP155" s="83"/>
      <c r="AQ155" s="83"/>
      <c r="AR155" s="83"/>
      <c r="AS155" s="83"/>
    </row>
    <row r="156" spans="2:45" ht="14.1" customHeight="1">
      <c r="B156" s="25"/>
      <c r="C156" s="84">
        <f t="shared" si="13"/>
        <v>0.52171666666666683</v>
      </c>
      <c r="D156" s="70">
        <v>270</v>
      </c>
      <c r="E156" s="75">
        <v>119.87</v>
      </c>
      <c r="F156" s="75">
        <v>121.02</v>
      </c>
      <c r="G156" s="75">
        <v>102.11</v>
      </c>
      <c r="H156" s="75">
        <v>123.71</v>
      </c>
      <c r="I156" s="75">
        <v>114.66</v>
      </c>
      <c r="J156" s="75">
        <v>114.86</v>
      </c>
      <c r="K156" s="75">
        <v>122.7</v>
      </c>
      <c r="L156" s="75">
        <v>128.61000000000001</v>
      </c>
      <c r="M156" s="75">
        <v>106.77</v>
      </c>
      <c r="N156" s="75">
        <v>74.13</v>
      </c>
      <c r="O156" s="75">
        <v>109.61</v>
      </c>
      <c r="P156" s="75">
        <v>80.69</v>
      </c>
      <c r="Q156" s="75">
        <v>106.37</v>
      </c>
      <c r="R156" s="75">
        <v>16.32</v>
      </c>
      <c r="S156" s="75">
        <v>16.48</v>
      </c>
      <c r="T156" s="75">
        <v>15.28</v>
      </c>
      <c r="V156" s="53"/>
      <c r="Y156" s="71"/>
      <c r="AE156" s="72"/>
      <c r="AF156" s="72"/>
      <c r="AG156" s="72"/>
      <c r="AJ156" s="83"/>
      <c r="AK156" s="83"/>
      <c r="AL156" s="83"/>
      <c r="AM156" s="83"/>
      <c r="AN156" s="83"/>
      <c r="AO156" s="83"/>
      <c r="AP156" s="83"/>
      <c r="AQ156" s="83"/>
      <c r="AR156" s="83"/>
      <c r="AS156" s="83"/>
    </row>
    <row r="157" spans="2:45" ht="14.1" customHeight="1">
      <c r="B157" s="25"/>
      <c r="C157" s="84">
        <f t="shared" si="13"/>
        <v>0.52511666666666679</v>
      </c>
      <c r="D157" s="17">
        <v>275</v>
      </c>
      <c r="E157" s="74">
        <v>120.24</v>
      </c>
      <c r="F157" s="74">
        <v>121.29</v>
      </c>
      <c r="G157" s="74">
        <v>102.17</v>
      </c>
      <c r="H157" s="74">
        <v>124.14</v>
      </c>
      <c r="I157" s="74">
        <v>114.97</v>
      </c>
      <c r="J157" s="74">
        <v>115.13</v>
      </c>
      <c r="K157" s="74">
        <v>122.76</v>
      </c>
      <c r="L157" s="74">
        <v>129.06</v>
      </c>
      <c r="M157" s="74">
        <v>107</v>
      </c>
      <c r="N157" s="74">
        <v>74.739999999999995</v>
      </c>
      <c r="O157" s="74">
        <v>109.74</v>
      </c>
      <c r="P157" s="74">
        <v>80.709999999999994</v>
      </c>
      <c r="Q157" s="74">
        <v>106.54</v>
      </c>
      <c r="R157" s="74">
        <v>16.36</v>
      </c>
      <c r="S157" s="74">
        <v>16.670000000000002</v>
      </c>
      <c r="T157" s="74">
        <v>15.33</v>
      </c>
      <c r="V157" s="53"/>
      <c r="Y157" s="71"/>
      <c r="AE157" s="72"/>
      <c r="AF157" s="72"/>
      <c r="AG157" s="72"/>
      <c r="AJ157" s="83"/>
      <c r="AK157" s="83"/>
      <c r="AL157" s="83"/>
      <c r="AM157" s="83"/>
      <c r="AN157" s="83"/>
      <c r="AO157" s="83"/>
      <c r="AP157" s="83"/>
      <c r="AQ157" s="83"/>
      <c r="AR157" s="83"/>
      <c r="AS157" s="83"/>
    </row>
    <row r="158" spans="2:45" ht="14.1" customHeight="1">
      <c r="B158" s="25"/>
      <c r="C158" s="84">
        <f t="shared" si="13"/>
        <v>0.52851666666666675</v>
      </c>
      <c r="D158" s="17">
        <v>280</v>
      </c>
      <c r="E158" s="74">
        <v>120.55</v>
      </c>
      <c r="F158" s="74">
        <v>121.54</v>
      </c>
      <c r="G158" s="74">
        <v>102.24</v>
      </c>
      <c r="H158" s="74">
        <v>124.03</v>
      </c>
      <c r="I158" s="74">
        <v>115.24</v>
      </c>
      <c r="J158" s="74">
        <v>115.24</v>
      </c>
      <c r="K158" s="74">
        <v>122.74</v>
      </c>
      <c r="L158" s="74">
        <v>128.61000000000001</v>
      </c>
      <c r="M158" s="74">
        <v>107.79</v>
      </c>
      <c r="N158" s="74">
        <v>74.84</v>
      </c>
      <c r="O158" s="74">
        <v>110.28</v>
      </c>
      <c r="P158" s="74">
        <v>80.83</v>
      </c>
      <c r="Q158" s="74">
        <v>106.83</v>
      </c>
      <c r="R158" s="74">
        <v>16.3</v>
      </c>
      <c r="S158" s="74">
        <v>16.489999999999998</v>
      </c>
      <c r="T158" s="74">
        <v>15.28</v>
      </c>
      <c r="V158" s="53"/>
      <c r="Y158" s="71"/>
      <c r="AE158" s="72"/>
      <c r="AF158" s="72"/>
      <c r="AG158" s="72"/>
      <c r="AJ158" s="83"/>
      <c r="AK158" s="83"/>
      <c r="AL158" s="83"/>
      <c r="AM158" s="83"/>
      <c r="AN158" s="83"/>
      <c r="AO158" s="83"/>
      <c r="AP158" s="83"/>
      <c r="AQ158" s="83"/>
      <c r="AR158" s="83"/>
      <c r="AS158" s="83"/>
    </row>
    <row r="159" spans="2:45" ht="14.1" customHeight="1">
      <c r="B159" s="25"/>
      <c r="C159" s="84">
        <f t="shared" si="13"/>
        <v>0.5319166666666667</v>
      </c>
      <c r="D159" s="17">
        <v>285</v>
      </c>
      <c r="E159" s="74">
        <v>120.84</v>
      </c>
      <c r="F159" s="74">
        <v>121.79</v>
      </c>
      <c r="G159" s="74">
        <v>102.32</v>
      </c>
      <c r="H159" s="74">
        <v>124.08</v>
      </c>
      <c r="I159" s="74">
        <v>115.51</v>
      </c>
      <c r="J159" s="74">
        <v>115.4</v>
      </c>
      <c r="K159" s="74">
        <v>122.98</v>
      </c>
      <c r="L159" s="74">
        <v>128.02000000000001</v>
      </c>
      <c r="M159" s="74">
        <v>107.95</v>
      </c>
      <c r="N159" s="74">
        <v>73.209999999999994</v>
      </c>
      <c r="O159" s="74">
        <v>110.6</v>
      </c>
      <c r="P159" s="74">
        <v>80.69</v>
      </c>
      <c r="Q159" s="74">
        <v>106.51</v>
      </c>
      <c r="R159" s="74">
        <v>16.329999999999998</v>
      </c>
      <c r="S159" s="74">
        <v>16.07</v>
      </c>
      <c r="T159" s="74">
        <v>15.22</v>
      </c>
      <c r="V159" s="53"/>
      <c r="Y159" s="71"/>
      <c r="AE159" s="72"/>
      <c r="AF159" s="72"/>
      <c r="AG159" s="72"/>
      <c r="AJ159" s="83"/>
      <c r="AK159" s="83"/>
      <c r="AL159" s="83"/>
      <c r="AM159" s="83"/>
      <c r="AN159" s="83"/>
      <c r="AO159" s="83"/>
      <c r="AP159" s="83"/>
      <c r="AQ159" s="83"/>
      <c r="AR159" s="83"/>
      <c r="AS159" s="83"/>
    </row>
    <row r="160" spans="2:45" ht="14.1" customHeight="1">
      <c r="B160" s="25"/>
      <c r="C160" s="84">
        <f t="shared" si="13"/>
        <v>0.53531666666666666</v>
      </c>
      <c r="D160" s="17">
        <v>290</v>
      </c>
      <c r="E160" s="74">
        <v>120.99</v>
      </c>
      <c r="F160" s="74">
        <v>121.77</v>
      </c>
      <c r="G160" s="74">
        <v>102.24</v>
      </c>
      <c r="H160" s="74">
        <v>123.9</v>
      </c>
      <c r="I160" s="74">
        <v>115.68</v>
      </c>
      <c r="J160" s="74">
        <v>115.46</v>
      </c>
      <c r="K160" s="74">
        <v>122.89</v>
      </c>
      <c r="L160" s="74">
        <v>128.72999999999999</v>
      </c>
      <c r="M160" s="74">
        <v>107.97</v>
      </c>
      <c r="N160" s="74">
        <v>74.66</v>
      </c>
      <c r="O160" s="74">
        <v>110.56</v>
      </c>
      <c r="P160" s="74">
        <v>80.95</v>
      </c>
      <c r="Q160" s="74">
        <v>106.89</v>
      </c>
      <c r="R160" s="74">
        <v>16.29</v>
      </c>
      <c r="S160" s="74">
        <v>16.34</v>
      </c>
      <c r="T160" s="74">
        <v>15.33</v>
      </c>
      <c r="V160" s="53"/>
      <c r="Y160" s="71"/>
      <c r="AE160" s="72"/>
      <c r="AF160" s="72"/>
      <c r="AG160" s="72"/>
      <c r="AJ160" s="83"/>
      <c r="AK160" s="83"/>
      <c r="AL160" s="83"/>
      <c r="AM160" s="83"/>
      <c r="AN160" s="83"/>
      <c r="AO160" s="83"/>
      <c r="AP160" s="83"/>
      <c r="AQ160" s="83"/>
      <c r="AR160" s="83"/>
      <c r="AS160" s="83"/>
    </row>
    <row r="161" spans="2:45" ht="14.1" customHeight="1">
      <c r="B161" s="25"/>
      <c r="C161" s="84">
        <f t="shared" si="13"/>
        <v>0.53871666666666662</v>
      </c>
      <c r="D161" s="17">
        <v>295</v>
      </c>
      <c r="E161" s="74">
        <v>120.82</v>
      </c>
      <c r="F161" s="74">
        <v>121.65</v>
      </c>
      <c r="G161" s="74">
        <v>102.16</v>
      </c>
      <c r="H161" s="74">
        <v>123.61</v>
      </c>
      <c r="I161" s="74">
        <v>115.64</v>
      </c>
      <c r="J161" s="74">
        <v>115.23</v>
      </c>
      <c r="K161" s="74">
        <v>122.51</v>
      </c>
      <c r="L161" s="74">
        <v>127.79</v>
      </c>
      <c r="M161" s="74">
        <v>108.01</v>
      </c>
      <c r="N161" s="74">
        <v>73.13</v>
      </c>
      <c r="O161" s="74">
        <v>110.76</v>
      </c>
      <c r="P161" s="74">
        <v>80.680000000000007</v>
      </c>
      <c r="Q161" s="74">
        <v>106.32</v>
      </c>
      <c r="R161" s="74">
        <v>16.399999999999999</v>
      </c>
      <c r="S161" s="74">
        <v>16.149999999999999</v>
      </c>
      <c r="T161" s="74">
        <v>15.4</v>
      </c>
      <c r="V161" s="53"/>
      <c r="Y161" s="71"/>
      <c r="AE161" s="72"/>
      <c r="AF161" s="72"/>
      <c r="AG161" s="72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</row>
    <row r="162" spans="2:45" ht="14.1" customHeight="1">
      <c r="B162" s="25"/>
      <c r="C162" s="84">
        <f t="shared" si="13"/>
        <v>0.54211666666666658</v>
      </c>
      <c r="D162" s="70">
        <v>300</v>
      </c>
      <c r="E162" s="75">
        <v>120.67</v>
      </c>
      <c r="F162" s="75">
        <v>121.64</v>
      </c>
      <c r="G162" s="75">
        <v>102.11</v>
      </c>
      <c r="H162" s="75">
        <v>122.75</v>
      </c>
      <c r="I162" s="75">
        <v>115.42</v>
      </c>
      <c r="J162" s="75">
        <v>114.61</v>
      </c>
      <c r="K162" s="75">
        <v>122.02</v>
      </c>
      <c r="L162" s="75">
        <v>126.5</v>
      </c>
      <c r="M162" s="75">
        <v>107.27</v>
      </c>
      <c r="N162" s="75">
        <v>70.989999999999995</v>
      </c>
      <c r="O162" s="75">
        <v>110.45</v>
      </c>
      <c r="P162" s="75">
        <v>80.319999999999993</v>
      </c>
      <c r="Q162" s="75">
        <v>105.9</v>
      </c>
      <c r="R162" s="75">
        <v>16.29</v>
      </c>
      <c r="S162" s="75">
        <v>16.13</v>
      </c>
      <c r="T162" s="75">
        <v>15.39</v>
      </c>
      <c r="V162" s="53"/>
      <c r="Y162" s="71"/>
      <c r="AE162" s="72"/>
      <c r="AF162" s="72"/>
      <c r="AG162" s="72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</row>
    <row r="163" spans="2:45" ht="14.1" customHeight="1">
      <c r="B163" s="25"/>
      <c r="C163" s="84">
        <f t="shared" si="13"/>
        <v>0.54551666666666654</v>
      </c>
      <c r="D163" s="17">
        <v>305</v>
      </c>
      <c r="E163" s="74">
        <v>120.71</v>
      </c>
      <c r="F163" s="74">
        <v>121.59</v>
      </c>
      <c r="G163" s="74">
        <v>102.02</v>
      </c>
      <c r="H163" s="74">
        <v>122.57</v>
      </c>
      <c r="I163" s="74">
        <v>115.47</v>
      </c>
      <c r="J163" s="74">
        <v>114.57</v>
      </c>
      <c r="K163" s="74">
        <v>121.85</v>
      </c>
      <c r="L163" s="74">
        <v>127.1</v>
      </c>
      <c r="M163" s="74">
        <v>107.75</v>
      </c>
      <c r="N163" s="74">
        <v>72.66</v>
      </c>
      <c r="O163" s="74">
        <v>110.47</v>
      </c>
      <c r="P163" s="74">
        <v>80.62</v>
      </c>
      <c r="Q163" s="74">
        <v>106.17</v>
      </c>
      <c r="R163" s="74">
        <v>16.36</v>
      </c>
      <c r="S163" s="74">
        <v>16.420000000000002</v>
      </c>
      <c r="T163" s="74">
        <v>15.34</v>
      </c>
      <c r="V163" s="53"/>
      <c r="Y163" s="71"/>
      <c r="AE163" s="72"/>
      <c r="AF163" s="72"/>
      <c r="AG163" s="72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</row>
    <row r="164" spans="2:45" ht="14.1" customHeight="1">
      <c r="B164" s="25"/>
      <c r="C164" s="84">
        <f t="shared" si="13"/>
        <v>0.5489166666666665</v>
      </c>
      <c r="D164" s="17">
        <v>310</v>
      </c>
      <c r="E164" s="74">
        <v>120.47</v>
      </c>
      <c r="F164" s="74">
        <v>121.34</v>
      </c>
      <c r="G164" s="74">
        <v>101.73</v>
      </c>
      <c r="H164" s="74">
        <v>122.11</v>
      </c>
      <c r="I164" s="74">
        <v>115.26</v>
      </c>
      <c r="J164" s="74">
        <v>114.29</v>
      </c>
      <c r="K164" s="74">
        <v>121.57</v>
      </c>
      <c r="L164" s="74">
        <v>125.99</v>
      </c>
      <c r="M164" s="74">
        <v>107.57</v>
      </c>
      <c r="N164" s="74">
        <v>71.319999999999993</v>
      </c>
      <c r="O164" s="74">
        <v>110.38</v>
      </c>
      <c r="P164" s="74">
        <v>80.06</v>
      </c>
      <c r="Q164" s="74">
        <v>105.51</v>
      </c>
      <c r="R164" s="74">
        <v>16.38</v>
      </c>
      <c r="S164" s="74">
        <v>16.38</v>
      </c>
      <c r="T164" s="74">
        <v>15.56</v>
      </c>
      <c r="V164" s="53"/>
      <c r="Y164" s="71"/>
      <c r="AE164" s="72"/>
      <c r="AF164" s="72"/>
      <c r="AG164" s="72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</row>
    <row r="165" spans="2:45" ht="14.1" customHeight="1">
      <c r="B165" s="25"/>
      <c r="C165" s="84">
        <f t="shared" si="13"/>
        <v>0.55231666666666646</v>
      </c>
      <c r="D165" s="17">
        <v>315</v>
      </c>
      <c r="E165" s="74">
        <v>120.58</v>
      </c>
      <c r="F165" s="74">
        <v>121.33</v>
      </c>
      <c r="G165" s="74">
        <v>101.66</v>
      </c>
      <c r="H165" s="74">
        <v>121.97</v>
      </c>
      <c r="I165" s="74">
        <v>115.25</v>
      </c>
      <c r="J165" s="74">
        <v>114.33</v>
      </c>
      <c r="K165" s="74">
        <v>121.56</v>
      </c>
      <c r="L165" s="74">
        <v>126.1</v>
      </c>
      <c r="M165" s="74">
        <v>107.95</v>
      </c>
      <c r="N165" s="74">
        <v>71.42</v>
      </c>
      <c r="O165" s="74">
        <v>110.41</v>
      </c>
      <c r="P165" s="74">
        <v>80.260000000000005</v>
      </c>
      <c r="Q165" s="74">
        <v>105.9</v>
      </c>
      <c r="R165" s="74">
        <v>16.5</v>
      </c>
      <c r="S165" s="74">
        <v>16.27</v>
      </c>
      <c r="T165" s="74">
        <v>15.49</v>
      </c>
      <c r="V165" s="53"/>
      <c r="Y165" s="71"/>
      <c r="AE165" s="72"/>
      <c r="AF165" s="72"/>
      <c r="AG165" s="72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</row>
    <row r="166" spans="2:45" ht="14.1" customHeight="1">
      <c r="B166" s="25"/>
      <c r="C166" s="84">
        <f t="shared" si="13"/>
        <v>0.55571666666666641</v>
      </c>
      <c r="D166" s="17">
        <v>320</v>
      </c>
      <c r="E166" s="74">
        <v>120.55</v>
      </c>
      <c r="F166" s="74">
        <v>121.28</v>
      </c>
      <c r="G166" s="74">
        <v>101.52</v>
      </c>
      <c r="H166" s="74">
        <v>121.81</v>
      </c>
      <c r="I166" s="74">
        <v>115.23</v>
      </c>
      <c r="J166" s="74">
        <v>114.21</v>
      </c>
      <c r="K166" s="74">
        <v>121.17</v>
      </c>
      <c r="L166" s="74">
        <v>126.31</v>
      </c>
      <c r="M166" s="74">
        <v>107.4</v>
      </c>
      <c r="N166" s="74">
        <v>71.22</v>
      </c>
      <c r="O166" s="74">
        <v>110.21</v>
      </c>
      <c r="P166" s="74">
        <v>80.28</v>
      </c>
      <c r="Q166" s="74">
        <v>105.6</v>
      </c>
      <c r="R166" s="74">
        <v>16.38</v>
      </c>
      <c r="S166" s="74">
        <v>16.420000000000002</v>
      </c>
      <c r="T166" s="74">
        <v>15.38</v>
      </c>
      <c r="V166" s="53"/>
      <c r="Y166" s="71"/>
      <c r="AE166" s="72"/>
      <c r="AF166" s="72"/>
      <c r="AG166" s="72"/>
      <c r="AJ166" s="83"/>
      <c r="AK166" s="83"/>
      <c r="AL166" s="83"/>
      <c r="AM166" s="83"/>
      <c r="AN166" s="83"/>
      <c r="AO166" s="83"/>
      <c r="AP166" s="83"/>
      <c r="AQ166" s="83"/>
      <c r="AR166" s="83"/>
      <c r="AS166" s="83"/>
    </row>
    <row r="167" spans="2:45" ht="14.1" customHeight="1">
      <c r="B167" s="25"/>
      <c r="C167" s="84">
        <f t="shared" si="13"/>
        <v>0.55911666666666637</v>
      </c>
      <c r="D167" s="17">
        <v>325</v>
      </c>
      <c r="E167" s="74">
        <v>120.62</v>
      </c>
      <c r="F167" s="74">
        <v>121.27</v>
      </c>
      <c r="G167" s="74">
        <v>101.51</v>
      </c>
      <c r="H167" s="74">
        <v>121.92</v>
      </c>
      <c r="I167" s="74">
        <v>115.32</v>
      </c>
      <c r="J167" s="74">
        <v>114.41</v>
      </c>
      <c r="K167" s="74">
        <v>121.41</v>
      </c>
      <c r="L167" s="74">
        <v>126.49</v>
      </c>
      <c r="M167" s="74">
        <v>107.7</v>
      </c>
      <c r="N167" s="74">
        <v>70.97</v>
      </c>
      <c r="O167" s="74">
        <v>110.36</v>
      </c>
      <c r="P167" s="74">
        <v>80.540000000000006</v>
      </c>
      <c r="Q167" s="74">
        <v>106.13</v>
      </c>
      <c r="R167" s="74">
        <v>16.48</v>
      </c>
      <c r="S167" s="74">
        <v>16.46</v>
      </c>
      <c r="T167" s="74">
        <v>15.43</v>
      </c>
      <c r="V167" s="53"/>
      <c r="Y167" s="71"/>
      <c r="AE167" s="72"/>
      <c r="AF167" s="72"/>
      <c r="AG167" s="72"/>
      <c r="AJ167" s="83"/>
      <c r="AK167" s="83"/>
      <c r="AL167" s="83"/>
      <c r="AM167" s="83"/>
      <c r="AN167" s="83"/>
      <c r="AO167" s="83"/>
      <c r="AP167" s="83"/>
      <c r="AQ167" s="83"/>
      <c r="AR167" s="83"/>
      <c r="AS167" s="83"/>
    </row>
    <row r="168" spans="2:45" ht="14.1" customHeight="1">
      <c r="B168" s="25"/>
      <c r="C168" s="84">
        <f t="shared" si="13"/>
        <v>0.56251666666666633</v>
      </c>
      <c r="D168" s="70">
        <v>330</v>
      </c>
      <c r="E168" s="75">
        <v>120.47</v>
      </c>
      <c r="F168" s="75">
        <v>121.15</v>
      </c>
      <c r="G168" s="75">
        <v>101.4</v>
      </c>
      <c r="H168" s="75">
        <v>121.7</v>
      </c>
      <c r="I168" s="75">
        <v>115.11</v>
      </c>
      <c r="J168" s="75">
        <v>114.18</v>
      </c>
      <c r="K168" s="75">
        <v>121.23</v>
      </c>
      <c r="L168" s="75">
        <v>125.97</v>
      </c>
      <c r="M168" s="75">
        <v>108.01</v>
      </c>
      <c r="N168" s="75">
        <v>70.84</v>
      </c>
      <c r="O168" s="75">
        <v>110.42</v>
      </c>
      <c r="P168" s="75">
        <v>80.34</v>
      </c>
      <c r="Q168" s="75">
        <v>105.88</v>
      </c>
      <c r="R168" s="75">
        <v>16.57</v>
      </c>
      <c r="S168" s="75">
        <v>16.399999999999999</v>
      </c>
      <c r="T168" s="75">
        <v>15.48</v>
      </c>
      <c r="V168" s="53"/>
      <c r="Y168" s="71"/>
      <c r="AE168" s="72"/>
      <c r="AF168" s="72"/>
      <c r="AG168" s="72"/>
      <c r="AJ168" s="83"/>
      <c r="AK168" s="83"/>
      <c r="AL168" s="83"/>
      <c r="AM168" s="83"/>
      <c r="AN168" s="83"/>
      <c r="AO168" s="83"/>
      <c r="AP168" s="83"/>
      <c r="AQ168" s="83"/>
      <c r="AR168" s="83"/>
      <c r="AS168" s="83"/>
    </row>
    <row r="169" spans="2:45" ht="14.1" customHeight="1">
      <c r="B169" s="25"/>
      <c r="C169" s="84">
        <f t="shared" si="13"/>
        <v>0.56591666666666629</v>
      </c>
      <c r="D169" s="17">
        <v>335</v>
      </c>
      <c r="E169" s="74">
        <v>120.61</v>
      </c>
      <c r="F169" s="74">
        <v>121.18</v>
      </c>
      <c r="G169" s="74">
        <v>101.41</v>
      </c>
      <c r="H169" s="74">
        <v>122.01</v>
      </c>
      <c r="I169" s="74">
        <v>115.25</v>
      </c>
      <c r="J169" s="74">
        <v>114.43</v>
      </c>
      <c r="K169" s="74">
        <v>121.41</v>
      </c>
      <c r="L169" s="74">
        <v>126.41</v>
      </c>
      <c r="M169" s="74">
        <v>107.86</v>
      </c>
      <c r="N169" s="74">
        <v>71.92</v>
      </c>
      <c r="O169" s="74">
        <v>110.45</v>
      </c>
      <c r="P169" s="74">
        <v>80.56</v>
      </c>
      <c r="Q169" s="74">
        <v>106.04</v>
      </c>
      <c r="R169" s="74">
        <v>16.54</v>
      </c>
      <c r="S169" s="74">
        <v>16.399999999999999</v>
      </c>
      <c r="T169" s="74">
        <v>15.56</v>
      </c>
      <c r="V169" s="53"/>
      <c r="Y169" s="71"/>
      <c r="AE169" s="72"/>
      <c r="AF169" s="72"/>
      <c r="AG169" s="72"/>
      <c r="AJ169" s="83"/>
      <c r="AK169" s="83"/>
      <c r="AL169" s="83"/>
      <c r="AM169" s="83"/>
      <c r="AN169" s="83"/>
      <c r="AO169" s="83"/>
      <c r="AP169" s="83"/>
      <c r="AQ169" s="83"/>
      <c r="AR169" s="83"/>
      <c r="AS169" s="83"/>
    </row>
    <row r="170" spans="2:45" ht="14.1" customHeight="1">
      <c r="B170" s="25"/>
      <c r="C170" s="84">
        <f t="shared" si="13"/>
        <v>0.56931666666666625</v>
      </c>
      <c r="D170" s="17">
        <v>340</v>
      </c>
      <c r="E170" s="74">
        <v>120.68</v>
      </c>
      <c r="F170" s="74">
        <v>121.22</v>
      </c>
      <c r="G170" s="74">
        <v>101.42</v>
      </c>
      <c r="H170" s="74">
        <v>122.17</v>
      </c>
      <c r="I170" s="74">
        <v>115.33</v>
      </c>
      <c r="J170" s="74">
        <v>114.63</v>
      </c>
      <c r="K170" s="74">
        <v>121.65</v>
      </c>
      <c r="L170" s="74">
        <v>126.91</v>
      </c>
      <c r="M170" s="74">
        <v>108.03</v>
      </c>
      <c r="N170" s="74">
        <v>74.069999999999993</v>
      </c>
      <c r="O170" s="74">
        <v>110.4</v>
      </c>
      <c r="P170" s="74">
        <v>80.95</v>
      </c>
      <c r="Q170" s="74">
        <v>106.68</v>
      </c>
      <c r="R170" s="74">
        <v>16.420000000000002</v>
      </c>
      <c r="S170" s="74">
        <v>16.41</v>
      </c>
      <c r="T170" s="74">
        <v>15.37</v>
      </c>
      <c r="V170" s="53"/>
      <c r="Y170" s="71"/>
      <c r="AE170" s="72"/>
      <c r="AF170" s="72"/>
      <c r="AG170" s="72"/>
      <c r="AJ170" s="83"/>
      <c r="AK170" s="83"/>
      <c r="AL170" s="83"/>
      <c r="AM170" s="83"/>
      <c r="AN170" s="83"/>
      <c r="AO170" s="83"/>
      <c r="AP170" s="83"/>
      <c r="AQ170" s="83"/>
      <c r="AR170" s="83"/>
      <c r="AS170" s="83"/>
    </row>
    <row r="171" spans="2:45" ht="14.1" customHeight="1">
      <c r="B171" s="25"/>
      <c r="C171" s="84">
        <f t="shared" si="13"/>
        <v>0.57271666666666621</v>
      </c>
      <c r="D171" s="17">
        <v>345</v>
      </c>
      <c r="E171" s="74">
        <v>120.91</v>
      </c>
      <c r="F171" s="74">
        <v>121.4</v>
      </c>
      <c r="G171" s="74">
        <v>101.53</v>
      </c>
      <c r="H171" s="74">
        <v>122.5</v>
      </c>
      <c r="I171" s="74">
        <v>115.51</v>
      </c>
      <c r="J171" s="74">
        <v>114.73</v>
      </c>
      <c r="K171" s="74">
        <v>121.63</v>
      </c>
      <c r="L171" s="74">
        <v>127.07</v>
      </c>
      <c r="M171" s="74">
        <v>107.8</v>
      </c>
      <c r="N171" s="74">
        <v>73.930000000000007</v>
      </c>
      <c r="O171" s="74">
        <v>110.22</v>
      </c>
      <c r="P171" s="74">
        <v>80.41</v>
      </c>
      <c r="Q171" s="74">
        <v>106.09</v>
      </c>
      <c r="R171" s="74">
        <v>16.43</v>
      </c>
      <c r="S171" s="74">
        <v>16.46</v>
      </c>
      <c r="T171" s="74">
        <v>15.36</v>
      </c>
      <c r="V171" s="53"/>
      <c r="Y171" s="71"/>
      <c r="AE171" s="72"/>
      <c r="AF171" s="72"/>
      <c r="AG171" s="72"/>
      <c r="AJ171" s="83"/>
      <c r="AK171" s="83"/>
      <c r="AL171" s="83"/>
      <c r="AM171" s="83"/>
      <c r="AN171" s="83"/>
      <c r="AO171" s="83"/>
      <c r="AP171" s="83"/>
      <c r="AQ171" s="83"/>
      <c r="AR171" s="83"/>
      <c r="AS171" s="83"/>
    </row>
    <row r="172" spans="2:45" ht="14.1" customHeight="1">
      <c r="B172" s="25"/>
      <c r="C172" s="84">
        <f t="shared" si="13"/>
        <v>0.57611666666666617</v>
      </c>
      <c r="D172" s="17">
        <v>350</v>
      </c>
      <c r="E172" s="74">
        <v>120.84</v>
      </c>
      <c r="F172" s="74">
        <v>121.37</v>
      </c>
      <c r="G172" s="74">
        <v>101.44</v>
      </c>
      <c r="H172" s="74">
        <v>122.29</v>
      </c>
      <c r="I172" s="74">
        <v>115.45</v>
      </c>
      <c r="J172" s="74">
        <v>114.62</v>
      </c>
      <c r="K172" s="74">
        <v>121.57</v>
      </c>
      <c r="L172" s="74">
        <v>126.63</v>
      </c>
      <c r="M172" s="74">
        <v>107.91</v>
      </c>
      <c r="N172" s="74">
        <v>71.12</v>
      </c>
      <c r="O172" s="74">
        <v>110.61</v>
      </c>
      <c r="P172" s="74">
        <v>80.25</v>
      </c>
      <c r="Q172" s="74">
        <v>106.06</v>
      </c>
      <c r="R172" s="74">
        <v>16.440000000000001</v>
      </c>
      <c r="S172" s="74">
        <v>16.25</v>
      </c>
      <c r="T172" s="74">
        <v>15.52</v>
      </c>
      <c r="V172" s="53"/>
      <c r="Y172" s="71"/>
      <c r="AE172" s="72"/>
      <c r="AF172" s="72"/>
      <c r="AG172" s="72"/>
      <c r="AJ172" s="83"/>
      <c r="AK172" s="83"/>
      <c r="AL172" s="83"/>
      <c r="AM172" s="83"/>
      <c r="AN172" s="83"/>
      <c r="AO172" s="83"/>
      <c r="AP172" s="83"/>
      <c r="AQ172" s="83"/>
      <c r="AR172" s="83"/>
      <c r="AS172" s="83"/>
    </row>
    <row r="173" spans="2:45" ht="14.1" customHeight="1">
      <c r="B173" s="25"/>
      <c r="C173" s="84">
        <f t="shared" si="13"/>
        <v>0.57951666666666612</v>
      </c>
      <c r="D173" s="17">
        <v>355</v>
      </c>
      <c r="E173" s="74">
        <v>120.81</v>
      </c>
      <c r="F173" s="74">
        <v>121.42</v>
      </c>
      <c r="G173" s="74">
        <v>101.45</v>
      </c>
      <c r="H173" s="74">
        <v>122.11</v>
      </c>
      <c r="I173" s="74">
        <v>115.4</v>
      </c>
      <c r="J173" s="74">
        <v>114.45</v>
      </c>
      <c r="K173" s="74">
        <v>121.43</v>
      </c>
      <c r="L173" s="74">
        <v>126.12</v>
      </c>
      <c r="M173" s="74">
        <v>107.89</v>
      </c>
      <c r="N173" s="74">
        <v>70.98</v>
      </c>
      <c r="O173" s="74">
        <v>110.31</v>
      </c>
      <c r="P173" s="74">
        <v>79.89</v>
      </c>
      <c r="Q173" s="74">
        <v>105.45</v>
      </c>
      <c r="R173" s="74">
        <v>16.27</v>
      </c>
      <c r="S173" s="74">
        <v>16.03</v>
      </c>
      <c r="T173" s="74">
        <v>15.31</v>
      </c>
      <c r="V173" s="53"/>
      <c r="Y173" s="71"/>
      <c r="AE173" s="72"/>
      <c r="AF173" s="72"/>
      <c r="AG173" s="72"/>
      <c r="AJ173" s="83"/>
      <c r="AK173" s="83"/>
      <c r="AL173" s="83"/>
      <c r="AM173" s="83"/>
      <c r="AN173" s="83"/>
      <c r="AO173" s="83"/>
      <c r="AP173" s="83"/>
      <c r="AQ173" s="83"/>
      <c r="AR173" s="83"/>
      <c r="AS173" s="83"/>
    </row>
    <row r="174" spans="2:45" ht="14.1" customHeight="1">
      <c r="B174" s="25"/>
      <c r="C174" s="84">
        <f t="shared" si="13"/>
        <v>0.58291666666666608</v>
      </c>
      <c r="D174" s="70">
        <v>360</v>
      </c>
      <c r="E174" s="75">
        <v>121.09</v>
      </c>
      <c r="F174" s="75">
        <v>121.65</v>
      </c>
      <c r="G174" s="75">
        <v>101.46</v>
      </c>
      <c r="H174" s="75">
        <v>122.17</v>
      </c>
      <c r="I174" s="75">
        <v>115.54</v>
      </c>
      <c r="J174" s="75">
        <v>114.44</v>
      </c>
      <c r="K174" s="75">
        <v>121.41</v>
      </c>
      <c r="L174" s="75">
        <v>125.68</v>
      </c>
      <c r="M174" s="75">
        <v>107.64</v>
      </c>
      <c r="N174" s="75">
        <v>71.599999999999994</v>
      </c>
      <c r="O174" s="75">
        <v>110.27</v>
      </c>
      <c r="P174" s="75">
        <v>80.12</v>
      </c>
      <c r="Q174" s="75">
        <v>105.55</v>
      </c>
      <c r="R174" s="75">
        <v>16.190000000000001</v>
      </c>
      <c r="S174" s="75">
        <v>16.18</v>
      </c>
      <c r="T174" s="75">
        <v>15.25</v>
      </c>
      <c r="V174" s="53"/>
      <c r="Y174" s="71"/>
      <c r="AE174" s="72"/>
      <c r="AF174" s="72"/>
      <c r="AG174" s="72"/>
      <c r="AJ174" s="83"/>
      <c r="AK174" s="83"/>
      <c r="AL174" s="83"/>
      <c r="AM174" s="83"/>
      <c r="AN174" s="83"/>
      <c r="AO174" s="83"/>
      <c r="AP174" s="83"/>
      <c r="AQ174" s="83"/>
      <c r="AR174" s="83"/>
      <c r="AS174" s="83"/>
    </row>
    <row r="175" spans="2:45" ht="14.1" customHeight="1" thickBot="1">
      <c r="B175" s="25"/>
      <c r="C175" s="69"/>
      <c r="D175" s="71"/>
      <c r="E175" s="72"/>
      <c r="F175" s="72"/>
      <c r="G175" s="72"/>
      <c r="H175" s="72"/>
      <c r="I175" s="72"/>
      <c r="J175" s="72"/>
      <c r="K175" s="72"/>
      <c r="L175" s="72"/>
      <c r="V175" s="53"/>
      <c r="Y175" s="71"/>
      <c r="AE175" s="72"/>
      <c r="AF175" s="72"/>
      <c r="AG175" s="72"/>
      <c r="AJ175" s="83"/>
      <c r="AK175" s="83"/>
      <c r="AL175" s="83"/>
      <c r="AM175" s="83"/>
      <c r="AN175" s="83"/>
      <c r="AO175" s="83"/>
      <c r="AP175" s="83"/>
      <c r="AQ175" s="83"/>
      <c r="AR175" s="83"/>
      <c r="AS175" s="83"/>
    </row>
    <row r="176" spans="2:45" ht="14.1" customHeight="1">
      <c r="B176" s="25"/>
      <c r="D176" s="71"/>
      <c r="I176" s="361" t="s">
        <v>75</v>
      </c>
      <c r="J176" s="361"/>
      <c r="K176" s="361"/>
      <c r="L176" s="361"/>
      <c r="M176" s="361"/>
      <c r="N176" s="361"/>
      <c r="O176" s="362"/>
      <c r="V176" s="53"/>
      <c r="Y176" s="71"/>
      <c r="AE176" s="72"/>
      <c r="AF176" s="72"/>
      <c r="AG176" s="72"/>
      <c r="AJ176" s="83"/>
      <c r="AK176" s="83"/>
      <c r="AL176" s="83"/>
      <c r="AM176" s="83"/>
      <c r="AN176" s="83"/>
      <c r="AO176" s="83"/>
      <c r="AP176" s="83"/>
      <c r="AQ176" s="83"/>
      <c r="AR176" s="83"/>
      <c r="AS176" s="83"/>
    </row>
    <row r="177" spans="2:45" ht="14.1" customHeight="1">
      <c r="B177" s="25"/>
      <c r="V177" s="53"/>
      <c r="Y177" s="71"/>
      <c r="AE177" s="72"/>
      <c r="AF177" s="72"/>
      <c r="AG177" s="72"/>
      <c r="AJ177" s="83"/>
      <c r="AK177" s="83"/>
      <c r="AL177" s="83"/>
      <c r="AM177" s="83"/>
      <c r="AN177" s="83"/>
      <c r="AO177" s="83"/>
      <c r="AP177" s="83"/>
      <c r="AQ177" s="83"/>
      <c r="AR177" s="83"/>
      <c r="AS177" s="83"/>
    </row>
    <row r="178" spans="2:45" ht="14.1" customHeight="1">
      <c r="B178" s="25"/>
      <c r="V178" s="53"/>
      <c r="Y178" s="71"/>
      <c r="AE178" s="72"/>
      <c r="AF178" s="72"/>
      <c r="AG178" s="72"/>
      <c r="AJ178" s="83"/>
      <c r="AK178" s="83"/>
      <c r="AL178" s="83"/>
      <c r="AM178" s="83"/>
      <c r="AN178" s="83"/>
      <c r="AO178" s="83"/>
      <c r="AP178" s="83"/>
      <c r="AQ178" s="83"/>
      <c r="AR178" s="83"/>
      <c r="AS178" s="83"/>
    </row>
    <row r="179" spans="2:45" ht="14.1" customHeight="1">
      <c r="B179" s="25"/>
      <c r="V179" s="53"/>
      <c r="Y179" s="71"/>
      <c r="AE179" s="72"/>
      <c r="AF179" s="72"/>
      <c r="AG179" s="72"/>
      <c r="AJ179" s="83"/>
      <c r="AK179" s="83"/>
      <c r="AL179" s="83"/>
      <c r="AM179" s="83"/>
      <c r="AN179" s="83"/>
      <c r="AO179" s="83"/>
      <c r="AP179" s="83"/>
      <c r="AQ179" s="83"/>
      <c r="AR179" s="83"/>
      <c r="AS179" s="83"/>
    </row>
    <row r="180" spans="2:45" ht="14.1" customHeight="1">
      <c r="B180" s="25"/>
      <c r="V180" s="53"/>
      <c r="Y180" s="71"/>
      <c r="AE180" s="72"/>
      <c r="AF180" s="72"/>
      <c r="AG180" s="72"/>
      <c r="AJ180" s="83"/>
      <c r="AK180" s="83"/>
      <c r="AL180" s="83"/>
      <c r="AM180" s="83"/>
      <c r="AN180" s="83"/>
      <c r="AO180" s="83"/>
      <c r="AP180" s="83"/>
      <c r="AQ180" s="83"/>
      <c r="AR180" s="83"/>
      <c r="AS180" s="83"/>
    </row>
    <row r="181" spans="2:45" ht="14.1" customHeight="1">
      <c r="B181" s="25"/>
      <c r="V181" s="53"/>
      <c r="Y181" s="71"/>
      <c r="AE181" s="72"/>
      <c r="AF181" s="72"/>
      <c r="AG181" s="72"/>
      <c r="AJ181" s="83"/>
      <c r="AK181" s="83"/>
      <c r="AL181" s="83"/>
      <c r="AM181" s="83"/>
      <c r="AN181" s="83"/>
      <c r="AO181" s="83"/>
      <c r="AP181" s="83"/>
      <c r="AQ181" s="83"/>
      <c r="AR181" s="83"/>
      <c r="AS181" s="83"/>
    </row>
    <row r="182" spans="2:45" ht="14.1" customHeight="1">
      <c r="B182" s="25"/>
      <c r="V182" s="53"/>
      <c r="Y182" s="71"/>
      <c r="AE182" s="72"/>
      <c r="AF182" s="72"/>
      <c r="AG182" s="72"/>
      <c r="AJ182" s="83"/>
      <c r="AK182" s="83"/>
      <c r="AL182" s="83"/>
      <c r="AM182" s="83"/>
      <c r="AN182" s="83"/>
      <c r="AO182" s="83"/>
      <c r="AP182" s="83"/>
      <c r="AQ182" s="83"/>
      <c r="AR182" s="83"/>
      <c r="AS182" s="83"/>
    </row>
    <row r="183" spans="2:45" ht="14.1" customHeight="1">
      <c r="B183" s="25"/>
      <c r="V183" s="53"/>
      <c r="Y183" s="71"/>
      <c r="AE183" s="72"/>
      <c r="AF183" s="72"/>
      <c r="AG183" s="72"/>
      <c r="AJ183" s="83"/>
      <c r="AK183" s="83"/>
      <c r="AL183" s="83"/>
      <c r="AM183" s="83"/>
      <c r="AN183" s="83"/>
      <c r="AO183" s="83"/>
      <c r="AP183" s="83"/>
      <c r="AQ183" s="83"/>
      <c r="AR183" s="83"/>
      <c r="AS183" s="83"/>
    </row>
    <row r="184" spans="2:45" ht="14.1" customHeight="1">
      <c r="B184" s="25"/>
      <c r="V184" s="53"/>
      <c r="Y184" s="71"/>
      <c r="AE184" s="72"/>
      <c r="AF184" s="72"/>
      <c r="AG184" s="72"/>
      <c r="AJ184" s="83"/>
      <c r="AK184" s="83"/>
      <c r="AL184" s="83"/>
      <c r="AM184" s="83"/>
      <c r="AN184" s="83"/>
      <c r="AO184" s="83"/>
      <c r="AP184" s="83"/>
      <c r="AQ184" s="83"/>
      <c r="AR184" s="83"/>
      <c r="AS184" s="83"/>
    </row>
    <row r="185" spans="2:45" ht="14.1" customHeight="1">
      <c r="B185" s="25"/>
      <c r="V185" s="53"/>
      <c r="Y185" s="71"/>
      <c r="AE185" s="72"/>
      <c r="AF185" s="72"/>
      <c r="AG185" s="72"/>
      <c r="AJ185" s="83"/>
      <c r="AK185" s="83"/>
      <c r="AL185" s="83"/>
      <c r="AM185" s="83"/>
      <c r="AN185" s="83"/>
      <c r="AO185" s="83"/>
      <c r="AP185" s="83"/>
      <c r="AQ185" s="83"/>
      <c r="AR185" s="83"/>
      <c r="AS185" s="83"/>
    </row>
    <row r="186" spans="2:45" ht="14.1" customHeight="1">
      <c r="B186" s="25"/>
      <c r="V186" s="53"/>
      <c r="Y186" s="71"/>
      <c r="AE186" s="72"/>
      <c r="AF186" s="72"/>
      <c r="AG186" s="72"/>
      <c r="AJ186" s="83"/>
      <c r="AK186" s="83"/>
      <c r="AL186" s="83"/>
      <c r="AM186" s="83"/>
      <c r="AN186" s="83"/>
      <c r="AO186" s="83"/>
      <c r="AP186" s="83"/>
      <c r="AQ186" s="83"/>
      <c r="AR186" s="83"/>
      <c r="AS186" s="83"/>
    </row>
    <row r="187" spans="2:45" ht="14.1" customHeight="1">
      <c r="B187" s="25"/>
      <c r="V187" s="53"/>
      <c r="Y187" s="71"/>
      <c r="AE187" s="72"/>
      <c r="AF187" s="72"/>
      <c r="AG187" s="72"/>
      <c r="AJ187" s="83"/>
      <c r="AK187" s="83"/>
      <c r="AL187" s="83"/>
      <c r="AM187" s="83"/>
      <c r="AN187" s="83"/>
      <c r="AO187" s="83"/>
      <c r="AP187" s="83"/>
      <c r="AQ187" s="83"/>
      <c r="AR187" s="83"/>
      <c r="AS187" s="83"/>
    </row>
    <row r="188" spans="2:45" ht="14.1" customHeight="1">
      <c r="B188" s="25"/>
      <c r="V188" s="53"/>
      <c r="Y188" s="71"/>
      <c r="AE188" s="72"/>
      <c r="AF188" s="72"/>
      <c r="AG188" s="72"/>
      <c r="AJ188" s="83"/>
      <c r="AK188" s="83"/>
      <c r="AL188" s="83"/>
      <c r="AM188" s="83"/>
      <c r="AN188" s="83"/>
      <c r="AO188" s="83"/>
      <c r="AP188" s="83"/>
      <c r="AQ188" s="83"/>
      <c r="AR188" s="83"/>
      <c r="AS188" s="83"/>
    </row>
    <row r="189" spans="2:45" ht="14.1" customHeight="1">
      <c r="B189" s="25"/>
      <c r="V189" s="53"/>
      <c r="Y189" s="71"/>
      <c r="AE189" s="72"/>
      <c r="AF189" s="72"/>
      <c r="AG189" s="72"/>
      <c r="AJ189" s="83"/>
      <c r="AK189" s="83"/>
      <c r="AL189" s="83"/>
      <c r="AM189" s="83"/>
      <c r="AN189" s="83"/>
      <c r="AO189" s="83"/>
      <c r="AP189" s="83"/>
      <c r="AQ189" s="83"/>
      <c r="AR189" s="83"/>
      <c r="AS189" s="83"/>
    </row>
    <row r="190" spans="2:45" ht="14.1" customHeight="1">
      <c r="B190" s="25"/>
      <c r="V190" s="53"/>
      <c r="Y190" s="71"/>
      <c r="AE190" s="72"/>
      <c r="AF190" s="72"/>
      <c r="AG190" s="72"/>
      <c r="AJ190" s="83"/>
      <c r="AK190" s="83"/>
      <c r="AL190" s="83"/>
      <c r="AM190" s="83"/>
      <c r="AN190" s="83"/>
      <c r="AO190" s="83"/>
      <c r="AP190" s="83"/>
      <c r="AQ190" s="83"/>
      <c r="AR190" s="83"/>
      <c r="AS190" s="83"/>
    </row>
    <row r="191" spans="2:45" ht="14.1" customHeight="1">
      <c r="B191" s="25"/>
      <c r="V191" s="53"/>
      <c r="Y191" s="71"/>
      <c r="AE191" s="72"/>
      <c r="AF191" s="72"/>
      <c r="AG191" s="72"/>
      <c r="AJ191" s="83"/>
      <c r="AK191" s="83"/>
      <c r="AL191" s="83"/>
      <c r="AM191" s="83"/>
      <c r="AN191" s="83"/>
      <c r="AO191" s="83"/>
      <c r="AP191" s="83"/>
      <c r="AQ191" s="83"/>
      <c r="AR191" s="83"/>
      <c r="AS191" s="83"/>
    </row>
    <row r="192" spans="2:45" ht="14.1" customHeight="1">
      <c r="B192" s="25"/>
      <c r="V192" s="53"/>
      <c r="Y192" s="71"/>
      <c r="AE192" s="72"/>
      <c r="AF192" s="72"/>
      <c r="AG192" s="72"/>
      <c r="AJ192" s="83"/>
      <c r="AK192" s="83"/>
      <c r="AL192" s="83"/>
      <c r="AM192" s="83"/>
      <c r="AN192" s="83"/>
      <c r="AO192" s="83"/>
      <c r="AP192" s="83"/>
      <c r="AQ192" s="83"/>
      <c r="AR192" s="83"/>
      <c r="AS192" s="83"/>
    </row>
    <row r="193" spans="2:45" ht="14.1" customHeight="1">
      <c r="B193" s="25"/>
      <c r="V193" s="53"/>
      <c r="Y193" s="71"/>
      <c r="AE193" s="72"/>
      <c r="AF193" s="72"/>
      <c r="AG193" s="72"/>
      <c r="AJ193" s="83"/>
      <c r="AK193" s="83"/>
      <c r="AL193" s="83"/>
      <c r="AM193" s="83"/>
      <c r="AN193" s="83"/>
      <c r="AO193" s="83"/>
      <c r="AP193" s="83"/>
      <c r="AQ193" s="83"/>
      <c r="AR193" s="83"/>
      <c r="AS193" s="83"/>
    </row>
    <row r="194" spans="2:45" ht="14.1" customHeight="1">
      <c r="B194" s="25"/>
      <c r="V194" s="53"/>
      <c r="Y194" s="71"/>
      <c r="AE194" s="72"/>
      <c r="AF194" s="72"/>
      <c r="AG194" s="72"/>
      <c r="AJ194" s="83"/>
      <c r="AK194" s="83"/>
      <c r="AL194" s="83"/>
      <c r="AM194" s="83"/>
      <c r="AN194" s="83"/>
      <c r="AO194" s="83"/>
      <c r="AP194" s="83"/>
      <c r="AQ194" s="83"/>
      <c r="AR194" s="83"/>
      <c r="AS194" s="83"/>
    </row>
    <row r="195" spans="2:45" ht="14.1" customHeight="1">
      <c r="B195" s="25"/>
      <c r="V195" s="53"/>
      <c r="Y195" s="71"/>
      <c r="AE195" s="72"/>
      <c r="AF195" s="72"/>
      <c r="AG195" s="72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</row>
    <row r="196" spans="2:45" ht="14.1" customHeight="1">
      <c r="B196" s="25"/>
      <c r="V196" s="53"/>
      <c r="Y196" s="71"/>
      <c r="AE196" s="72"/>
      <c r="AF196" s="72"/>
      <c r="AG196" s="72"/>
      <c r="AJ196" s="83"/>
      <c r="AK196" s="83"/>
      <c r="AL196" s="83"/>
      <c r="AM196" s="83"/>
      <c r="AN196" s="83"/>
      <c r="AO196" s="83"/>
      <c r="AP196" s="83"/>
      <c r="AQ196" s="83"/>
      <c r="AR196" s="83"/>
      <c r="AS196" s="83"/>
    </row>
    <row r="197" spans="2:45" ht="14.1" customHeight="1">
      <c r="B197" s="25"/>
      <c r="V197" s="53"/>
      <c r="Y197" s="71"/>
      <c r="AE197" s="72"/>
      <c r="AF197" s="72"/>
      <c r="AG197" s="72"/>
      <c r="AJ197" s="83"/>
      <c r="AK197" s="83"/>
      <c r="AL197" s="83"/>
      <c r="AM197" s="83"/>
      <c r="AN197" s="83"/>
      <c r="AO197" s="83"/>
      <c r="AP197" s="83"/>
      <c r="AQ197" s="83"/>
      <c r="AR197" s="83"/>
      <c r="AS197" s="83"/>
    </row>
    <row r="198" spans="2:45" ht="14.1" customHeight="1">
      <c r="B198" s="305" t="s">
        <v>80</v>
      </c>
      <c r="C198" s="306"/>
      <c r="D198" s="306"/>
      <c r="E198" s="306"/>
      <c r="F198" s="306"/>
      <c r="G198" s="306"/>
      <c r="H198" s="306"/>
      <c r="I198" s="306"/>
      <c r="J198" s="306"/>
      <c r="K198" s="306"/>
      <c r="L198" s="306"/>
      <c r="M198" s="306"/>
      <c r="N198" s="306"/>
      <c r="O198" s="306"/>
      <c r="P198" s="306"/>
      <c r="Q198" s="306"/>
      <c r="R198" s="306"/>
      <c r="S198" s="306"/>
      <c r="T198" s="306"/>
      <c r="U198" s="306"/>
      <c r="V198" s="307"/>
      <c r="AP198" s="83"/>
      <c r="AQ198" s="83"/>
      <c r="AR198" s="83"/>
      <c r="AS198" s="83"/>
    </row>
    <row r="199" spans="2:45" ht="14.1" customHeight="1">
      <c r="B199" s="124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22"/>
      <c r="AP199" s="83"/>
      <c r="AQ199" s="83"/>
      <c r="AR199" s="83"/>
      <c r="AS199" s="83"/>
    </row>
    <row r="200" spans="2:45" ht="14.1" customHeight="1">
      <c r="B200" s="124"/>
      <c r="C200" s="101"/>
      <c r="D200" s="101"/>
      <c r="E200" s="101"/>
      <c r="F200" s="101"/>
      <c r="G200" s="101"/>
      <c r="H200" s="101"/>
      <c r="I200" s="101"/>
      <c r="J200" s="363" t="s">
        <v>81</v>
      </c>
      <c r="K200" s="363"/>
      <c r="L200" s="363"/>
      <c r="M200" s="363"/>
      <c r="N200" s="363"/>
      <c r="O200" s="101"/>
      <c r="P200" s="101"/>
      <c r="Q200" s="101"/>
      <c r="R200" s="101"/>
      <c r="S200" s="101"/>
      <c r="T200" s="101"/>
      <c r="U200" s="101"/>
      <c r="V200" s="122"/>
      <c r="AP200" s="83"/>
      <c r="AQ200" s="83"/>
      <c r="AR200" s="83"/>
      <c r="AS200" s="83"/>
    </row>
    <row r="201" spans="2:45" ht="14.1" customHeight="1">
      <c r="B201" s="124"/>
      <c r="C201" s="101"/>
      <c r="D201" s="101"/>
      <c r="E201" s="101"/>
      <c r="F201" s="101"/>
      <c r="G201" s="101"/>
      <c r="H201" s="101"/>
      <c r="I201" s="101"/>
      <c r="J201" s="133" t="s">
        <v>82</v>
      </c>
      <c r="K201" s="363" t="s">
        <v>66</v>
      </c>
      <c r="L201" s="363"/>
      <c r="M201" s="363"/>
      <c r="N201" s="133" t="s">
        <v>83</v>
      </c>
      <c r="O201" s="101"/>
      <c r="P201" s="101"/>
      <c r="Q201" s="101"/>
      <c r="R201" s="101"/>
      <c r="S201" s="101"/>
      <c r="T201" s="101"/>
      <c r="U201" s="101"/>
      <c r="V201" s="122"/>
      <c r="AP201" s="83"/>
      <c r="AQ201" s="83"/>
      <c r="AR201" s="83"/>
      <c r="AS201" s="83"/>
    </row>
    <row r="202" spans="2:45" ht="14.1" customHeight="1">
      <c r="B202" s="124"/>
      <c r="C202" s="101"/>
      <c r="D202" s="101"/>
      <c r="E202" s="101"/>
      <c r="F202" s="101"/>
      <c r="G202" s="101"/>
      <c r="H202" s="101"/>
      <c r="I202" s="101"/>
      <c r="J202" s="131">
        <v>1.1000000000000001</v>
      </c>
      <c r="K202" s="364">
        <f>INT(J202)*60+(J202-INT(J202))*100</f>
        <v>70.000000000000014</v>
      </c>
      <c r="L202" s="364"/>
      <c r="M202" s="364"/>
      <c r="N202" s="132">
        <v>61.5</v>
      </c>
      <c r="O202" s="101"/>
      <c r="P202" s="101"/>
      <c r="Q202" s="101"/>
      <c r="R202" s="101"/>
      <c r="S202" s="101"/>
      <c r="T202" s="101"/>
      <c r="U202" s="101"/>
      <c r="V202" s="122"/>
      <c r="AP202" s="83"/>
      <c r="AQ202" s="83"/>
      <c r="AR202" s="83"/>
      <c r="AS202" s="83"/>
    </row>
    <row r="203" spans="2:45" ht="14.1" customHeight="1">
      <c r="B203" s="124"/>
      <c r="C203" s="101"/>
      <c r="D203" s="101"/>
      <c r="E203" s="101"/>
      <c r="F203" s="101"/>
      <c r="G203" s="101"/>
      <c r="H203" s="101"/>
      <c r="I203" s="101"/>
      <c r="J203" s="131">
        <v>1.18</v>
      </c>
      <c r="K203" s="364">
        <f t="shared" ref="K203:K216" si="20">INT(J203)*60+(J203-INT(J203))*100</f>
        <v>78</v>
      </c>
      <c r="L203" s="364"/>
      <c r="M203" s="364"/>
      <c r="N203" s="132">
        <v>61.45</v>
      </c>
      <c r="O203" s="101"/>
      <c r="P203" s="101"/>
      <c r="Q203" s="101"/>
      <c r="R203" s="101"/>
      <c r="S203" s="101"/>
      <c r="T203" s="101"/>
      <c r="U203" s="101"/>
      <c r="V203" s="122"/>
      <c r="AP203" s="83"/>
      <c r="AQ203" s="83"/>
      <c r="AR203" s="83"/>
      <c r="AS203" s="83"/>
    </row>
    <row r="204" spans="2:45" ht="14.1" customHeight="1">
      <c r="B204" s="124"/>
      <c r="C204" s="101"/>
      <c r="D204" s="101"/>
      <c r="E204" s="101"/>
      <c r="F204" s="101"/>
      <c r="G204" s="101"/>
      <c r="H204" s="101"/>
      <c r="I204" s="101"/>
      <c r="J204" s="131">
        <v>1.23</v>
      </c>
      <c r="K204" s="364">
        <f t="shared" si="20"/>
        <v>83</v>
      </c>
      <c r="L204" s="364"/>
      <c r="M204" s="364"/>
      <c r="N204" s="132">
        <v>61.4</v>
      </c>
      <c r="O204" s="101"/>
      <c r="P204" s="101"/>
      <c r="Q204" s="101"/>
      <c r="R204" s="101"/>
      <c r="S204" s="101"/>
      <c r="T204" s="101"/>
      <c r="U204" s="101"/>
      <c r="V204" s="122"/>
      <c r="AP204" s="83"/>
      <c r="AQ204" s="83"/>
      <c r="AR204" s="83"/>
      <c r="AS204" s="83"/>
    </row>
    <row r="205" spans="2:45" ht="14.1" customHeight="1">
      <c r="B205" s="124"/>
      <c r="C205" s="101"/>
      <c r="D205" s="101"/>
      <c r="E205" s="101"/>
      <c r="F205" s="101"/>
      <c r="G205" s="101"/>
      <c r="H205" s="101"/>
      <c r="I205" s="101"/>
      <c r="J205" s="131">
        <v>1.3</v>
      </c>
      <c r="K205" s="364">
        <f t="shared" si="20"/>
        <v>90</v>
      </c>
      <c r="L205" s="364"/>
      <c r="M205" s="364"/>
      <c r="N205" s="132">
        <v>61.35</v>
      </c>
      <c r="O205" s="101"/>
      <c r="P205" s="101"/>
      <c r="Q205" s="101"/>
      <c r="R205" s="101"/>
      <c r="S205" s="101"/>
      <c r="T205" s="101"/>
      <c r="U205" s="101"/>
      <c r="V205" s="122"/>
      <c r="AP205" s="83"/>
      <c r="AQ205" s="83"/>
      <c r="AR205" s="83"/>
      <c r="AS205" s="83"/>
    </row>
    <row r="206" spans="2:45" ht="14.1" customHeight="1">
      <c r="B206" s="124"/>
      <c r="C206" s="101"/>
      <c r="D206" s="101"/>
      <c r="E206" s="101"/>
      <c r="F206" s="101"/>
      <c r="G206" s="101"/>
      <c r="H206" s="101"/>
      <c r="I206" s="101"/>
      <c r="J206" s="131">
        <v>1.37</v>
      </c>
      <c r="K206" s="364">
        <f t="shared" si="20"/>
        <v>97.000000000000014</v>
      </c>
      <c r="L206" s="364"/>
      <c r="M206" s="364"/>
      <c r="N206" s="132">
        <v>61.3</v>
      </c>
      <c r="O206" s="101"/>
      <c r="P206" s="101"/>
      <c r="Q206" s="101"/>
      <c r="R206" s="101"/>
      <c r="S206" s="101"/>
      <c r="T206" s="101"/>
      <c r="U206" s="101"/>
      <c r="V206" s="122"/>
      <c r="AP206" s="83"/>
      <c r="AQ206" s="83"/>
      <c r="AR206" s="83"/>
      <c r="AS206" s="83"/>
    </row>
    <row r="207" spans="2:45" ht="14.1" customHeight="1">
      <c r="B207" s="124"/>
      <c r="C207" s="101"/>
      <c r="D207" s="101"/>
      <c r="E207" s="101"/>
      <c r="F207" s="101"/>
      <c r="G207" s="101"/>
      <c r="H207" s="101"/>
      <c r="I207" s="101"/>
      <c r="J207" s="131">
        <v>1.43</v>
      </c>
      <c r="K207" s="364">
        <f t="shared" si="20"/>
        <v>103</v>
      </c>
      <c r="L207" s="364"/>
      <c r="M207" s="364"/>
      <c r="N207" s="132">
        <v>61.25</v>
      </c>
      <c r="O207" s="101"/>
      <c r="P207" s="101"/>
      <c r="Q207" s="101"/>
      <c r="R207" s="101"/>
      <c r="S207" s="101"/>
      <c r="T207" s="101"/>
      <c r="U207" s="101"/>
      <c r="V207" s="122"/>
      <c r="AP207" s="83"/>
      <c r="AQ207" s="83"/>
      <c r="AR207" s="83"/>
      <c r="AS207" s="83"/>
    </row>
    <row r="208" spans="2:45" ht="14.1" customHeight="1">
      <c r="B208" s="124"/>
      <c r="C208" s="101"/>
      <c r="D208" s="101"/>
      <c r="E208" s="101"/>
      <c r="F208" s="101"/>
      <c r="G208" s="101"/>
      <c r="H208" s="101"/>
      <c r="I208" s="101"/>
      <c r="J208" s="131">
        <v>1.49</v>
      </c>
      <c r="K208" s="364">
        <f t="shared" si="20"/>
        <v>109</v>
      </c>
      <c r="L208" s="364"/>
      <c r="M208" s="364"/>
      <c r="N208" s="132">
        <v>61.2</v>
      </c>
      <c r="O208" s="101"/>
      <c r="P208" s="101"/>
      <c r="Q208" s="101"/>
      <c r="R208" s="101"/>
      <c r="S208" s="101"/>
      <c r="T208" s="101"/>
      <c r="U208" s="101"/>
      <c r="V208" s="122"/>
      <c r="AP208" s="83"/>
      <c r="AQ208" s="83"/>
      <c r="AR208" s="83"/>
      <c r="AS208" s="83"/>
    </row>
    <row r="209" spans="2:45" ht="13.5" customHeight="1">
      <c r="B209" s="124"/>
      <c r="C209" s="101"/>
      <c r="D209" s="101"/>
      <c r="E209" s="101"/>
      <c r="F209" s="101"/>
      <c r="G209" s="101"/>
      <c r="H209" s="101"/>
      <c r="I209" s="101"/>
      <c r="J209" s="131">
        <v>1.56</v>
      </c>
      <c r="K209" s="364">
        <f t="shared" si="20"/>
        <v>116</v>
      </c>
      <c r="L209" s="364"/>
      <c r="M209" s="364"/>
      <c r="N209" s="132">
        <v>61.15</v>
      </c>
      <c r="O209" s="101"/>
      <c r="P209" s="101"/>
      <c r="Q209" s="101"/>
      <c r="R209" s="101"/>
      <c r="S209" s="101"/>
      <c r="T209" s="101"/>
      <c r="U209" s="101"/>
      <c r="V209" s="122"/>
      <c r="AP209" s="83"/>
      <c r="AQ209" s="83"/>
      <c r="AR209" s="83"/>
      <c r="AS209" s="83"/>
    </row>
    <row r="210" spans="2:45" ht="18">
      <c r="B210" s="124"/>
      <c r="C210" s="101"/>
      <c r="D210" s="101"/>
      <c r="E210" s="101"/>
      <c r="F210" s="101"/>
      <c r="G210" s="101"/>
      <c r="H210" s="101"/>
      <c r="I210" s="101"/>
      <c r="J210" s="131">
        <v>2.0299999999999998</v>
      </c>
      <c r="K210" s="364">
        <f t="shared" si="20"/>
        <v>122.99999999999999</v>
      </c>
      <c r="L210" s="364"/>
      <c r="M210" s="364"/>
      <c r="N210" s="132">
        <v>61.1</v>
      </c>
      <c r="O210" s="101"/>
      <c r="P210" s="101"/>
      <c r="Q210" s="101"/>
      <c r="R210" s="101"/>
      <c r="S210" s="101"/>
      <c r="T210" s="101"/>
      <c r="U210" s="101"/>
      <c r="V210" s="122"/>
    </row>
    <row r="211" spans="2:45" ht="14.1" customHeight="1">
      <c r="B211" s="124"/>
      <c r="C211" s="101"/>
      <c r="D211" s="101"/>
      <c r="E211" s="101"/>
      <c r="F211" s="101"/>
      <c r="G211" s="101"/>
      <c r="H211" s="101"/>
      <c r="I211" s="101"/>
      <c r="J211" s="131">
        <v>2.09</v>
      </c>
      <c r="K211" s="364">
        <f t="shared" si="20"/>
        <v>129</v>
      </c>
      <c r="L211" s="364"/>
      <c r="M211" s="364"/>
      <c r="N211" s="132">
        <v>61.05</v>
      </c>
      <c r="O211" s="101"/>
      <c r="P211" s="101"/>
      <c r="Q211" s="101"/>
      <c r="R211" s="101"/>
      <c r="S211" s="101"/>
      <c r="T211" s="101"/>
      <c r="U211" s="101"/>
      <c r="V211" s="122"/>
    </row>
    <row r="212" spans="2:45" ht="14.1" customHeight="1">
      <c r="B212" s="124"/>
      <c r="C212" s="101"/>
      <c r="D212" s="101"/>
      <c r="E212" s="101"/>
      <c r="F212" s="101"/>
      <c r="G212" s="101"/>
      <c r="H212" s="101"/>
      <c r="I212" s="101"/>
      <c r="J212" s="131">
        <v>2.16</v>
      </c>
      <c r="K212" s="364">
        <f t="shared" si="20"/>
        <v>136</v>
      </c>
      <c r="L212" s="364"/>
      <c r="M212" s="364"/>
      <c r="N212" s="132">
        <v>61</v>
      </c>
      <c r="O212" s="101"/>
      <c r="P212" s="101"/>
      <c r="Q212" s="101"/>
      <c r="R212" s="101"/>
      <c r="S212" s="101"/>
      <c r="T212" s="101"/>
      <c r="U212" s="101"/>
      <c r="V212" s="122"/>
    </row>
    <row r="213" spans="2:45" ht="14.1" customHeight="1">
      <c r="B213" s="124"/>
      <c r="C213" s="101"/>
      <c r="D213" s="101"/>
      <c r="E213" s="101"/>
      <c r="F213" s="101"/>
      <c r="G213" s="101"/>
      <c r="H213" s="101"/>
      <c r="I213" s="101"/>
      <c r="J213" s="131">
        <v>2.2400000000000002</v>
      </c>
      <c r="K213" s="364">
        <f t="shared" si="20"/>
        <v>144.00000000000003</v>
      </c>
      <c r="L213" s="364"/>
      <c r="M213" s="364"/>
      <c r="N213" s="132">
        <v>60.95</v>
      </c>
      <c r="O213" s="101"/>
      <c r="P213" s="101"/>
      <c r="Q213" s="101"/>
      <c r="R213" s="101"/>
      <c r="S213" s="101"/>
      <c r="T213" s="101"/>
      <c r="U213" s="101"/>
      <c r="V213" s="122"/>
    </row>
    <row r="214" spans="2:45" ht="14.1" customHeight="1">
      <c r="B214" s="124"/>
      <c r="C214" s="101"/>
      <c r="D214" s="101"/>
      <c r="E214" s="101"/>
      <c r="F214" s="101"/>
      <c r="G214" s="101"/>
      <c r="H214" s="101"/>
      <c r="I214" s="101"/>
      <c r="J214" s="131">
        <v>2.2999999999999998</v>
      </c>
      <c r="K214" s="364">
        <f t="shared" si="20"/>
        <v>149.99999999999997</v>
      </c>
      <c r="L214" s="364"/>
      <c r="M214" s="364"/>
      <c r="N214" s="132">
        <v>60.9</v>
      </c>
      <c r="O214" s="101"/>
      <c r="P214" s="101"/>
      <c r="Q214" s="101"/>
      <c r="R214" s="101"/>
      <c r="S214" s="101"/>
      <c r="T214" s="101"/>
      <c r="U214" s="101"/>
      <c r="V214" s="122"/>
    </row>
    <row r="215" spans="2:45" ht="14.1" customHeight="1">
      <c r="B215" s="124"/>
      <c r="C215" s="101"/>
      <c r="D215" s="101"/>
      <c r="E215" s="101"/>
      <c r="F215" s="101"/>
      <c r="G215" s="101"/>
      <c r="H215" s="101"/>
      <c r="I215" s="101"/>
      <c r="J215" s="131">
        <v>2.37</v>
      </c>
      <c r="K215" s="364">
        <f t="shared" si="20"/>
        <v>157</v>
      </c>
      <c r="L215" s="364"/>
      <c r="M215" s="364"/>
      <c r="N215" s="132">
        <v>60.85</v>
      </c>
      <c r="O215" s="101"/>
      <c r="P215" s="101"/>
      <c r="Q215" s="101"/>
      <c r="R215" s="101"/>
      <c r="S215" s="101"/>
      <c r="T215" s="101"/>
      <c r="U215" s="101"/>
      <c r="V215" s="122"/>
    </row>
    <row r="216" spans="2:45" ht="14.1" customHeight="1">
      <c r="B216" s="124"/>
      <c r="C216" s="101"/>
      <c r="D216" s="101"/>
      <c r="E216" s="101"/>
      <c r="F216" s="101"/>
      <c r="G216" s="101"/>
      <c r="H216" s="101"/>
      <c r="I216" s="101"/>
      <c r="J216" s="131">
        <v>2.4500000000000002</v>
      </c>
      <c r="K216" s="364">
        <f t="shared" si="20"/>
        <v>165</v>
      </c>
      <c r="L216" s="364"/>
      <c r="M216" s="364"/>
      <c r="N216" s="132">
        <v>60.8</v>
      </c>
      <c r="O216" s="101"/>
      <c r="P216" s="101"/>
      <c r="Q216" s="101"/>
      <c r="R216" s="101"/>
      <c r="S216" s="101"/>
      <c r="T216" s="101"/>
      <c r="U216" s="101"/>
      <c r="V216" s="122"/>
    </row>
    <row r="217" spans="2:45" ht="14.1" customHeight="1" thickBot="1">
      <c r="B217" s="124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22"/>
    </row>
    <row r="218" spans="2:45" ht="14.1" customHeight="1">
      <c r="B218" s="124"/>
      <c r="C218" s="101"/>
      <c r="D218" s="101"/>
      <c r="E218" s="101"/>
      <c r="F218" s="101"/>
      <c r="G218" s="101"/>
      <c r="H218" s="101"/>
      <c r="I218" s="373" t="s">
        <v>85</v>
      </c>
      <c r="J218" s="361"/>
      <c r="K218" s="361"/>
      <c r="L218" s="361"/>
      <c r="M218" s="361"/>
      <c r="N218" s="361"/>
      <c r="O218" s="362"/>
      <c r="P218" s="101"/>
      <c r="Q218" s="101"/>
      <c r="R218" s="101"/>
      <c r="S218" s="101"/>
      <c r="T218" s="101"/>
      <c r="U218" s="101"/>
      <c r="V218" s="122"/>
    </row>
    <row r="219" spans="2:45" ht="14.1" customHeight="1">
      <c r="B219" s="25"/>
      <c r="V219" s="53"/>
    </row>
    <row r="220" spans="2:45" ht="14.1" customHeight="1">
      <c r="B220" s="25"/>
      <c r="V220" s="53"/>
    </row>
    <row r="221" spans="2:45" ht="14.1" customHeight="1">
      <c r="B221" s="25"/>
      <c r="V221" s="53"/>
    </row>
    <row r="222" spans="2:45" ht="14.1" customHeight="1">
      <c r="B222" s="25"/>
      <c r="V222" s="53"/>
    </row>
    <row r="223" spans="2:45" ht="14.1" customHeight="1">
      <c r="B223" s="25"/>
      <c r="V223" s="53"/>
    </row>
    <row r="224" spans="2:45" ht="14.1" customHeight="1">
      <c r="B224" s="25"/>
      <c r="V224" s="53"/>
      <c r="AD224" s="231" t="s">
        <v>84</v>
      </c>
      <c r="AE224" s="232"/>
      <c r="AF224" s="232"/>
      <c r="AG224" s="232"/>
      <c r="AH224" s="232"/>
      <c r="AI224" s="232"/>
      <c r="AJ224" s="233"/>
      <c r="AK224" s="233"/>
    </row>
    <row r="225" spans="2:22" ht="14.1" customHeight="1">
      <c r="B225" s="25"/>
      <c r="V225" s="53"/>
    </row>
    <row r="226" spans="2:22" ht="14.1" customHeight="1">
      <c r="B226" s="25"/>
      <c r="V226" s="53"/>
    </row>
    <row r="227" spans="2:22" ht="14.1" customHeight="1">
      <c r="B227" s="25"/>
      <c r="V227" s="53"/>
    </row>
    <row r="228" spans="2:22" ht="14.1" customHeight="1">
      <c r="B228" s="25"/>
      <c r="V228" s="53"/>
    </row>
    <row r="229" spans="2:22" ht="14.1" customHeight="1">
      <c r="B229" s="25"/>
      <c r="V229" s="53"/>
    </row>
    <row r="230" spans="2:22" ht="14.1" customHeight="1">
      <c r="B230" s="305" t="s">
        <v>86</v>
      </c>
      <c r="C230" s="306"/>
      <c r="D230" s="306"/>
      <c r="E230" s="306"/>
      <c r="F230" s="306"/>
      <c r="G230" s="306"/>
      <c r="H230" s="306"/>
      <c r="I230" s="306"/>
      <c r="J230" s="306"/>
      <c r="K230" s="306"/>
      <c r="L230" s="306"/>
      <c r="M230" s="306"/>
      <c r="N230" s="306"/>
      <c r="O230" s="306"/>
      <c r="P230" s="306"/>
      <c r="Q230" s="306"/>
      <c r="R230" s="306"/>
      <c r="S230" s="306"/>
      <c r="T230" s="306"/>
      <c r="U230" s="306"/>
      <c r="V230" s="307"/>
    </row>
    <row r="231" spans="2:22" ht="14.1" customHeight="1" thickBot="1">
      <c r="B231" s="124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22"/>
    </row>
    <row r="232" spans="2:22" ht="18">
      <c r="B232" s="124"/>
      <c r="C232" s="101"/>
      <c r="D232" s="101"/>
      <c r="E232" s="101"/>
      <c r="F232" s="101"/>
      <c r="G232" s="365" t="s">
        <v>87</v>
      </c>
      <c r="H232" s="361"/>
      <c r="I232" s="361"/>
      <c r="J232" s="361"/>
      <c r="K232" s="361"/>
      <c r="L232" s="361"/>
      <c r="M232" s="361"/>
      <c r="N232" s="361"/>
      <c r="O232" s="361"/>
      <c r="P232" s="361"/>
      <c r="Q232" s="362"/>
      <c r="R232" s="101"/>
      <c r="S232" s="101"/>
      <c r="T232" s="101"/>
      <c r="U232" s="101"/>
      <c r="V232" s="122"/>
    </row>
    <row r="233" spans="2:22" ht="14.1" customHeight="1">
      <c r="B233" s="124"/>
      <c r="C233" s="101"/>
      <c r="D233" s="101"/>
      <c r="E233" s="101"/>
      <c r="F233" s="101"/>
      <c r="G233" s="366" t="s">
        <v>88</v>
      </c>
      <c r="H233" s="367"/>
      <c r="I233" s="367"/>
      <c r="J233" s="368"/>
      <c r="K233" s="369" t="s">
        <v>89</v>
      </c>
      <c r="L233" s="367"/>
      <c r="M233" s="367"/>
      <c r="N233" s="367"/>
      <c r="O233" s="367"/>
      <c r="P233" s="367"/>
      <c r="Q233" s="370"/>
      <c r="R233" s="101"/>
      <c r="S233" s="101"/>
      <c r="T233" s="101"/>
      <c r="U233" s="101"/>
      <c r="V233" s="122"/>
    </row>
    <row r="234" spans="2:22" ht="18">
      <c r="B234" s="124"/>
      <c r="C234" s="101"/>
      <c r="D234" s="101"/>
      <c r="E234" s="101"/>
      <c r="F234" s="101"/>
      <c r="G234" s="106"/>
      <c r="H234" s="107"/>
      <c r="I234" s="107"/>
      <c r="J234" s="134"/>
      <c r="K234" s="135"/>
      <c r="L234" s="107"/>
      <c r="M234" s="107"/>
      <c r="N234" s="107"/>
      <c r="O234" s="107"/>
      <c r="P234" s="107"/>
      <c r="Q234" s="136"/>
      <c r="R234" s="101"/>
      <c r="S234" s="101"/>
      <c r="T234" s="101"/>
      <c r="U234" s="101"/>
      <c r="V234" s="122"/>
    </row>
    <row r="235" spans="2:22" ht="18">
      <c r="B235" s="124"/>
      <c r="C235" s="101"/>
      <c r="D235" s="101"/>
      <c r="E235" s="101"/>
      <c r="F235" s="101"/>
      <c r="G235" s="124"/>
      <c r="H235" s="101"/>
      <c r="I235" s="101"/>
      <c r="J235" s="137"/>
      <c r="K235" s="371" t="s">
        <v>90</v>
      </c>
      <c r="L235" s="372"/>
      <c r="M235" s="372"/>
      <c r="N235" s="372"/>
      <c r="O235" s="372"/>
      <c r="P235" s="138">
        <f>N32</f>
        <v>44.12</v>
      </c>
      <c r="Q235" s="139" t="s">
        <v>91</v>
      </c>
      <c r="R235" s="101"/>
      <c r="S235" s="101"/>
      <c r="T235" s="101"/>
      <c r="U235" s="101"/>
      <c r="V235" s="122"/>
    </row>
    <row r="236" spans="2:22" ht="18">
      <c r="B236" s="124"/>
      <c r="C236" s="101"/>
      <c r="D236" s="101"/>
      <c r="E236" s="101"/>
      <c r="F236" s="101"/>
      <c r="G236" s="124"/>
      <c r="H236" s="101"/>
      <c r="I236" s="101"/>
      <c r="J236" s="137"/>
      <c r="K236" s="371" t="s">
        <v>92</v>
      </c>
      <c r="L236" s="372"/>
      <c r="M236" s="372"/>
      <c r="N236" s="372"/>
      <c r="O236" s="372"/>
      <c r="P236" s="138">
        <f>N34</f>
        <v>13.2</v>
      </c>
      <c r="Q236" s="139" t="s">
        <v>93</v>
      </c>
      <c r="R236" s="101"/>
      <c r="S236" s="101"/>
      <c r="T236" s="101"/>
      <c r="U236" s="101"/>
      <c r="V236" s="122"/>
    </row>
    <row r="237" spans="2:22" ht="18">
      <c r="B237" s="124"/>
      <c r="C237" s="101"/>
      <c r="D237" s="101"/>
      <c r="E237" s="101"/>
      <c r="F237" s="101"/>
      <c r="G237" s="124"/>
      <c r="H237" s="101"/>
      <c r="I237" s="101"/>
      <c r="J237" s="137"/>
      <c r="K237" s="371" t="s">
        <v>94</v>
      </c>
      <c r="L237" s="372"/>
      <c r="M237" s="372"/>
      <c r="N237" s="372"/>
      <c r="O237" s="372"/>
      <c r="P237" s="138">
        <v>62.027000000000001</v>
      </c>
      <c r="Q237" s="139" t="str">
        <f>Q235</f>
        <v>mΩ</v>
      </c>
      <c r="R237" s="101"/>
      <c r="S237" s="101"/>
      <c r="T237" s="101"/>
      <c r="U237" s="101"/>
      <c r="V237" s="122"/>
    </row>
    <row r="238" spans="2:22" ht="18.75" thickBot="1">
      <c r="B238" s="124"/>
      <c r="C238" s="101"/>
      <c r="D238" s="101"/>
      <c r="E238" s="101"/>
      <c r="F238" s="101"/>
      <c r="G238" s="140"/>
      <c r="H238" s="141"/>
      <c r="I238" s="141"/>
      <c r="J238" s="142"/>
      <c r="K238" s="384"/>
      <c r="L238" s="385"/>
      <c r="M238" s="385"/>
      <c r="N238" s="385"/>
      <c r="O238" s="385"/>
      <c r="P238" s="143"/>
      <c r="Q238" s="144"/>
      <c r="R238" s="101"/>
      <c r="S238" s="101"/>
      <c r="T238" s="101"/>
      <c r="U238" s="101"/>
      <c r="V238" s="122"/>
    </row>
    <row r="239" spans="2:22" ht="18">
      <c r="B239" s="124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22"/>
    </row>
    <row r="240" spans="2:22" ht="18">
      <c r="B240" s="124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45" t="s">
        <v>95</v>
      </c>
      <c r="P240" s="146">
        <f>((P237/N32)*(N34+AC27))-AC27</f>
        <v>109.87831822302815</v>
      </c>
      <c r="Q240" s="147" t="str">
        <f>Q236</f>
        <v xml:space="preserve"> °C</v>
      </c>
      <c r="R240" s="101"/>
      <c r="S240" s="101"/>
      <c r="T240" s="101"/>
      <c r="U240" s="101"/>
      <c r="V240" s="122"/>
    </row>
    <row r="241" spans="2:22" ht="13.5" customHeight="1" thickBot="1">
      <c r="B241" s="124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22"/>
    </row>
    <row r="242" spans="2:22" ht="18.75">
      <c r="B242" s="124"/>
      <c r="C242" s="101"/>
      <c r="D242" s="101"/>
      <c r="E242" s="101"/>
      <c r="F242" s="101"/>
      <c r="G242" s="386" t="s">
        <v>96</v>
      </c>
      <c r="H242" s="355"/>
      <c r="I242" s="355"/>
      <c r="J242" s="355"/>
      <c r="K242" s="355"/>
      <c r="L242" s="355"/>
      <c r="M242" s="355"/>
      <c r="N242" s="355"/>
      <c r="O242" s="355"/>
      <c r="P242" s="355"/>
      <c r="Q242" s="356"/>
      <c r="R242" s="101"/>
      <c r="S242" s="101"/>
      <c r="T242" s="101"/>
      <c r="U242" s="101"/>
      <c r="V242" s="122"/>
    </row>
    <row r="243" spans="2:22" ht="18.75">
      <c r="B243" s="124"/>
      <c r="C243" s="101"/>
      <c r="D243" s="101"/>
      <c r="E243" s="101"/>
      <c r="F243" s="101"/>
      <c r="G243" s="377" t="s">
        <v>88</v>
      </c>
      <c r="H243" s="378"/>
      <c r="I243" s="378"/>
      <c r="J243" s="378"/>
      <c r="K243" s="379" t="s">
        <v>89</v>
      </c>
      <c r="L243" s="380"/>
      <c r="M243" s="380"/>
      <c r="N243" s="380"/>
      <c r="O243" s="381"/>
      <c r="P243" s="381"/>
      <c r="Q243" s="382"/>
      <c r="R243" s="101"/>
      <c r="S243" s="101"/>
      <c r="T243" s="101"/>
      <c r="U243" s="101"/>
      <c r="V243" s="122"/>
    </row>
    <row r="244" spans="2:22" ht="18">
      <c r="B244" s="124"/>
      <c r="C244" s="101"/>
      <c r="D244" s="101"/>
      <c r="E244" s="101"/>
      <c r="F244" s="101"/>
      <c r="G244" s="106"/>
      <c r="H244" s="107"/>
      <c r="I244" s="107"/>
      <c r="J244" s="134"/>
      <c r="K244" s="135"/>
      <c r="L244" s="107"/>
      <c r="M244" s="107"/>
      <c r="N244" s="107"/>
      <c r="O244" s="107"/>
      <c r="P244" s="107"/>
      <c r="Q244" s="136"/>
      <c r="R244" s="101"/>
      <c r="S244" s="101"/>
      <c r="T244" s="101"/>
      <c r="U244" s="101"/>
      <c r="V244" s="122"/>
    </row>
    <row r="245" spans="2:22" ht="18.75">
      <c r="B245" s="124"/>
      <c r="C245" s="101"/>
      <c r="D245" s="101"/>
      <c r="E245" s="101"/>
      <c r="F245" s="101"/>
      <c r="G245" s="124"/>
      <c r="H245" s="101"/>
      <c r="I245" s="101"/>
      <c r="J245" s="137"/>
      <c r="K245" s="371" t="s">
        <v>97</v>
      </c>
      <c r="L245" s="383"/>
      <c r="M245" s="383"/>
      <c r="N245" s="383"/>
      <c r="O245" s="383"/>
      <c r="P245" s="148">
        <f>P240</f>
        <v>109.87831822302815</v>
      </c>
      <c r="Q245" s="139" t="str">
        <f>Q240</f>
        <v xml:space="preserve"> °C</v>
      </c>
      <c r="R245" s="101"/>
      <c r="S245" s="101"/>
      <c r="T245" s="101"/>
      <c r="U245" s="101"/>
      <c r="V245" s="122"/>
    </row>
    <row r="246" spans="2:22" ht="18.75">
      <c r="B246" s="124"/>
      <c r="C246" s="101"/>
      <c r="D246" s="101"/>
      <c r="E246" s="101"/>
      <c r="F246" s="101"/>
      <c r="G246" s="124"/>
      <c r="H246" s="101"/>
      <c r="I246" s="101"/>
      <c r="J246" s="137"/>
      <c r="K246" s="371" t="s">
        <v>98</v>
      </c>
      <c r="L246" s="383"/>
      <c r="M246" s="383"/>
      <c r="N246" s="383"/>
      <c r="O246" s="383"/>
      <c r="P246" s="148">
        <f>MEDIAN(R174:T174)</f>
        <v>16.18</v>
      </c>
      <c r="Q246" s="139" t="s">
        <v>93</v>
      </c>
      <c r="R246" s="101"/>
      <c r="S246" s="101"/>
      <c r="T246" s="101"/>
      <c r="U246" s="101"/>
      <c r="V246" s="122"/>
    </row>
    <row r="247" spans="2:22" ht="19.5" thickBot="1">
      <c r="B247" s="124"/>
      <c r="C247" s="101"/>
      <c r="D247" s="101"/>
      <c r="E247" s="101"/>
      <c r="F247" s="101"/>
      <c r="G247" s="140"/>
      <c r="H247" s="141"/>
      <c r="I247" s="141"/>
      <c r="J247" s="142"/>
      <c r="K247" s="374"/>
      <c r="L247" s="375"/>
      <c r="M247" s="375"/>
      <c r="N247" s="375"/>
      <c r="O247" s="375"/>
      <c r="P247" s="149"/>
      <c r="Q247" s="144"/>
      <c r="R247" s="101"/>
      <c r="S247" s="101"/>
      <c r="T247" s="101"/>
      <c r="U247" s="101"/>
      <c r="V247" s="122"/>
    </row>
    <row r="248" spans="2:22" ht="18">
      <c r="B248" s="124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22"/>
    </row>
    <row r="249" spans="2:22" ht="14.1" customHeight="1">
      <c r="B249" s="124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O249" s="145" t="s">
        <v>99</v>
      </c>
      <c r="P249" s="146">
        <f>P240-P246</f>
        <v>93.698318223028139</v>
      </c>
      <c r="Q249" s="147" t="str">
        <f>Q246</f>
        <v xml:space="preserve"> °C</v>
      </c>
      <c r="R249" s="101"/>
      <c r="S249" s="101"/>
      <c r="T249" s="101"/>
      <c r="U249" s="101"/>
      <c r="V249" s="122"/>
    </row>
    <row r="250" spans="2:22" ht="18.75" thickBot="1">
      <c r="B250" s="124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22"/>
    </row>
    <row r="251" spans="2:22" ht="14.1" customHeight="1">
      <c r="B251" s="124"/>
      <c r="C251" s="101"/>
      <c r="D251" s="101"/>
      <c r="E251" s="101"/>
      <c r="F251" s="101"/>
      <c r="G251" s="376" t="s">
        <v>100</v>
      </c>
      <c r="H251" s="355"/>
      <c r="I251" s="355"/>
      <c r="J251" s="355"/>
      <c r="K251" s="355"/>
      <c r="L251" s="355"/>
      <c r="M251" s="355"/>
      <c r="N251" s="355"/>
      <c r="O251" s="355"/>
      <c r="P251" s="355"/>
      <c r="Q251" s="356"/>
      <c r="R251" s="101"/>
      <c r="S251" s="101"/>
      <c r="T251" s="101"/>
      <c r="U251" s="101"/>
      <c r="V251" s="122"/>
    </row>
    <row r="252" spans="2:22" ht="18.75">
      <c r="B252" s="124"/>
      <c r="C252" s="101"/>
      <c r="D252" s="101"/>
      <c r="E252" s="101"/>
      <c r="F252" s="101"/>
      <c r="G252" s="377" t="str">
        <f>G243</f>
        <v>Formula</v>
      </c>
      <c r="H252" s="378"/>
      <c r="I252" s="378"/>
      <c r="J252" s="378"/>
      <c r="K252" s="379" t="str">
        <f>K243</f>
        <v>Variáveis</v>
      </c>
      <c r="L252" s="380"/>
      <c r="M252" s="380"/>
      <c r="N252" s="380"/>
      <c r="O252" s="381"/>
      <c r="P252" s="381"/>
      <c r="Q252" s="382"/>
      <c r="R252" s="101"/>
      <c r="S252" s="101"/>
      <c r="T252" s="101"/>
      <c r="U252" s="101"/>
      <c r="V252" s="122"/>
    </row>
    <row r="253" spans="2:22" ht="14.1" customHeight="1">
      <c r="B253" s="124"/>
      <c r="C253" s="101"/>
      <c r="D253" s="101"/>
      <c r="E253" s="101"/>
      <c r="F253" s="101"/>
      <c r="G253" s="106"/>
      <c r="H253" s="107"/>
      <c r="I253" s="107"/>
      <c r="J253" s="134"/>
      <c r="K253" s="135"/>
      <c r="L253" s="107"/>
      <c r="M253" s="107"/>
      <c r="N253" s="107"/>
      <c r="O253" s="107"/>
      <c r="P253" s="107"/>
      <c r="Q253" s="136"/>
      <c r="R253" s="101"/>
      <c r="S253" s="101"/>
      <c r="T253" s="101"/>
      <c r="U253" s="101"/>
      <c r="V253" s="122"/>
    </row>
    <row r="254" spans="2:22" ht="14.1" customHeight="1">
      <c r="B254" s="124"/>
      <c r="C254" s="101"/>
      <c r="D254" s="101"/>
      <c r="E254" s="101"/>
      <c r="F254" s="101"/>
      <c r="G254" s="124"/>
      <c r="H254" s="101"/>
      <c r="I254" s="101"/>
      <c r="J254" s="137"/>
      <c r="K254" s="371" t="s">
        <v>101</v>
      </c>
      <c r="L254" s="383"/>
      <c r="M254" s="383"/>
      <c r="N254" s="383"/>
      <c r="O254" s="383"/>
      <c r="P254" s="148">
        <v>40</v>
      </c>
      <c r="Q254" s="139" t="str">
        <f>Q246</f>
        <v xml:space="preserve"> °C</v>
      </c>
      <c r="R254" s="101"/>
      <c r="S254" s="101"/>
      <c r="T254" s="101"/>
      <c r="U254" s="101"/>
      <c r="V254" s="122"/>
    </row>
    <row r="255" spans="2:22" ht="14.1" customHeight="1">
      <c r="B255" s="124"/>
      <c r="C255" s="101"/>
      <c r="D255" s="101"/>
      <c r="E255" s="101"/>
      <c r="F255" s="101"/>
      <c r="G255" s="124"/>
      <c r="H255" s="101"/>
      <c r="I255" s="101"/>
      <c r="J255" s="137"/>
      <c r="K255" s="371" t="str">
        <f>K246</f>
        <v>Temp. Amb.  no desligamento - T2</v>
      </c>
      <c r="L255" s="383"/>
      <c r="M255" s="383"/>
      <c r="N255" s="383"/>
      <c r="O255" s="383"/>
      <c r="P255" s="148">
        <f>P246</f>
        <v>16.18</v>
      </c>
      <c r="Q255" s="139" t="str">
        <f>Q246</f>
        <v xml:space="preserve"> °C</v>
      </c>
      <c r="R255" s="101"/>
      <c r="S255" s="101"/>
      <c r="T255" s="101"/>
      <c r="U255" s="101"/>
      <c r="V255" s="122"/>
    </row>
    <row r="256" spans="2:22" ht="14.1" customHeight="1">
      <c r="B256" s="124"/>
      <c r="C256" s="101"/>
      <c r="D256" s="101"/>
      <c r="E256" s="101"/>
      <c r="F256" s="101"/>
      <c r="G256" s="124"/>
      <c r="H256" s="101"/>
      <c r="I256" s="101"/>
      <c r="J256" s="137"/>
      <c r="K256" s="371" t="s">
        <v>102</v>
      </c>
      <c r="L256" s="383"/>
      <c r="M256" s="383"/>
      <c r="N256" s="383"/>
      <c r="O256" s="383"/>
      <c r="P256" s="148">
        <f>P249</f>
        <v>93.698318223028139</v>
      </c>
      <c r="Q256" s="139" t="str">
        <f>Q249</f>
        <v xml:space="preserve"> °C</v>
      </c>
      <c r="R256" s="101"/>
      <c r="S256" s="101"/>
      <c r="T256" s="101"/>
      <c r="U256" s="101"/>
      <c r="V256" s="122"/>
    </row>
    <row r="257" spans="2:31" ht="14.1" customHeight="1" thickBot="1">
      <c r="B257" s="124"/>
      <c r="C257" s="101"/>
      <c r="D257" s="101"/>
      <c r="E257" s="101"/>
      <c r="F257" s="101"/>
      <c r="G257" s="140"/>
      <c r="H257" s="141"/>
      <c r="I257" s="141"/>
      <c r="J257" s="142"/>
      <c r="K257" s="384"/>
      <c r="L257" s="375"/>
      <c r="M257" s="375"/>
      <c r="N257" s="375"/>
      <c r="O257" s="375"/>
      <c r="P257" s="143"/>
      <c r="Q257" s="144"/>
      <c r="R257" s="101"/>
      <c r="S257" s="101"/>
      <c r="T257" s="101"/>
      <c r="U257" s="101"/>
      <c r="V257" s="122"/>
    </row>
    <row r="258" spans="2:31" ht="14.1" customHeight="1">
      <c r="B258" s="124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22"/>
    </row>
    <row r="259" spans="2:31" ht="14.1" customHeight="1">
      <c r="B259" s="124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45" t="s">
        <v>103</v>
      </c>
      <c r="P259" s="146">
        <f>(P256*(AC27+P254)/(AC27+P255))+P254</f>
        <v>142.95237718344163</v>
      </c>
      <c r="Q259" s="147" t="str">
        <f>Q249</f>
        <v xml:space="preserve"> °C</v>
      </c>
      <c r="R259" s="101"/>
      <c r="S259" s="101"/>
      <c r="T259" s="101"/>
      <c r="U259" s="101"/>
      <c r="V259" s="122"/>
    </row>
    <row r="260" spans="2:31" ht="14.1" customHeight="1" thickBot="1">
      <c r="B260" s="124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22"/>
    </row>
    <row r="261" spans="2:31" ht="14.1" customHeight="1">
      <c r="B261" s="124"/>
      <c r="C261" s="101"/>
      <c r="D261" s="101"/>
      <c r="E261" s="101"/>
      <c r="F261" s="101"/>
      <c r="G261" s="376" t="s">
        <v>104</v>
      </c>
      <c r="H261" s="355"/>
      <c r="I261" s="355"/>
      <c r="J261" s="355"/>
      <c r="K261" s="355"/>
      <c r="L261" s="355"/>
      <c r="M261" s="355"/>
      <c r="N261" s="355"/>
      <c r="O261" s="355"/>
      <c r="P261" s="355"/>
      <c r="Q261" s="356"/>
      <c r="R261" s="101"/>
      <c r="S261" s="101"/>
      <c r="T261" s="101"/>
      <c r="U261" s="101"/>
      <c r="V261" s="122"/>
    </row>
    <row r="262" spans="2:31" ht="14.1" customHeight="1">
      <c r="B262" s="124"/>
      <c r="C262" s="101"/>
      <c r="D262" s="101"/>
      <c r="E262" s="101"/>
      <c r="F262" s="101"/>
      <c r="G262" s="377" t="str">
        <f>G252</f>
        <v>Formula</v>
      </c>
      <c r="H262" s="378"/>
      <c r="I262" s="378"/>
      <c r="J262" s="378"/>
      <c r="K262" s="379" t="str">
        <f>K252</f>
        <v>Variáveis</v>
      </c>
      <c r="L262" s="380"/>
      <c r="M262" s="380"/>
      <c r="N262" s="380"/>
      <c r="O262" s="381"/>
      <c r="P262" s="381"/>
      <c r="Q262" s="382"/>
      <c r="R262" s="101"/>
      <c r="S262" s="101"/>
      <c r="T262" s="101"/>
      <c r="U262" s="101"/>
      <c r="V262" s="122"/>
    </row>
    <row r="263" spans="2:31" ht="14.1" customHeight="1">
      <c r="B263" s="124"/>
      <c r="C263" s="101"/>
      <c r="D263" s="101"/>
      <c r="E263" s="101"/>
      <c r="F263" s="101"/>
      <c r="G263" s="106"/>
      <c r="H263" s="107"/>
      <c r="I263" s="107"/>
      <c r="J263" s="134"/>
      <c r="K263" s="135"/>
      <c r="L263" s="107"/>
      <c r="M263" s="107"/>
      <c r="N263" s="107"/>
      <c r="O263" s="107"/>
      <c r="P263" s="107"/>
      <c r="Q263" s="136"/>
      <c r="R263" s="101"/>
      <c r="S263" s="101"/>
      <c r="T263" s="101"/>
      <c r="U263" s="101"/>
      <c r="V263" s="122"/>
    </row>
    <row r="264" spans="2:31" ht="18.75">
      <c r="B264" s="124"/>
      <c r="C264" s="101"/>
      <c r="D264" s="101"/>
      <c r="E264" s="101"/>
      <c r="F264" s="101"/>
      <c r="G264" s="124"/>
      <c r="H264" s="101"/>
      <c r="I264" s="101"/>
      <c r="J264" s="137"/>
      <c r="K264" s="371" t="s">
        <v>105</v>
      </c>
      <c r="L264" s="383"/>
      <c r="M264" s="383"/>
      <c r="N264" s="383"/>
      <c r="O264" s="383"/>
      <c r="P264" s="148">
        <f>P259</f>
        <v>142.95237718344163</v>
      </c>
      <c r="Q264" s="139" t="str">
        <f>Q256</f>
        <v xml:space="preserve"> °C</v>
      </c>
      <c r="R264" s="101"/>
      <c r="S264" s="101"/>
      <c r="T264" s="101"/>
      <c r="U264" s="101"/>
      <c r="V264" s="122"/>
    </row>
    <row r="265" spans="2:31" ht="14.1" customHeight="1">
      <c r="B265" s="124"/>
      <c r="C265" s="101"/>
      <c r="D265" s="101"/>
      <c r="E265" s="101"/>
      <c r="F265" s="101"/>
      <c r="G265" s="124"/>
      <c r="H265" s="101"/>
      <c r="I265" s="101"/>
      <c r="J265" s="137"/>
      <c r="K265" s="371" t="s">
        <v>101</v>
      </c>
      <c r="L265" s="383"/>
      <c r="M265" s="383"/>
      <c r="N265" s="383"/>
      <c r="O265" s="383"/>
      <c r="P265" s="148">
        <f>P254</f>
        <v>40</v>
      </c>
      <c r="Q265" s="139" t="str">
        <f>Q264</f>
        <v xml:space="preserve"> °C</v>
      </c>
      <c r="R265" s="101"/>
      <c r="S265" s="101"/>
      <c r="T265" s="101"/>
      <c r="U265" s="101"/>
      <c r="V265" s="122"/>
      <c r="AE265" s="15"/>
    </row>
    <row r="266" spans="2:31" ht="19.5" thickBot="1">
      <c r="B266" s="124"/>
      <c r="C266" s="101"/>
      <c r="D266" s="101"/>
      <c r="E266" s="101"/>
      <c r="F266" s="101"/>
      <c r="G266" s="140"/>
      <c r="H266" s="141"/>
      <c r="I266" s="141"/>
      <c r="J266" s="142"/>
      <c r="K266" s="384"/>
      <c r="L266" s="375"/>
      <c r="M266" s="375"/>
      <c r="N266" s="375"/>
      <c r="O266" s="375"/>
      <c r="P266" s="143"/>
      <c r="Q266" s="144"/>
      <c r="R266" s="101"/>
      <c r="S266" s="101"/>
      <c r="T266" s="101"/>
      <c r="U266" s="101"/>
      <c r="V266" s="122"/>
      <c r="AE266" s="15"/>
    </row>
    <row r="267" spans="2:31" ht="18">
      <c r="B267" s="124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22"/>
      <c r="AE267" s="15"/>
    </row>
    <row r="268" spans="2:31" ht="18">
      <c r="B268" s="124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45" t="s">
        <v>106</v>
      </c>
      <c r="P268" s="146">
        <f>P264-P265</f>
        <v>102.95237718344163</v>
      </c>
      <c r="Q268" s="147" t="str">
        <f>Q259</f>
        <v xml:space="preserve"> °C</v>
      </c>
      <c r="R268" s="101"/>
      <c r="S268" s="101"/>
      <c r="T268" s="101"/>
      <c r="U268" s="101"/>
      <c r="V268" s="122"/>
    </row>
    <row r="269" spans="2:31" ht="14.1" customHeight="1" thickBot="1">
      <c r="B269" s="124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45"/>
      <c r="P269" s="146"/>
      <c r="Q269" s="147"/>
      <c r="R269" s="101"/>
      <c r="S269" s="101"/>
      <c r="T269" s="101"/>
      <c r="U269" s="101"/>
      <c r="V269" s="122"/>
    </row>
    <row r="270" spans="2:31" ht="18.75">
      <c r="B270" s="124"/>
      <c r="C270" s="101"/>
      <c r="D270" s="101"/>
      <c r="E270" s="101"/>
      <c r="F270" s="101"/>
      <c r="G270" s="376" t="s">
        <v>162</v>
      </c>
      <c r="H270" s="355"/>
      <c r="I270" s="355"/>
      <c r="J270" s="355"/>
      <c r="K270" s="355"/>
      <c r="L270" s="355"/>
      <c r="M270" s="355"/>
      <c r="N270" s="355"/>
      <c r="O270" s="355"/>
      <c r="P270" s="355"/>
      <c r="Q270" s="356"/>
      <c r="R270" s="101"/>
      <c r="S270" s="101"/>
      <c r="T270" s="101"/>
      <c r="U270" s="101"/>
      <c r="V270" s="122"/>
    </row>
    <row r="271" spans="2:31" ht="18.75">
      <c r="B271" s="124"/>
      <c r="C271" s="101"/>
      <c r="D271" s="101"/>
      <c r="E271" s="101"/>
      <c r="F271" s="101"/>
      <c r="G271" s="377" t="str">
        <f>G262</f>
        <v>Formula</v>
      </c>
      <c r="H271" s="378"/>
      <c r="I271" s="378"/>
      <c r="J271" s="378"/>
      <c r="K271" s="379" t="str">
        <f>K262</f>
        <v>Variáveis</v>
      </c>
      <c r="L271" s="380"/>
      <c r="M271" s="380"/>
      <c r="N271" s="380"/>
      <c r="O271" s="381"/>
      <c r="P271" s="381"/>
      <c r="Q271" s="382"/>
      <c r="R271" s="101"/>
      <c r="S271" s="101"/>
      <c r="T271" s="101"/>
      <c r="U271" s="101"/>
      <c r="V271" s="122"/>
    </row>
    <row r="272" spans="2:31" ht="18">
      <c r="B272" s="124"/>
      <c r="C272" s="101"/>
      <c r="D272" s="101"/>
      <c r="E272" s="101"/>
      <c r="F272" s="101"/>
      <c r="G272" s="106"/>
      <c r="H272" s="107"/>
      <c r="I272" s="107"/>
      <c r="J272" s="134"/>
      <c r="K272" s="135"/>
      <c r="L272" s="107"/>
      <c r="M272" s="107"/>
      <c r="N272" s="107"/>
      <c r="O272" s="107"/>
      <c r="P272" s="107"/>
      <c r="Q272" s="136"/>
      <c r="R272" s="101"/>
      <c r="S272" s="101"/>
      <c r="T272" s="101"/>
      <c r="U272" s="101"/>
      <c r="V272" s="122"/>
      <c r="AE272" s="15"/>
    </row>
    <row r="273" spans="2:22" ht="18.75">
      <c r="B273" s="124"/>
      <c r="C273" s="101"/>
      <c r="D273" s="101"/>
      <c r="E273" s="101"/>
      <c r="F273" s="101"/>
      <c r="G273" s="124"/>
      <c r="H273" s="101"/>
      <c r="I273" s="101"/>
      <c r="J273" s="137"/>
      <c r="K273" s="371" t="s">
        <v>105</v>
      </c>
      <c r="L273" s="387"/>
      <c r="M273" s="387"/>
      <c r="N273" s="387"/>
      <c r="O273" s="387"/>
      <c r="P273" s="148">
        <f>P264</f>
        <v>142.95237718344163</v>
      </c>
      <c r="Q273" s="139" t="str">
        <f>Q265</f>
        <v xml:space="preserve"> °C</v>
      </c>
      <c r="R273" s="101"/>
      <c r="S273" s="101"/>
      <c r="T273" s="101"/>
      <c r="U273" s="101"/>
      <c r="V273" s="122"/>
    </row>
    <row r="274" spans="2:22" ht="18.75">
      <c r="B274" s="124"/>
      <c r="C274" s="101"/>
      <c r="D274" s="101"/>
      <c r="E274" s="101"/>
      <c r="F274" s="101"/>
      <c r="G274" s="124"/>
      <c r="H274" s="101"/>
      <c r="I274" s="101"/>
      <c r="J274" s="137"/>
      <c r="K274" s="371" t="s">
        <v>108</v>
      </c>
      <c r="L274" s="387"/>
      <c r="M274" s="387"/>
      <c r="N274" s="387"/>
      <c r="O274" s="387"/>
      <c r="P274" s="148">
        <v>3</v>
      </c>
      <c r="Q274" s="139" t="s">
        <v>109</v>
      </c>
      <c r="R274" s="101"/>
      <c r="S274" s="101"/>
      <c r="T274" s="101"/>
      <c r="U274" s="101"/>
      <c r="V274" s="122"/>
    </row>
    <row r="275" spans="2:22" ht="18.75">
      <c r="B275" s="124"/>
      <c r="C275" s="101"/>
      <c r="D275" s="101"/>
      <c r="E275" s="101"/>
      <c r="F275" s="101"/>
      <c r="G275" s="124"/>
      <c r="H275" s="101"/>
      <c r="I275" s="101"/>
      <c r="J275" s="137"/>
      <c r="K275" s="371" t="s">
        <v>110</v>
      </c>
      <c r="L275" s="387"/>
      <c r="M275" s="387"/>
      <c r="N275" s="387"/>
      <c r="O275" s="387"/>
      <c r="P275" s="148">
        <v>90.87</v>
      </c>
      <c r="Q275" s="139" t="s">
        <v>111</v>
      </c>
      <c r="R275" s="101"/>
      <c r="S275" s="101"/>
      <c r="T275" s="101"/>
      <c r="U275" s="101"/>
      <c r="V275" s="122"/>
    </row>
    <row r="276" spans="2:22" ht="18.75">
      <c r="B276" s="124"/>
      <c r="C276" s="101"/>
      <c r="D276" s="101"/>
      <c r="E276" s="101"/>
      <c r="F276" s="101"/>
      <c r="G276" s="124"/>
      <c r="H276" s="101"/>
      <c r="I276" s="101"/>
      <c r="J276" s="137"/>
      <c r="K276" s="371" t="s">
        <v>112</v>
      </c>
      <c r="L276" s="387"/>
      <c r="M276" s="387"/>
      <c r="N276" s="387"/>
      <c r="O276" s="387"/>
      <c r="P276" s="148">
        <v>1</v>
      </c>
      <c r="Q276" s="139" t="s">
        <v>113</v>
      </c>
      <c r="R276" s="101"/>
      <c r="S276" s="101"/>
      <c r="T276" s="101"/>
      <c r="U276" s="101"/>
      <c r="V276" s="122"/>
    </row>
    <row r="277" spans="2:22" ht="19.5" thickBot="1">
      <c r="B277" s="124"/>
      <c r="C277" s="101"/>
      <c r="D277" s="101"/>
      <c r="E277" s="101"/>
      <c r="F277" s="101"/>
      <c r="G277" s="140"/>
      <c r="H277" s="141"/>
      <c r="I277" s="141"/>
      <c r="J277" s="142"/>
      <c r="K277" s="384"/>
      <c r="L277" s="398"/>
      <c r="M277" s="398"/>
      <c r="N277" s="398"/>
      <c r="O277" s="398"/>
      <c r="P277" s="143"/>
      <c r="Q277" s="144"/>
      <c r="R277" s="101"/>
      <c r="S277" s="101"/>
      <c r="T277" s="101"/>
      <c r="U277" s="101"/>
      <c r="V277" s="122"/>
    </row>
    <row r="278" spans="2:22" ht="18">
      <c r="B278" s="124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22"/>
    </row>
    <row r="279" spans="2:22" ht="18.75">
      <c r="B279" s="124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45" t="s">
        <v>163</v>
      </c>
      <c r="P279" s="146">
        <f>P273+((2*(P273+AC27))/((45700/((P274*1000)/P275)^2*P276)-1))</f>
        <v>160.93239951904135</v>
      </c>
      <c r="Q279" s="147" t="str">
        <f>Q268</f>
        <v xml:space="preserve"> °C</v>
      </c>
      <c r="R279" s="101"/>
      <c r="S279" s="101"/>
      <c r="T279" s="101"/>
      <c r="U279" s="101"/>
      <c r="V279" s="122"/>
    </row>
    <row r="280" spans="2:22" ht="18">
      <c r="B280" s="124"/>
      <c r="C280" s="101"/>
      <c r="D280" s="101"/>
      <c r="E280" s="101"/>
      <c r="F280" s="101"/>
      <c r="G280" s="101"/>
      <c r="H280" s="101"/>
      <c r="I280" s="101"/>
      <c r="J280" s="101"/>
      <c r="K280" s="145"/>
      <c r="L280" s="146"/>
      <c r="M280" s="147"/>
      <c r="N280" s="101"/>
      <c r="O280" s="101"/>
      <c r="P280" s="101"/>
      <c r="Q280" s="101"/>
      <c r="R280" s="101"/>
      <c r="S280" s="101"/>
      <c r="T280" s="101"/>
      <c r="U280" s="101"/>
      <c r="V280" s="122"/>
    </row>
    <row r="281" spans="2:22" ht="18">
      <c r="B281" s="305" t="s">
        <v>115</v>
      </c>
      <c r="C281" s="306"/>
      <c r="D281" s="306"/>
      <c r="E281" s="306"/>
      <c r="F281" s="306"/>
      <c r="G281" s="306"/>
      <c r="H281" s="306"/>
      <c r="I281" s="306"/>
      <c r="J281" s="306"/>
      <c r="K281" s="306"/>
      <c r="L281" s="306"/>
      <c r="M281" s="306"/>
      <c r="N281" s="306"/>
      <c r="O281" s="306"/>
      <c r="P281" s="306"/>
      <c r="Q281" s="306"/>
      <c r="R281" s="306"/>
      <c r="S281" s="306"/>
      <c r="T281" s="306"/>
      <c r="U281" s="306"/>
      <c r="V281" s="307"/>
    </row>
    <row r="282" spans="2:22" ht="18">
      <c r="B282" s="124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22"/>
    </row>
    <row r="283" spans="2:22" ht="18">
      <c r="B283" s="124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22"/>
    </row>
    <row r="284" spans="2:22" ht="18">
      <c r="B284" s="124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22"/>
    </row>
    <row r="285" spans="2:22" ht="18">
      <c r="B285" s="124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22"/>
    </row>
    <row r="286" spans="2:22" ht="18.75" thickBot="1">
      <c r="B286" s="124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22"/>
    </row>
    <row r="287" spans="2:22" ht="18.75">
      <c r="B287" s="124"/>
      <c r="C287" s="101"/>
      <c r="D287" s="101"/>
      <c r="E287" s="101"/>
      <c r="F287" s="101"/>
      <c r="G287" s="101"/>
      <c r="H287" s="101"/>
      <c r="I287" s="399" t="s">
        <v>116</v>
      </c>
      <c r="J287" s="400"/>
      <c r="K287" s="400"/>
      <c r="L287" s="400"/>
      <c r="M287" s="400"/>
      <c r="N287" s="401"/>
      <c r="O287" s="101"/>
      <c r="P287" s="101"/>
      <c r="Q287" s="101"/>
      <c r="R287" s="101"/>
      <c r="S287" s="101"/>
      <c r="T287" s="101"/>
      <c r="U287" s="101"/>
      <c r="V287" s="122"/>
    </row>
    <row r="288" spans="2:22" ht="18.75">
      <c r="B288" s="124"/>
      <c r="C288" s="101"/>
      <c r="D288" s="101"/>
      <c r="E288" s="101"/>
      <c r="F288" s="101"/>
      <c r="G288" s="101"/>
      <c r="H288" s="101"/>
      <c r="I288" s="389" t="s">
        <v>117</v>
      </c>
      <c r="J288" s="390"/>
      <c r="K288" s="390"/>
      <c r="L288" s="390"/>
      <c r="M288" s="391" t="s">
        <v>118</v>
      </c>
      <c r="N288" s="392"/>
      <c r="O288" s="101"/>
      <c r="P288" s="101"/>
      <c r="Q288" s="101"/>
      <c r="R288" s="101"/>
      <c r="S288" s="101"/>
      <c r="T288" s="101"/>
      <c r="U288" s="101"/>
      <c r="V288" s="122"/>
    </row>
    <row r="289" spans="2:22" ht="19.5" thickBot="1">
      <c r="B289" s="124"/>
      <c r="C289" s="101"/>
      <c r="D289" s="101"/>
      <c r="E289" s="101"/>
      <c r="F289" s="101"/>
      <c r="G289" s="101"/>
      <c r="H289" s="101"/>
      <c r="I289" s="393" t="s">
        <v>119</v>
      </c>
      <c r="J289" s="394"/>
      <c r="K289" s="394"/>
      <c r="L289" s="394"/>
      <c r="M289" s="150">
        <f>P259</f>
        <v>142.95237718344163</v>
      </c>
      <c r="N289" s="151" t="str">
        <f>Q259</f>
        <v xml:space="preserve"> °C</v>
      </c>
      <c r="O289" s="101"/>
      <c r="P289" s="101"/>
      <c r="Q289" s="101"/>
      <c r="R289" s="101"/>
      <c r="S289" s="101"/>
      <c r="T289" s="101"/>
      <c r="U289" s="101"/>
      <c r="V289" s="122"/>
    </row>
    <row r="290" spans="2:22" ht="18">
      <c r="B290" s="124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22"/>
    </row>
    <row r="291" spans="2:22" ht="18">
      <c r="B291" s="124"/>
      <c r="C291" s="101"/>
      <c r="D291" s="101"/>
      <c r="E291" s="101"/>
      <c r="F291" s="101"/>
      <c r="G291" s="395" t="s">
        <v>120</v>
      </c>
      <c r="H291" s="395"/>
      <c r="I291" s="395"/>
      <c r="J291" s="396">
        <v>44813</v>
      </c>
      <c r="K291" s="396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22"/>
    </row>
    <row r="292" spans="2:22" ht="18.75">
      <c r="B292" s="124"/>
      <c r="C292" s="101"/>
      <c r="D292" s="101"/>
      <c r="E292" s="101"/>
      <c r="F292" s="101"/>
      <c r="G292" s="101"/>
      <c r="H292" s="145"/>
      <c r="I292" s="152"/>
      <c r="J292" s="153"/>
      <c r="K292" s="154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22"/>
    </row>
    <row r="293" spans="2:22" ht="18">
      <c r="B293" s="124"/>
      <c r="C293" s="101"/>
      <c r="D293" s="101"/>
      <c r="E293" s="101"/>
      <c r="F293" s="101"/>
      <c r="G293" s="101"/>
      <c r="H293" s="155" t="s">
        <v>121</v>
      </c>
      <c r="I293" s="121"/>
      <c r="J293" s="121"/>
      <c r="K293" s="121"/>
      <c r="L293" s="101"/>
      <c r="M293" s="101"/>
      <c r="N293" s="155" t="s">
        <v>121</v>
      </c>
      <c r="O293" s="121"/>
      <c r="P293" s="121"/>
      <c r="Q293" s="121"/>
      <c r="R293" s="121"/>
      <c r="S293" s="121"/>
      <c r="T293" s="121"/>
      <c r="U293" s="121"/>
      <c r="V293" s="156"/>
    </row>
    <row r="294" spans="2:22" ht="18">
      <c r="B294" s="120"/>
      <c r="C294" s="121"/>
      <c r="D294" s="121"/>
      <c r="E294" s="121"/>
      <c r="F294" s="101"/>
      <c r="G294" s="101"/>
      <c r="H294" s="101"/>
      <c r="I294" s="101"/>
      <c r="J294" s="101"/>
      <c r="K294" s="121"/>
      <c r="L294" s="121"/>
      <c r="M294" s="101"/>
      <c r="N294" s="101"/>
      <c r="O294" s="101"/>
      <c r="P294" s="101"/>
      <c r="Q294" s="121"/>
      <c r="R294" s="121"/>
      <c r="S294" s="121"/>
      <c r="T294" s="121"/>
      <c r="U294" s="121"/>
      <c r="V294" s="156"/>
    </row>
    <row r="295" spans="2:22" ht="18">
      <c r="B295" s="120"/>
      <c r="C295" s="121"/>
      <c r="D295" s="121"/>
      <c r="E295" s="121"/>
      <c r="F295" s="101"/>
      <c r="G295" s="101"/>
      <c r="H295" s="101"/>
      <c r="I295" s="101"/>
      <c r="J295" s="101"/>
      <c r="K295" s="121"/>
      <c r="L295" s="121"/>
      <c r="M295" s="101"/>
      <c r="N295" s="101"/>
      <c r="O295" s="101"/>
      <c r="P295" s="101"/>
      <c r="Q295" s="121"/>
      <c r="R295" s="121"/>
      <c r="S295" s="121"/>
      <c r="T295" s="121"/>
      <c r="U295" s="121"/>
      <c r="V295" s="156"/>
    </row>
    <row r="296" spans="2:22" ht="18">
      <c r="B296" s="124"/>
      <c r="C296" s="101"/>
      <c r="D296" s="101"/>
      <c r="E296" s="101"/>
      <c r="F296" s="101"/>
      <c r="G296" s="155"/>
      <c r="H296" s="121"/>
      <c r="I296" s="121"/>
      <c r="J296" s="121"/>
      <c r="K296" s="101"/>
      <c r="L296" s="101"/>
      <c r="M296" s="155"/>
      <c r="N296" s="121"/>
      <c r="O296" s="121"/>
      <c r="P296" s="121"/>
      <c r="Q296" s="101"/>
      <c r="R296" s="121"/>
      <c r="S296" s="121"/>
      <c r="T296" s="121"/>
      <c r="U296" s="121"/>
      <c r="V296" s="156"/>
    </row>
    <row r="297" spans="2:22" ht="18">
      <c r="B297" s="124"/>
      <c r="C297" s="101"/>
      <c r="D297" s="101"/>
      <c r="E297" s="101"/>
      <c r="F297" s="101"/>
      <c r="G297" s="403" t="s">
        <v>180</v>
      </c>
      <c r="H297" s="403"/>
      <c r="I297" s="403"/>
      <c r="J297" s="403"/>
      <c r="K297" s="403"/>
      <c r="L297" s="101"/>
      <c r="M297" s="403" t="s">
        <v>181</v>
      </c>
      <c r="N297" s="403"/>
      <c r="O297" s="403"/>
      <c r="P297" s="403"/>
      <c r="Q297" s="403"/>
      <c r="R297" s="121"/>
      <c r="S297" s="121"/>
      <c r="T297" s="121"/>
      <c r="U297" s="121"/>
      <c r="V297" s="156"/>
    </row>
    <row r="298" spans="2:22" ht="18.75">
      <c r="B298" s="124"/>
      <c r="C298" s="101"/>
      <c r="D298" s="101"/>
      <c r="E298" s="101"/>
      <c r="F298" s="101"/>
      <c r="G298" s="391"/>
      <c r="H298" s="391"/>
      <c r="I298" s="391"/>
      <c r="J298" s="391"/>
      <c r="K298" s="391"/>
      <c r="L298" s="101"/>
      <c r="M298" s="391"/>
      <c r="N298" s="402"/>
      <c r="O298" s="402"/>
      <c r="P298" s="402"/>
      <c r="Q298" s="402"/>
      <c r="R298" s="121"/>
      <c r="S298" s="121"/>
      <c r="T298" s="121"/>
      <c r="U298" s="121"/>
      <c r="V298" s="156"/>
    </row>
    <row r="299" spans="2:22" ht="18">
      <c r="B299" s="124"/>
      <c r="C299" s="101"/>
      <c r="D299" s="101"/>
      <c r="E299" s="101"/>
      <c r="F299" s="101"/>
      <c r="G299" s="121"/>
      <c r="H299" s="121"/>
      <c r="I299" s="121"/>
      <c r="J299" s="121"/>
      <c r="K299" s="101"/>
      <c r="L299" s="101"/>
      <c r="M299" s="101"/>
      <c r="N299" s="101"/>
      <c r="O299" s="101"/>
      <c r="P299" s="121"/>
      <c r="Q299" s="121"/>
      <c r="R299" s="121"/>
      <c r="S299" s="121"/>
      <c r="T299" s="121"/>
      <c r="U299" s="121"/>
      <c r="V299" s="156"/>
    </row>
    <row r="300" spans="2:22" ht="18.75">
      <c r="B300" s="124"/>
      <c r="C300" s="101"/>
      <c r="D300" s="101"/>
      <c r="E300" s="101"/>
      <c r="F300" s="388" t="s">
        <v>125</v>
      </c>
      <c r="G300" s="388"/>
      <c r="H300" s="388"/>
      <c r="I300" s="388"/>
      <c r="J300" s="388"/>
      <c r="K300" s="388"/>
      <c r="L300" s="388"/>
      <c r="M300" s="388"/>
      <c r="N300" s="388"/>
      <c r="O300" s="388"/>
      <c r="P300" s="388"/>
      <c r="Q300" s="388"/>
      <c r="R300" s="388"/>
      <c r="S300" s="154"/>
      <c r="T300" s="154"/>
      <c r="U300" s="154"/>
      <c r="V300" s="157"/>
    </row>
    <row r="301" spans="2:22" ht="18.75">
      <c r="B301" s="158"/>
      <c r="C301" s="154"/>
      <c r="D301" s="154"/>
      <c r="E301" s="152"/>
      <c r="F301" s="388"/>
      <c r="G301" s="388"/>
      <c r="H301" s="388"/>
      <c r="I301" s="388"/>
      <c r="J301" s="388"/>
      <c r="K301" s="388"/>
      <c r="L301" s="388"/>
      <c r="M301" s="388"/>
      <c r="N301" s="388"/>
      <c r="O301" s="388"/>
      <c r="P301" s="388"/>
      <c r="Q301" s="388"/>
      <c r="R301" s="388"/>
      <c r="S301" s="154"/>
      <c r="T301" s="154"/>
      <c r="U301" s="154"/>
      <c r="V301" s="157"/>
    </row>
    <row r="302" spans="2:22" ht="18.75" customHeight="1" thickBot="1">
      <c r="B302" s="159"/>
      <c r="C302" s="160"/>
      <c r="D302" s="160"/>
      <c r="E302" s="160"/>
      <c r="F302" s="160"/>
      <c r="G302" s="160"/>
      <c r="H302" s="160"/>
      <c r="I302" s="160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61"/>
    </row>
    <row r="315" spans="25:27">
      <c r="Y315" s="45"/>
      <c r="Z315" s="45"/>
      <c r="AA315" s="45"/>
    </row>
    <row r="318" spans="25:27">
      <c r="Y318" s="45"/>
      <c r="Z318" s="45"/>
      <c r="AA318" s="45"/>
    </row>
    <row r="319" spans="25:27">
      <c r="Y319" s="45"/>
      <c r="Z319" s="45"/>
      <c r="AA319" s="45"/>
    </row>
    <row r="320" spans="25:27">
      <c r="Y320" s="45"/>
      <c r="Z320" s="45"/>
    </row>
    <row r="321" spans="23:27">
      <c r="Y321" s="45"/>
      <c r="Z321" s="45"/>
      <c r="AA321" s="45"/>
    </row>
    <row r="322" spans="23:27" ht="15">
      <c r="Y322" s="68"/>
      <c r="Z322" s="68"/>
    </row>
    <row r="327" spans="23:27">
      <c r="W327" s="45"/>
      <c r="X327" s="45"/>
    </row>
    <row r="330" spans="23:27">
      <c r="W330" s="45"/>
      <c r="X330" s="45"/>
    </row>
    <row r="331" spans="23:27">
      <c r="W331" s="45"/>
      <c r="X331" s="45"/>
    </row>
    <row r="332" spans="23:27">
      <c r="W332" s="45"/>
      <c r="X332" s="45"/>
    </row>
    <row r="333" spans="23:27">
      <c r="W333" s="45"/>
      <c r="X333" s="45"/>
    </row>
    <row r="334" spans="23:27" ht="15" customHeight="1">
      <c r="W334" s="68"/>
      <c r="X334" s="68"/>
    </row>
  </sheetData>
  <mergeCells count="128">
    <mergeCell ref="G297:K297"/>
    <mergeCell ref="M297:Q297"/>
    <mergeCell ref="H67:I68"/>
    <mergeCell ref="J67:P68"/>
    <mergeCell ref="H69:I70"/>
    <mergeCell ref="J69:P70"/>
    <mergeCell ref="H71:I72"/>
    <mergeCell ref="J71:P72"/>
    <mergeCell ref="G291:I291"/>
    <mergeCell ref="J291:K291"/>
    <mergeCell ref="K273:O273"/>
    <mergeCell ref="K274:O274"/>
    <mergeCell ref="K275:O275"/>
    <mergeCell ref="K276:O276"/>
    <mergeCell ref="K277:O277"/>
    <mergeCell ref="K204:M204"/>
    <mergeCell ref="K205:M205"/>
    <mergeCell ref="K206:M206"/>
    <mergeCell ref="K207:M207"/>
    <mergeCell ref="K233:Q233"/>
    <mergeCell ref="B98:V98"/>
    <mergeCell ref="F300:R301"/>
    <mergeCell ref="K208:M208"/>
    <mergeCell ref="K209:M209"/>
    <mergeCell ref="K210:M210"/>
    <mergeCell ref="K211:M211"/>
    <mergeCell ref="K212:M212"/>
    <mergeCell ref="K213:M213"/>
    <mergeCell ref="G233:J233"/>
    <mergeCell ref="G232:Q232"/>
    <mergeCell ref="K238:O238"/>
    <mergeCell ref="G242:Q242"/>
    <mergeCell ref="G243:J243"/>
    <mergeCell ref="K243:Q243"/>
    <mergeCell ref="I218:O218"/>
    <mergeCell ref="K216:M216"/>
    <mergeCell ref="K214:M214"/>
    <mergeCell ref="K215:M215"/>
    <mergeCell ref="B230:V230"/>
    <mergeCell ref="B281:V281"/>
    <mergeCell ref="G271:J271"/>
    <mergeCell ref="K271:Q271"/>
    <mergeCell ref="K254:O254"/>
    <mergeCell ref="K255:O255"/>
    <mergeCell ref="K256:O256"/>
    <mergeCell ref="G298:K298"/>
    <mergeCell ref="M298:Q298"/>
    <mergeCell ref="D100:Q100"/>
    <mergeCell ref="K257:O257"/>
    <mergeCell ref="G261:Q261"/>
    <mergeCell ref="G262:J262"/>
    <mergeCell ref="K262:Q262"/>
    <mergeCell ref="K245:O245"/>
    <mergeCell ref="K246:O246"/>
    <mergeCell ref="K247:O247"/>
    <mergeCell ref="G251:Q251"/>
    <mergeCell ref="G252:J252"/>
    <mergeCell ref="K252:Q252"/>
    <mergeCell ref="K235:O235"/>
    <mergeCell ref="K236:O236"/>
    <mergeCell ref="K237:O237"/>
    <mergeCell ref="K264:O264"/>
    <mergeCell ref="K265:O265"/>
    <mergeCell ref="K266:O266"/>
    <mergeCell ref="G270:Q270"/>
    <mergeCell ref="I287:N287"/>
    <mergeCell ref="I288:L288"/>
    <mergeCell ref="M288:N288"/>
    <mergeCell ref="I289:L289"/>
    <mergeCell ref="AD224:AK224"/>
    <mergeCell ref="B198:V198"/>
    <mergeCell ref="J200:N200"/>
    <mergeCell ref="R100:T100"/>
    <mergeCell ref="Y145:AL145"/>
    <mergeCell ref="Y100:AO100"/>
    <mergeCell ref="Y101:AL101"/>
    <mergeCell ref="AM101:AO101"/>
    <mergeCell ref="Y144:AO144"/>
    <mergeCell ref="I176:O176"/>
    <mergeCell ref="AM145:AO145"/>
    <mergeCell ref="K201:M201"/>
    <mergeCell ref="K202:M202"/>
    <mergeCell ref="K203:M203"/>
    <mergeCell ref="H41:I42"/>
    <mergeCell ref="J41:P42"/>
    <mergeCell ref="H43:I44"/>
    <mergeCell ref="J43:P44"/>
    <mergeCell ref="H45:I46"/>
    <mergeCell ref="J45:P46"/>
    <mergeCell ref="I34:M35"/>
    <mergeCell ref="N34:N35"/>
    <mergeCell ref="O34:O35"/>
    <mergeCell ref="H39:I40"/>
    <mergeCell ref="J39:P40"/>
    <mergeCell ref="B37:V37"/>
    <mergeCell ref="H53:I54"/>
    <mergeCell ref="J53:P54"/>
    <mergeCell ref="H55:I56"/>
    <mergeCell ref="J55:P56"/>
    <mergeCell ref="I75:O75"/>
    <mergeCell ref="H47:I48"/>
    <mergeCell ref="J47:P48"/>
    <mergeCell ref="H49:I50"/>
    <mergeCell ref="J49:P50"/>
    <mergeCell ref="H51:I52"/>
    <mergeCell ref="J51:P52"/>
    <mergeCell ref="H57:I58"/>
    <mergeCell ref="J57:P58"/>
    <mergeCell ref="H59:I60"/>
    <mergeCell ref="J59:P60"/>
    <mergeCell ref="H61:I62"/>
    <mergeCell ref="J61:P62"/>
    <mergeCell ref="H63:I64"/>
    <mergeCell ref="J63:P64"/>
    <mergeCell ref="H65:I66"/>
    <mergeCell ref="J65:P66"/>
    <mergeCell ref="D2:V4"/>
    <mergeCell ref="B9:V9"/>
    <mergeCell ref="M15:N15"/>
    <mergeCell ref="C18:M26"/>
    <mergeCell ref="I32:M33"/>
    <mergeCell ref="N32:N33"/>
    <mergeCell ref="O32:O33"/>
    <mergeCell ref="B30:V30"/>
    <mergeCell ref="B16:V16"/>
    <mergeCell ref="F5:G5"/>
    <mergeCell ref="F6:G6"/>
    <mergeCell ref="F7:G7"/>
  </mergeCells>
  <phoneticPr fontId="30" type="noConversion"/>
  <conditionalFormatting sqref="Z147:AO147">
    <cfRule type="expression" dxfId="2" priority="3">
      <formula>$E$106&lt;1</formula>
    </cfRule>
  </conditionalFormatting>
  <conditionalFormatting sqref="AM148:AO152 Z148:AL148">
    <cfRule type="expression" dxfId="1" priority="2">
      <formula>$E$110&lt;1</formula>
    </cfRule>
  </conditionalFormatting>
  <conditionalFormatting sqref="Z149:AL152">
    <cfRule type="expression" dxfId="0" priority="1">
      <formula>$E$114&lt;1</formula>
    </cfRule>
  </conditionalFormatting>
  <pageMargins left="0.51181102362204722" right="0.51181102362204722" top="0.78740157480314965" bottom="0.78740157480314965" header="0.31496062992125984" footer="0.31496062992125984"/>
  <pageSetup paperSize="9" scale="43" fitToHeight="0" orientation="portrait" r:id="rId1"/>
  <headerFooter>
    <oddFooter>Página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Rodrigo Quaresma da Silva</dc:creator>
  <cp:keywords/>
  <dc:description/>
  <cp:lastModifiedBy>wmb</cp:lastModifiedBy>
  <cp:revision/>
  <dcterms:created xsi:type="dcterms:W3CDTF">2019-02-18T12:01:04Z</dcterms:created>
  <dcterms:modified xsi:type="dcterms:W3CDTF">2022-09-09T18:51:57Z</dcterms:modified>
  <cp:category/>
  <cp:contentStatus/>
</cp:coreProperties>
</file>