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pivotTables/pivotTable1.xml" ContentType="application/vnd.openxmlformats-officedocument.spreadsheetml.pivot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2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habo\Videos\"/>
    </mc:Choice>
  </mc:AlternateContent>
  <xr:revisionPtr revIDLastSave="0" documentId="13_ncr:1_{4E7E8993-8076-4B67-9202-71ABF670D4E0}" xr6:coauthVersionLast="47" xr6:coauthVersionMax="47" xr10:uidLastSave="{00000000-0000-0000-0000-000000000000}"/>
  <bookViews>
    <workbookView xWindow="-120" yWindow="-120" windowWidth="29040" windowHeight="16440" firstSheet="3" activeTab="10" xr2:uid="{00000000-000D-0000-FFFF-FFFF00000000}"/>
  </bookViews>
  <sheets>
    <sheet name="Movie Data Original" sheetId="6" state="hidden" r:id="rId1"/>
    <sheet name="Movie Data Raw" sheetId="7" r:id="rId2"/>
    <sheet name="Movie Data" sheetId="1" state="hidden" r:id="rId3"/>
    <sheet name="Movies" sheetId="9" r:id="rId4"/>
    <sheet name="Search Boxes" sheetId="11" r:id="rId5"/>
    <sheet name="Pivot Table" sheetId="5" r:id="rId6"/>
    <sheet name="Genres" sheetId="2" r:id="rId7"/>
    <sheet name="Charts" sheetId="13" r:id="rId8"/>
    <sheet name="Directors" sheetId="3" r:id="rId9"/>
    <sheet name="Actors" sheetId="4" r:id="rId10"/>
    <sheet name="Movies by year" sheetId="12" r:id="rId11"/>
  </sheets>
  <definedNames>
    <definedName name="_xlchart.v1.0" hidden="1">Genres!$A$2:$A$19</definedName>
    <definedName name="_xlchart.v1.1" hidden="1">Genres!$D$1</definedName>
    <definedName name="_xlchart.v1.2" hidden="1">Genres!$D$2:$D$19</definedName>
    <definedName name="_xlchart.v1.3" hidden="1">Genres!$A$2:$A$19</definedName>
    <definedName name="_xlchart.v1.4" hidden="1">Genres!$D$1</definedName>
    <definedName name="_xlchart.v1.5" hidden="1">Genres!$D$2:$D$19</definedName>
    <definedName name="_xlchart.v1.6" hidden="1">Genres!$A$2:$A$19</definedName>
    <definedName name="_xlchart.v1.7" hidden="1">Genres!$D$1</definedName>
    <definedName name="_xlchart.v1.8" hidden="1">Genres!$D$2:$D$19</definedName>
    <definedName name="_xlcn.WorksheetConnection_Table5" hidden="1">Table5[]</definedName>
  </definedNames>
  <calcPr calcId="191029"/>
  <pivotCaches>
    <pivotCache cacheId="0" r:id="rId12"/>
  </pivotCaches>
  <extLst>
    <ext xmlns:x15="http://schemas.microsoft.com/office/spreadsheetml/2010/11/main" uri="{FCE2AD5D-F65C-4FA6-A056-5C36A1767C68}">
      <x15:dataModel>
        <x15:modelTables>
          <x15:modelTable id="Table5" name="Table5" connection="WorksheetConnection_Table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9" l="1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7" i="9"/>
  <c r="C28" i="9"/>
  <c r="C29" i="9"/>
  <c r="C30" i="9"/>
  <c r="C31" i="9"/>
  <c r="C32" i="9"/>
  <c r="C33" i="9"/>
  <c r="C34" i="9"/>
  <c r="C35" i="9"/>
  <c r="C36" i="9"/>
  <c r="C37" i="9"/>
  <c r="C38" i="9"/>
  <c r="C39" i="9"/>
  <c r="C40" i="9"/>
  <c r="C41" i="9"/>
  <c r="C42" i="9"/>
  <c r="C43" i="9"/>
  <c r="C44" i="9"/>
  <c r="C45" i="9"/>
  <c r="C46" i="9"/>
  <c r="C47" i="9"/>
  <c r="C48" i="9"/>
  <c r="C49" i="9"/>
  <c r="C50" i="9"/>
  <c r="C51" i="9"/>
  <c r="C52" i="9"/>
  <c r="C53" i="9"/>
  <c r="C54" i="9"/>
  <c r="C55" i="9"/>
  <c r="C56" i="9"/>
  <c r="C57" i="9"/>
  <c r="C58" i="9"/>
  <c r="C59" i="9"/>
  <c r="C60" i="9"/>
  <c r="C61" i="9"/>
  <c r="C62" i="9"/>
  <c r="C63" i="9"/>
  <c r="C64" i="9"/>
  <c r="C65" i="9"/>
  <c r="C66" i="9"/>
  <c r="C67" i="9"/>
  <c r="C68" i="9"/>
  <c r="C69" i="9"/>
  <c r="C70" i="9"/>
  <c r="C71" i="9"/>
  <c r="C72" i="9"/>
  <c r="C73" i="9"/>
  <c r="C74" i="9"/>
  <c r="C75" i="9"/>
  <c r="C76" i="9"/>
  <c r="C77" i="9"/>
  <c r="C78" i="9"/>
  <c r="C79" i="9"/>
  <c r="C80" i="9"/>
  <c r="C81" i="9"/>
  <c r="C82" i="9"/>
  <c r="C83" i="9"/>
  <c r="C84" i="9"/>
  <c r="C85" i="9"/>
  <c r="C86" i="9"/>
  <c r="C87" i="9"/>
  <c r="C88" i="9"/>
  <c r="C89" i="9"/>
  <c r="C90" i="9"/>
  <c r="C91" i="9"/>
  <c r="C92" i="9"/>
  <c r="C93" i="9"/>
  <c r="C94" i="9"/>
  <c r="C95" i="9"/>
  <c r="C96" i="9"/>
  <c r="C97" i="9"/>
  <c r="C98" i="9"/>
  <c r="C99" i="9"/>
  <c r="C100" i="9"/>
  <c r="C101" i="9"/>
  <c r="C102" i="9"/>
  <c r="C103" i="9"/>
  <c r="C104" i="9"/>
  <c r="C105" i="9"/>
  <c r="C106" i="9"/>
  <c r="C107" i="9"/>
  <c r="C108" i="9"/>
  <c r="C109" i="9"/>
  <c r="C110" i="9"/>
  <c r="C111" i="9"/>
  <c r="C112" i="9"/>
  <c r="C113" i="9"/>
  <c r="C114" i="9"/>
  <c r="C115" i="9"/>
  <c r="C116" i="9"/>
  <c r="C117" i="9"/>
  <c r="C118" i="9"/>
  <c r="C119" i="9"/>
  <c r="C120" i="9"/>
  <c r="C121" i="9"/>
  <c r="C122" i="9"/>
  <c r="C123" i="9"/>
  <c r="C124" i="9"/>
  <c r="C125" i="9"/>
  <c r="C126" i="9"/>
  <c r="C127" i="9"/>
  <c r="C128" i="9"/>
  <c r="C129" i="9"/>
  <c r="C130" i="9"/>
  <c r="C131" i="9"/>
  <c r="C132" i="9"/>
  <c r="C133" i="9"/>
  <c r="C134" i="9"/>
  <c r="C135" i="9"/>
  <c r="C136" i="9"/>
  <c r="C137" i="9"/>
  <c r="C138" i="9"/>
  <c r="C139" i="9"/>
  <c r="C140" i="9"/>
  <c r="C141" i="9"/>
  <c r="C142" i="9"/>
  <c r="C143" i="9"/>
  <c r="C144" i="9"/>
  <c r="C145" i="9"/>
  <c r="C146" i="9"/>
  <c r="C147" i="9"/>
  <c r="C148" i="9"/>
  <c r="C149" i="9"/>
  <c r="C150" i="9"/>
  <c r="C151" i="9"/>
  <c r="C152" i="9"/>
  <c r="C153" i="9"/>
  <c r="C154" i="9"/>
  <c r="C155" i="9"/>
  <c r="C156" i="9"/>
  <c r="C157" i="9"/>
  <c r="C158" i="9"/>
  <c r="C159" i="9"/>
  <c r="C160" i="9"/>
  <c r="C161" i="9"/>
  <c r="C162" i="9"/>
  <c r="C163" i="9"/>
  <c r="C164" i="9"/>
  <c r="C165" i="9"/>
  <c r="C166" i="9"/>
  <c r="C167" i="9"/>
  <c r="C168" i="9"/>
  <c r="C169" i="9"/>
  <c r="C170" i="9"/>
  <c r="C171" i="9"/>
  <c r="C172" i="9"/>
  <c r="C173" i="9"/>
  <c r="C174" i="9"/>
  <c r="C175" i="9"/>
  <c r="C176" i="9"/>
  <c r="C177" i="9"/>
  <c r="C178" i="9"/>
  <c r="C179" i="9"/>
  <c r="C180" i="9"/>
  <c r="C181" i="9"/>
  <c r="C182" i="9"/>
  <c r="C183" i="9"/>
  <c r="C184" i="9"/>
  <c r="C185" i="9"/>
  <c r="C186" i="9"/>
  <c r="C187" i="9"/>
  <c r="C188" i="9"/>
  <c r="C189" i="9"/>
  <c r="C190" i="9"/>
  <c r="C191" i="9"/>
  <c r="C192" i="9"/>
  <c r="C193" i="9"/>
  <c r="C194" i="9"/>
  <c r="C195" i="9"/>
  <c r="C196" i="9"/>
  <c r="C197" i="9"/>
  <c r="C198" i="9"/>
  <c r="C199" i="9"/>
  <c r="C200" i="9"/>
  <c r="C201" i="9"/>
  <c r="C202" i="9"/>
  <c r="C203" i="9"/>
  <c r="C204" i="9"/>
  <c r="C205" i="9"/>
  <c r="C206" i="9"/>
  <c r="C207" i="9"/>
  <c r="C208" i="9"/>
  <c r="C209" i="9"/>
  <c r="C210" i="9"/>
  <c r="C211" i="9"/>
  <c r="C212" i="9"/>
  <c r="C213" i="9"/>
  <c r="C214" i="9"/>
  <c r="C215" i="9"/>
  <c r="C216" i="9"/>
  <c r="C217" i="9"/>
  <c r="C218" i="9"/>
  <c r="C219" i="9"/>
  <c r="C220" i="9"/>
  <c r="C221" i="9"/>
  <c r="C222" i="9"/>
  <c r="C223" i="9"/>
  <c r="C224" i="9"/>
  <c r="C225" i="9"/>
  <c r="C226" i="9"/>
  <c r="C227" i="9"/>
  <c r="C228" i="9"/>
  <c r="C229" i="9"/>
  <c r="C230" i="9"/>
  <c r="C231" i="9"/>
  <c r="C232" i="9"/>
  <c r="C233" i="9"/>
  <c r="C234" i="9"/>
  <c r="C235" i="9"/>
  <c r="C236" i="9"/>
  <c r="C237" i="9"/>
  <c r="C238" i="9"/>
  <c r="C239" i="9"/>
  <c r="C240" i="9"/>
  <c r="C241" i="9"/>
  <c r="C242" i="9"/>
  <c r="C243" i="9"/>
  <c r="C244" i="9"/>
  <c r="C245" i="9"/>
  <c r="C246" i="9"/>
  <c r="C247" i="9"/>
  <c r="C248" i="9"/>
  <c r="C249" i="9"/>
  <c r="C250" i="9"/>
  <c r="C251" i="9"/>
  <c r="C252" i="9"/>
  <c r="C253" i="9"/>
  <c r="C254" i="9"/>
  <c r="C255" i="9"/>
  <c r="C256" i="9"/>
  <c r="C257" i="9"/>
  <c r="C258" i="9"/>
  <c r="C259" i="9"/>
  <c r="C260" i="9"/>
  <c r="C261" i="9"/>
  <c r="C262" i="9"/>
  <c r="C263" i="9"/>
  <c r="C264" i="9"/>
  <c r="C265" i="9"/>
  <c r="C266" i="9"/>
  <c r="C267" i="9"/>
  <c r="C268" i="9"/>
  <c r="C269" i="9"/>
  <c r="C270" i="9"/>
  <c r="C271" i="9"/>
  <c r="C272" i="9"/>
  <c r="C273" i="9"/>
  <c r="C274" i="9"/>
  <c r="C275" i="9"/>
  <c r="C276" i="9"/>
  <c r="C277" i="9"/>
  <c r="C278" i="9"/>
  <c r="C279" i="9"/>
  <c r="C280" i="9"/>
  <c r="C281" i="9"/>
  <c r="C282" i="9"/>
  <c r="C283" i="9"/>
  <c r="C284" i="9"/>
  <c r="C285" i="9"/>
  <c r="C286" i="9"/>
  <c r="C287" i="9"/>
  <c r="C288" i="9"/>
  <c r="C289" i="9"/>
  <c r="C290" i="9"/>
  <c r="C291" i="9"/>
  <c r="C292" i="9"/>
  <c r="C293" i="9"/>
  <c r="C294" i="9"/>
  <c r="C295" i="9"/>
  <c r="C296" i="9"/>
  <c r="C297" i="9"/>
  <c r="C298" i="9"/>
  <c r="C299" i="9"/>
  <c r="C300" i="9"/>
  <c r="C301" i="9"/>
  <c r="C302" i="9"/>
  <c r="C303" i="9"/>
  <c r="C304" i="9"/>
  <c r="C305" i="9"/>
  <c r="C306" i="9"/>
  <c r="C307" i="9"/>
  <c r="C308" i="9"/>
  <c r="C309" i="9"/>
  <c r="C310" i="9"/>
  <c r="C311" i="9"/>
  <c r="C312" i="9"/>
  <c r="C313" i="9"/>
  <c r="C314" i="9"/>
  <c r="C315" i="9"/>
  <c r="C316" i="9"/>
  <c r="C317" i="9"/>
  <c r="C318" i="9"/>
  <c r="C319" i="9"/>
  <c r="C320" i="9"/>
  <c r="C321" i="9"/>
  <c r="C322" i="9"/>
  <c r="C323" i="9"/>
  <c r="C324" i="9"/>
  <c r="C325" i="9"/>
  <c r="C326" i="9"/>
  <c r="C327" i="9"/>
  <c r="C328" i="9"/>
  <c r="C329" i="9"/>
  <c r="C330" i="9"/>
  <c r="C331" i="9"/>
  <c r="C332" i="9"/>
  <c r="C333" i="9"/>
  <c r="C334" i="9"/>
  <c r="C335" i="9"/>
  <c r="C336" i="9"/>
  <c r="C337" i="9"/>
  <c r="C338" i="9"/>
  <c r="C339" i="9"/>
  <c r="C340" i="9"/>
  <c r="C341" i="9"/>
  <c r="C342" i="9"/>
  <c r="C343" i="9"/>
  <c r="C344" i="9"/>
  <c r="C345" i="9"/>
  <c r="C346" i="9"/>
  <c r="C347" i="9"/>
  <c r="C348" i="9"/>
  <c r="C349" i="9"/>
  <c r="C350" i="9"/>
  <c r="C351" i="9"/>
  <c r="C352" i="9"/>
  <c r="C353" i="9"/>
  <c r="C354" i="9"/>
  <c r="C355" i="9"/>
  <c r="C356" i="9"/>
  <c r="C357" i="9"/>
  <c r="C358" i="9"/>
  <c r="C359" i="9"/>
  <c r="C360" i="9"/>
  <c r="C361" i="9"/>
  <c r="C362" i="9"/>
  <c r="C363" i="9"/>
  <c r="C364" i="9"/>
  <c r="C365" i="9"/>
  <c r="C366" i="9"/>
  <c r="C367" i="9"/>
  <c r="C368" i="9"/>
  <c r="C369" i="9"/>
  <c r="C370" i="9"/>
  <c r="C371" i="9"/>
  <c r="C372" i="9"/>
  <c r="C373" i="9"/>
  <c r="C374" i="9"/>
  <c r="C375" i="9"/>
  <c r="C376" i="9"/>
  <c r="C377" i="9"/>
  <c r="C378" i="9"/>
  <c r="C379" i="9"/>
  <c r="C380" i="9"/>
  <c r="C381" i="9"/>
  <c r="C382" i="9"/>
  <c r="C383" i="9"/>
  <c r="C384" i="9"/>
  <c r="C385" i="9"/>
  <c r="C386" i="9"/>
  <c r="C387" i="9"/>
  <c r="C388" i="9"/>
  <c r="C389" i="9"/>
  <c r="C390" i="9"/>
  <c r="C391" i="9"/>
  <c r="C392" i="9"/>
  <c r="C393" i="9"/>
  <c r="C394" i="9"/>
  <c r="C395" i="9"/>
  <c r="C396" i="9"/>
  <c r="C397" i="9"/>
  <c r="C398" i="9"/>
  <c r="C399" i="9"/>
  <c r="C400" i="9"/>
  <c r="C401" i="9"/>
  <c r="C402" i="9"/>
  <c r="C403" i="9"/>
  <c r="C404" i="9"/>
  <c r="C405" i="9"/>
  <c r="C406" i="9"/>
  <c r="C407" i="9"/>
  <c r="C408" i="9"/>
  <c r="C409" i="9"/>
  <c r="C410" i="9"/>
  <c r="C411" i="9"/>
  <c r="C412" i="9"/>
  <c r="C413" i="9"/>
  <c r="C414" i="9"/>
  <c r="C415" i="9"/>
  <c r="C416" i="9"/>
  <c r="C417" i="9"/>
  <c r="C418" i="9"/>
  <c r="C419" i="9"/>
  <c r="C420" i="9"/>
  <c r="C421" i="9"/>
  <c r="C422" i="9"/>
  <c r="C423" i="9"/>
  <c r="C424" i="9"/>
  <c r="C425" i="9"/>
  <c r="C426" i="9"/>
  <c r="C427" i="9"/>
  <c r="C428" i="9"/>
  <c r="C429" i="9"/>
  <c r="C430" i="9"/>
  <c r="C431" i="9"/>
  <c r="C432" i="9"/>
  <c r="C433" i="9"/>
  <c r="C434" i="9"/>
  <c r="C435" i="9"/>
  <c r="C436" i="9"/>
  <c r="C437" i="9"/>
  <c r="C438" i="9"/>
  <c r="C439" i="9"/>
  <c r="C440" i="9"/>
  <c r="C441" i="9"/>
  <c r="C442" i="9"/>
  <c r="C443" i="9"/>
  <c r="C444" i="9"/>
  <c r="C445" i="9"/>
  <c r="C446" i="9"/>
  <c r="C447" i="9"/>
  <c r="C448" i="9"/>
  <c r="C449" i="9"/>
  <c r="C450" i="9"/>
  <c r="C451" i="9"/>
  <c r="C452" i="9"/>
  <c r="C453" i="9"/>
  <c r="C454" i="9"/>
  <c r="C455" i="9"/>
  <c r="C456" i="9"/>
  <c r="C457" i="9"/>
  <c r="C458" i="9"/>
  <c r="C459" i="9"/>
  <c r="C460" i="9"/>
  <c r="C461" i="9"/>
  <c r="C462" i="9"/>
  <c r="C463" i="9"/>
  <c r="C464" i="9"/>
  <c r="C465" i="9"/>
  <c r="C466" i="9"/>
  <c r="C467" i="9"/>
  <c r="C468" i="9"/>
  <c r="C469" i="9"/>
  <c r="C470" i="9"/>
  <c r="C471" i="9"/>
  <c r="C472" i="9"/>
  <c r="C473" i="9"/>
  <c r="C474" i="9"/>
  <c r="C475" i="9"/>
  <c r="C476" i="9"/>
  <c r="C477" i="9"/>
  <c r="C478" i="9"/>
  <c r="C479" i="9"/>
  <c r="C480" i="9"/>
  <c r="C481" i="9"/>
  <c r="C482" i="9"/>
  <c r="C483" i="9"/>
  <c r="C484" i="9"/>
  <c r="C485" i="9"/>
  <c r="C486" i="9"/>
  <c r="C487" i="9"/>
  <c r="C488" i="9"/>
  <c r="C489" i="9"/>
  <c r="C490" i="9"/>
  <c r="C491" i="9"/>
  <c r="C492" i="9"/>
  <c r="C493" i="9"/>
  <c r="C494" i="9"/>
  <c r="C495" i="9"/>
  <c r="C496" i="9"/>
  <c r="C497" i="9"/>
  <c r="C498" i="9"/>
  <c r="C499" i="9"/>
  <c r="C500" i="9"/>
  <c r="C501" i="9"/>
  <c r="C502" i="9"/>
  <c r="C503" i="9"/>
  <c r="C504" i="9"/>
  <c r="C505" i="9"/>
  <c r="C506" i="9"/>
  <c r="C507" i="9"/>
  <c r="C508" i="9"/>
  <c r="C509" i="9"/>
  <c r="C2" i="9"/>
  <c r="P509" i="9"/>
  <c r="Q509" i="9" s="1"/>
  <c r="P508" i="9"/>
  <c r="Q508" i="9" s="1"/>
  <c r="P507" i="9"/>
  <c r="Q507" i="9" s="1"/>
  <c r="P506" i="9"/>
  <c r="Q506" i="9" s="1"/>
  <c r="P505" i="9"/>
  <c r="Q505" i="9" s="1"/>
  <c r="P504" i="9"/>
  <c r="Q504" i="9" s="1"/>
  <c r="P503" i="9"/>
  <c r="Q503" i="9" s="1"/>
  <c r="P502" i="9"/>
  <c r="Q502" i="9" s="1"/>
  <c r="P501" i="9"/>
  <c r="Q501" i="9" s="1"/>
  <c r="P500" i="9"/>
  <c r="Q500" i="9" s="1"/>
  <c r="P499" i="9"/>
  <c r="Q499" i="9" s="1"/>
  <c r="P498" i="9"/>
  <c r="Q498" i="9" s="1"/>
  <c r="P497" i="9"/>
  <c r="Q497" i="9" s="1"/>
  <c r="P496" i="9"/>
  <c r="Q496" i="9" s="1"/>
  <c r="P495" i="9"/>
  <c r="Q495" i="9" s="1"/>
  <c r="P494" i="9"/>
  <c r="Q494" i="9" s="1"/>
  <c r="P493" i="9"/>
  <c r="Q493" i="9" s="1"/>
  <c r="P492" i="9"/>
  <c r="Q492" i="9" s="1"/>
  <c r="P491" i="9"/>
  <c r="Q491" i="9" s="1"/>
  <c r="P490" i="9"/>
  <c r="Q490" i="9" s="1"/>
  <c r="P489" i="9"/>
  <c r="Q489" i="9" s="1"/>
  <c r="P488" i="9"/>
  <c r="Q488" i="9" s="1"/>
  <c r="P487" i="9"/>
  <c r="Q487" i="9" s="1"/>
  <c r="P486" i="9"/>
  <c r="Q486" i="9" s="1"/>
  <c r="P485" i="9"/>
  <c r="Q485" i="9" s="1"/>
  <c r="P484" i="9"/>
  <c r="Q484" i="9" s="1"/>
  <c r="P483" i="9"/>
  <c r="Q483" i="9" s="1"/>
  <c r="P482" i="9"/>
  <c r="Q482" i="9" s="1"/>
  <c r="P481" i="9"/>
  <c r="Q481" i="9" s="1"/>
  <c r="P480" i="9"/>
  <c r="Q480" i="9" s="1"/>
  <c r="P479" i="9"/>
  <c r="Q479" i="9" s="1"/>
  <c r="P478" i="9"/>
  <c r="Q478" i="9" s="1"/>
  <c r="P477" i="9"/>
  <c r="Q477" i="9" s="1"/>
  <c r="P476" i="9"/>
  <c r="Q476" i="9" s="1"/>
  <c r="P475" i="9"/>
  <c r="Q475" i="9" s="1"/>
  <c r="P474" i="9"/>
  <c r="Q474" i="9" s="1"/>
  <c r="P473" i="9"/>
  <c r="Q473" i="9" s="1"/>
  <c r="P472" i="9"/>
  <c r="Q472" i="9" s="1"/>
  <c r="P471" i="9"/>
  <c r="Q471" i="9" s="1"/>
  <c r="P470" i="9"/>
  <c r="Q470" i="9" s="1"/>
  <c r="P469" i="9"/>
  <c r="Q469" i="9" s="1"/>
  <c r="P468" i="9"/>
  <c r="Q468" i="9" s="1"/>
  <c r="P467" i="9"/>
  <c r="Q467" i="9" s="1"/>
  <c r="P466" i="9"/>
  <c r="Q466" i="9" s="1"/>
  <c r="P465" i="9"/>
  <c r="Q465" i="9" s="1"/>
  <c r="P464" i="9"/>
  <c r="Q464" i="9" s="1"/>
  <c r="P463" i="9"/>
  <c r="Q463" i="9" s="1"/>
  <c r="P462" i="9"/>
  <c r="Q462" i="9" s="1"/>
  <c r="P461" i="9"/>
  <c r="Q461" i="9" s="1"/>
  <c r="P460" i="9"/>
  <c r="Q460" i="9" s="1"/>
  <c r="P459" i="9"/>
  <c r="Q459" i="9" s="1"/>
  <c r="P458" i="9"/>
  <c r="Q458" i="9" s="1"/>
  <c r="P457" i="9"/>
  <c r="Q457" i="9" s="1"/>
  <c r="P456" i="9"/>
  <c r="Q456" i="9" s="1"/>
  <c r="P455" i="9"/>
  <c r="Q455" i="9" s="1"/>
  <c r="P454" i="9"/>
  <c r="Q454" i="9" s="1"/>
  <c r="P453" i="9"/>
  <c r="Q453" i="9" s="1"/>
  <c r="P452" i="9"/>
  <c r="Q452" i="9" s="1"/>
  <c r="P451" i="9"/>
  <c r="Q451" i="9" s="1"/>
  <c r="P450" i="9"/>
  <c r="Q450" i="9" s="1"/>
  <c r="P449" i="9"/>
  <c r="Q449" i="9" s="1"/>
  <c r="P448" i="9"/>
  <c r="Q448" i="9" s="1"/>
  <c r="P447" i="9"/>
  <c r="Q447" i="9" s="1"/>
  <c r="P446" i="9"/>
  <c r="Q446" i="9" s="1"/>
  <c r="P445" i="9"/>
  <c r="Q445" i="9" s="1"/>
  <c r="P444" i="9"/>
  <c r="Q444" i="9" s="1"/>
  <c r="P443" i="9"/>
  <c r="Q443" i="9" s="1"/>
  <c r="P442" i="9"/>
  <c r="Q442" i="9" s="1"/>
  <c r="P441" i="9"/>
  <c r="Q441" i="9" s="1"/>
  <c r="P440" i="9"/>
  <c r="Q440" i="9" s="1"/>
  <c r="P439" i="9"/>
  <c r="Q439" i="9" s="1"/>
  <c r="P438" i="9"/>
  <c r="Q438" i="9" s="1"/>
  <c r="P437" i="9"/>
  <c r="Q437" i="9" s="1"/>
  <c r="P436" i="9"/>
  <c r="Q436" i="9" s="1"/>
  <c r="P435" i="9"/>
  <c r="Q435" i="9" s="1"/>
  <c r="P434" i="9"/>
  <c r="Q434" i="9" s="1"/>
  <c r="P433" i="9"/>
  <c r="Q433" i="9" s="1"/>
  <c r="P432" i="9"/>
  <c r="Q432" i="9" s="1"/>
  <c r="P431" i="9"/>
  <c r="Q431" i="9" s="1"/>
  <c r="P430" i="9"/>
  <c r="Q430" i="9" s="1"/>
  <c r="P429" i="9"/>
  <c r="Q429" i="9" s="1"/>
  <c r="P428" i="9"/>
  <c r="Q428" i="9" s="1"/>
  <c r="P427" i="9"/>
  <c r="Q427" i="9" s="1"/>
  <c r="P426" i="9"/>
  <c r="Q426" i="9" s="1"/>
  <c r="P425" i="9"/>
  <c r="Q425" i="9" s="1"/>
  <c r="P424" i="9"/>
  <c r="Q424" i="9" s="1"/>
  <c r="P423" i="9"/>
  <c r="Q423" i="9" s="1"/>
  <c r="P422" i="9"/>
  <c r="Q422" i="9" s="1"/>
  <c r="P421" i="9"/>
  <c r="Q421" i="9" s="1"/>
  <c r="P420" i="9"/>
  <c r="Q420" i="9" s="1"/>
  <c r="P419" i="9"/>
  <c r="Q419" i="9" s="1"/>
  <c r="P418" i="9"/>
  <c r="Q418" i="9" s="1"/>
  <c r="P417" i="9"/>
  <c r="Q417" i="9" s="1"/>
  <c r="P416" i="9"/>
  <c r="Q416" i="9" s="1"/>
  <c r="P415" i="9"/>
  <c r="Q415" i="9" s="1"/>
  <c r="P414" i="9"/>
  <c r="Q414" i="9" s="1"/>
  <c r="P413" i="9"/>
  <c r="Q413" i="9" s="1"/>
  <c r="P412" i="9"/>
  <c r="Q412" i="9" s="1"/>
  <c r="P411" i="9"/>
  <c r="Q411" i="9" s="1"/>
  <c r="P410" i="9"/>
  <c r="Q410" i="9" s="1"/>
  <c r="P409" i="9"/>
  <c r="Q409" i="9" s="1"/>
  <c r="P408" i="9"/>
  <c r="Q408" i="9" s="1"/>
  <c r="P407" i="9"/>
  <c r="Q407" i="9" s="1"/>
  <c r="P406" i="9"/>
  <c r="Q406" i="9" s="1"/>
  <c r="P405" i="9"/>
  <c r="Q405" i="9" s="1"/>
  <c r="P404" i="9"/>
  <c r="Q404" i="9" s="1"/>
  <c r="P403" i="9"/>
  <c r="Q403" i="9" s="1"/>
  <c r="P402" i="9"/>
  <c r="Q402" i="9" s="1"/>
  <c r="P401" i="9"/>
  <c r="Q401" i="9" s="1"/>
  <c r="P400" i="9"/>
  <c r="Q400" i="9" s="1"/>
  <c r="P399" i="9"/>
  <c r="Q399" i="9" s="1"/>
  <c r="P398" i="9"/>
  <c r="Q398" i="9" s="1"/>
  <c r="P397" i="9"/>
  <c r="Q397" i="9" s="1"/>
  <c r="P396" i="9"/>
  <c r="Q396" i="9" s="1"/>
  <c r="P395" i="9"/>
  <c r="Q395" i="9" s="1"/>
  <c r="P394" i="9"/>
  <c r="Q394" i="9" s="1"/>
  <c r="P393" i="9"/>
  <c r="Q393" i="9" s="1"/>
  <c r="P392" i="9"/>
  <c r="Q392" i="9" s="1"/>
  <c r="P391" i="9"/>
  <c r="Q391" i="9" s="1"/>
  <c r="P390" i="9"/>
  <c r="Q390" i="9" s="1"/>
  <c r="P389" i="9"/>
  <c r="Q389" i="9" s="1"/>
  <c r="P388" i="9"/>
  <c r="Q388" i="9" s="1"/>
  <c r="P387" i="9"/>
  <c r="Q387" i="9" s="1"/>
  <c r="P386" i="9"/>
  <c r="Q386" i="9" s="1"/>
  <c r="P385" i="9"/>
  <c r="Q385" i="9" s="1"/>
  <c r="P384" i="9"/>
  <c r="Q384" i="9" s="1"/>
  <c r="P383" i="9"/>
  <c r="Q383" i="9" s="1"/>
  <c r="P382" i="9"/>
  <c r="Q382" i="9" s="1"/>
  <c r="P381" i="9"/>
  <c r="Q381" i="9" s="1"/>
  <c r="P380" i="9"/>
  <c r="Q380" i="9" s="1"/>
  <c r="P379" i="9"/>
  <c r="Q379" i="9" s="1"/>
  <c r="P378" i="9"/>
  <c r="Q378" i="9" s="1"/>
  <c r="P377" i="9"/>
  <c r="Q377" i="9" s="1"/>
  <c r="P376" i="9"/>
  <c r="Q376" i="9" s="1"/>
  <c r="P375" i="9"/>
  <c r="Q375" i="9" s="1"/>
  <c r="P374" i="9"/>
  <c r="Q374" i="9" s="1"/>
  <c r="P373" i="9"/>
  <c r="Q373" i="9" s="1"/>
  <c r="P372" i="9"/>
  <c r="Q372" i="9" s="1"/>
  <c r="P371" i="9"/>
  <c r="Q371" i="9" s="1"/>
  <c r="P370" i="9"/>
  <c r="Q370" i="9" s="1"/>
  <c r="P369" i="9"/>
  <c r="Q369" i="9" s="1"/>
  <c r="P368" i="9"/>
  <c r="Q368" i="9" s="1"/>
  <c r="P367" i="9"/>
  <c r="Q367" i="9" s="1"/>
  <c r="P366" i="9"/>
  <c r="Q366" i="9" s="1"/>
  <c r="P365" i="9"/>
  <c r="Q365" i="9" s="1"/>
  <c r="P364" i="9"/>
  <c r="Q364" i="9" s="1"/>
  <c r="P363" i="9"/>
  <c r="Q363" i="9" s="1"/>
  <c r="P362" i="9"/>
  <c r="Q362" i="9" s="1"/>
  <c r="P361" i="9"/>
  <c r="Q361" i="9" s="1"/>
  <c r="P360" i="9"/>
  <c r="Q360" i="9" s="1"/>
  <c r="P359" i="9"/>
  <c r="Q359" i="9" s="1"/>
  <c r="P358" i="9"/>
  <c r="Q358" i="9" s="1"/>
  <c r="P357" i="9"/>
  <c r="Q357" i="9" s="1"/>
  <c r="P356" i="9"/>
  <c r="Q356" i="9" s="1"/>
  <c r="P355" i="9"/>
  <c r="Q355" i="9" s="1"/>
  <c r="P354" i="9"/>
  <c r="Q354" i="9" s="1"/>
  <c r="P353" i="9"/>
  <c r="Q353" i="9" s="1"/>
  <c r="P352" i="9"/>
  <c r="Q352" i="9" s="1"/>
  <c r="P351" i="9"/>
  <c r="Q351" i="9" s="1"/>
  <c r="P350" i="9"/>
  <c r="Q350" i="9" s="1"/>
  <c r="P349" i="9"/>
  <c r="Q349" i="9" s="1"/>
  <c r="P348" i="9"/>
  <c r="Q348" i="9" s="1"/>
  <c r="P347" i="9"/>
  <c r="Q347" i="9" s="1"/>
  <c r="P346" i="9"/>
  <c r="Q346" i="9" s="1"/>
  <c r="P345" i="9"/>
  <c r="Q345" i="9" s="1"/>
  <c r="P344" i="9"/>
  <c r="Q344" i="9" s="1"/>
  <c r="P343" i="9"/>
  <c r="Q343" i="9" s="1"/>
  <c r="P342" i="9"/>
  <c r="Q342" i="9" s="1"/>
  <c r="P341" i="9"/>
  <c r="Q341" i="9" s="1"/>
  <c r="P340" i="9"/>
  <c r="Q340" i="9" s="1"/>
  <c r="P339" i="9"/>
  <c r="Q339" i="9" s="1"/>
  <c r="P338" i="9"/>
  <c r="Q338" i="9" s="1"/>
  <c r="P337" i="9"/>
  <c r="Q337" i="9" s="1"/>
  <c r="P336" i="9"/>
  <c r="Q336" i="9" s="1"/>
  <c r="P335" i="9"/>
  <c r="Q335" i="9" s="1"/>
  <c r="P334" i="9"/>
  <c r="Q334" i="9" s="1"/>
  <c r="P333" i="9"/>
  <c r="Q333" i="9" s="1"/>
  <c r="P332" i="9"/>
  <c r="Q332" i="9" s="1"/>
  <c r="P331" i="9"/>
  <c r="Q331" i="9" s="1"/>
  <c r="P330" i="9"/>
  <c r="Q330" i="9" s="1"/>
  <c r="P329" i="9"/>
  <c r="Q329" i="9" s="1"/>
  <c r="P328" i="9"/>
  <c r="Q328" i="9" s="1"/>
  <c r="P327" i="9"/>
  <c r="Q327" i="9" s="1"/>
  <c r="P326" i="9"/>
  <c r="Q326" i="9" s="1"/>
  <c r="P325" i="9"/>
  <c r="Q325" i="9" s="1"/>
  <c r="P324" i="9"/>
  <c r="Q324" i="9" s="1"/>
  <c r="P323" i="9"/>
  <c r="Q323" i="9" s="1"/>
  <c r="P322" i="9"/>
  <c r="Q322" i="9" s="1"/>
  <c r="P321" i="9"/>
  <c r="Q321" i="9" s="1"/>
  <c r="P320" i="9"/>
  <c r="Q320" i="9" s="1"/>
  <c r="P319" i="9"/>
  <c r="Q319" i="9" s="1"/>
  <c r="P318" i="9"/>
  <c r="Q318" i="9" s="1"/>
  <c r="P317" i="9"/>
  <c r="Q317" i="9" s="1"/>
  <c r="P316" i="9"/>
  <c r="Q316" i="9" s="1"/>
  <c r="P315" i="9"/>
  <c r="Q315" i="9" s="1"/>
  <c r="P314" i="9"/>
  <c r="Q314" i="9" s="1"/>
  <c r="P313" i="9"/>
  <c r="Q313" i="9" s="1"/>
  <c r="P312" i="9"/>
  <c r="Q312" i="9" s="1"/>
  <c r="P311" i="9"/>
  <c r="Q311" i="9" s="1"/>
  <c r="P310" i="9"/>
  <c r="Q310" i="9" s="1"/>
  <c r="P309" i="9"/>
  <c r="Q309" i="9" s="1"/>
  <c r="P308" i="9"/>
  <c r="Q308" i="9" s="1"/>
  <c r="P307" i="9"/>
  <c r="Q307" i="9" s="1"/>
  <c r="P306" i="9"/>
  <c r="Q306" i="9" s="1"/>
  <c r="P305" i="9"/>
  <c r="Q305" i="9" s="1"/>
  <c r="P304" i="9"/>
  <c r="Q304" i="9" s="1"/>
  <c r="P303" i="9"/>
  <c r="Q303" i="9" s="1"/>
  <c r="P302" i="9"/>
  <c r="Q302" i="9" s="1"/>
  <c r="P301" i="9"/>
  <c r="Q301" i="9" s="1"/>
  <c r="P300" i="9"/>
  <c r="Q300" i="9" s="1"/>
  <c r="P299" i="9"/>
  <c r="Q299" i="9" s="1"/>
  <c r="P298" i="9"/>
  <c r="Q298" i="9" s="1"/>
  <c r="P297" i="9"/>
  <c r="Q297" i="9" s="1"/>
  <c r="P296" i="9"/>
  <c r="Q296" i="9" s="1"/>
  <c r="P295" i="9"/>
  <c r="Q295" i="9" s="1"/>
  <c r="P294" i="9"/>
  <c r="Q294" i="9" s="1"/>
  <c r="P293" i="9"/>
  <c r="Q293" i="9" s="1"/>
  <c r="P292" i="9"/>
  <c r="Q292" i="9" s="1"/>
  <c r="P291" i="9"/>
  <c r="Q291" i="9" s="1"/>
  <c r="P290" i="9"/>
  <c r="Q290" i="9" s="1"/>
  <c r="P289" i="9"/>
  <c r="Q289" i="9" s="1"/>
  <c r="P288" i="9"/>
  <c r="Q288" i="9" s="1"/>
  <c r="P287" i="9"/>
  <c r="Q287" i="9" s="1"/>
  <c r="P286" i="9"/>
  <c r="Q286" i="9" s="1"/>
  <c r="P285" i="9"/>
  <c r="Q285" i="9" s="1"/>
  <c r="P284" i="9"/>
  <c r="Q284" i="9" s="1"/>
  <c r="P283" i="9"/>
  <c r="Q283" i="9" s="1"/>
  <c r="P282" i="9"/>
  <c r="Q282" i="9" s="1"/>
  <c r="P281" i="9"/>
  <c r="Q281" i="9" s="1"/>
  <c r="P280" i="9"/>
  <c r="Q280" i="9" s="1"/>
  <c r="P279" i="9"/>
  <c r="Q279" i="9" s="1"/>
  <c r="P278" i="9"/>
  <c r="Q278" i="9" s="1"/>
  <c r="P277" i="9"/>
  <c r="Q277" i="9" s="1"/>
  <c r="P276" i="9"/>
  <c r="Q276" i="9" s="1"/>
  <c r="P275" i="9"/>
  <c r="Q275" i="9" s="1"/>
  <c r="P274" i="9"/>
  <c r="Q274" i="9" s="1"/>
  <c r="P273" i="9"/>
  <c r="Q273" i="9" s="1"/>
  <c r="P272" i="9"/>
  <c r="Q272" i="9" s="1"/>
  <c r="P271" i="9"/>
  <c r="Q271" i="9" s="1"/>
  <c r="P270" i="9"/>
  <c r="Q270" i="9" s="1"/>
  <c r="P269" i="9"/>
  <c r="Q269" i="9" s="1"/>
  <c r="P268" i="9"/>
  <c r="Q268" i="9" s="1"/>
  <c r="P267" i="9"/>
  <c r="Q267" i="9" s="1"/>
  <c r="P266" i="9"/>
  <c r="Q266" i="9" s="1"/>
  <c r="P265" i="9"/>
  <c r="Q265" i="9" s="1"/>
  <c r="P264" i="9"/>
  <c r="Q264" i="9" s="1"/>
  <c r="P263" i="9"/>
  <c r="Q263" i="9" s="1"/>
  <c r="P262" i="9"/>
  <c r="Q262" i="9" s="1"/>
  <c r="P261" i="9"/>
  <c r="Q261" i="9" s="1"/>
  <c r="P260" i="9"/>
  <c r="Q260" i="9" s="1"/>
  <c r="P259" i="9"/>
  <c r="Q259" i="9" s="1"/>
  <c r="P258" i="9"/>
  <c r="Q258" i="9" s="1"/>
  <c r="P257" i="9"/>
  <c r="Q257" i="9" s="1"/>
  <c r="P256" i="9"/>
  <c r="Q256" i="9" s="1"/>
  <c r="P255" i="9"/>
  <c r="Q255" i="9" s="1"/>
  <c r="P254" i="9"/>
  <c r="Q254" i="9" s="1"/>
  <c r="P253" i="9"/>
  <c r="Q253" i="9" s="1"/>
  <c r="P252" i="9"/>
  <c r="Q252" i="9" s="1"/>
  <c r="P251" i="9"/>
  <c r="Q251" i="9" s="1"/>
  <c r="P250" i="9"/>
  <c r="Q250" i="9" s="1"/>
  <c r="P249" i="9"/>
  <c r="Q249" i="9" s="1"/>
  <c r="P248" i="9"/>
  <c r="Q248" i="9" s="1"/>
  <c r="P247" i="9"/>
  <c r="Q247" i="9" s="1"/>
  <c r="P246" i="9"/>
  <c r="Q246" i="9" s="1"/>
  <c r="P245" i="9"/>
  <c r="Q245" i="9" s="1"/>
  <c r="P244" i="9"/>
  <c r="Q244" i="9" s="1"/>
  <c r="P243" i="9"/>
  <c r="Q243" i="9" s="1"/>
  <c r="P242" i="9"/>
  <c r="Q242" i="9" s="1"/>
  <c r="P241" i="9"/>
  <c r="Q241" i="9" s="1"/>
  <c r="P240" i="9"/>
  <c r="Q240" i="9" s="1"/>
  <c r="P239" i="9"/>
  <c r="Q239" i="9" s="1"/>
  <c r="P238" i="9"/>
  <c r="Q238" i="9" s="1"/>
  <c r="P237" i="9"/>
  <c r="Q237" i="9" s="1"/>
  <c r="P236" i="9"/>
  <c r="Q236" i="9" s="1"/>
  <c r="P235" i="9"/>
  <c r="Q235" i="9" s="1"/>
  <c r="P234" i="9"/>
  <c r="Q234" i="9" s="1"/>
  <c r="P233" i="9"/>
  <c r="Q233" i="9" s="1"/>
  <c r="P232" i="9"/>
  <c r="Q232" i="9" s="1"/>
  <c r="P231" i="9"/>
  <c r="Q231" i="9" s="1"/>
  <c r="P230" i="9"/>
  <c r="Q230" i="9" s="1"/>
  <c r="P229" i="9"/>
  <c r="Q229" i="9" s="1"/>
  <c r="P228" i="9"/>
  <c r="Q228" i="9" s="1"/>
  <c r="P227" i="9"/>
  <c r="Q227" i="9" s="1"/>
  <c r="P226" i="9"/>
  <c r="Q226" i="9" s="1"/>
  <c r="P225" i="9"/>
  <c r="Q225" i="9" s="1"/>
  <c r="P224" i="9"/>
  <c r="Q224" i="9" s="1"/>
  <c r="P223" i="9"/>
  <c r="Q223" i="9" s="1"/>
  <c r="P222" i="9"/>
  <c r="Q222" i="9" s="1"/>
  <c r="P221" i="9"/>
  <c r="Q221" i="9" s="1"/>
  <c r="P220" i="9"/>
  <c r="Q220" i="9" s="1"/>
  <c r="P219" i="9"/>
  <c r="Q219" i="9" s="1"/>
  <c r="P218" i="9"/>
  <c r="Q218" i="9" s="1"/>
  <c r="P217" i="9"/>
  <c r="Q217" i="9" s="1"/>
  <c r="P216" i="9"/>
  <c r="Q216" i="9" s="1"/>
  <c r="P215" i="9"/>
  <c r="Q215" i="9" s="1"/>
  <c r="P214" i="9"/>
  <c r="Q214" i="9" s="1"/>
  <c r="P213" i="9"/>
  <c r="Q213" i="9" s="1"/>
  <c r="Q212" i="9"/>
  <c r="P212" i="9"/>
  <c r="P211" i="9"/>
  <c r="Q211" i="9" s="1"/>
  <c r="P210" i="9"/>
  <c r="Q210" i="9" s="1"/>
  <c r="P209" i="9"/>
  <c r="Q209" i="9" s="1"/>
  <c r="P208" i="9"/>
  <c r="Q208" i="9" s="1"/>
  <c r="P207" i="9"/>
  <c r="Q207" i="9" s="1"/>
  <c r="P206" i="9"/>
  <c r="Q206" i="9" s="1"/>
  <c r="P205" i="9"/>
  <c r="Q205" i="9" s="1"/>
  <c r="P204" i="9"/>
  <c r="Q204" i="9" s="1"/>
  <c r="P203" i="9"/>
  <c r="Q203" i="9" s="1"/>
  <c r="P202" i="9"/>
  <c r="Q202" i="9" s="1"/>
  <c r="P201" i="9"/>
  <c r="Q201" i="9" s="1"/>
  <c r="P200" i="9"/>
  <c r="Q200" i="9" s="1"/>
  <c r="P199" i="9"/>
  <c r="Q199" i="9" s="1"/>
  <c r="P198" i="9"/>
  <c r="Q198" i="9" s="1"/>
  <c r="P197" i="9"/>
  <c r="Q197" i="9" s="1"/>
  <c r="P196" i="9"/>
  <c r="Q196" i="9" s="1"/>
  <c r="P195" i="9"/>
  <c r="Q195" i="9" s="1"/>
  <c r="P194" i="9"/>
  <c r="Q194" i="9" s="1"/>
  <c r="P193" i="9"/>
  <c r="Q193" i="9" s="1"/>
  <c r="P192" i="9"/>
  <c r="Q192" i="9" s="1"/>
  <c r="P191" i="9"/>
  <c r="Q191" i="9" s="1"/>
  <c r="P190" i="9"/>
  <c r="Q190" i="9" s="1"/>
  <c r="P189" i="9"/>
  <c r="Q189" i="9" s="1"/>
  <c r="P188" i="9"/>
  <c r="Q188" i="9" s="1"/>
  <c r="P187" i="9"/>
  <c r="Q187" i="9" s="1"/>
  <c r="P186" i="9"/>
  <c r="Q186" i="9" s="1"/>
  <c r="P185" i="9"/>
  <c r="Q185" i="9" s="1"/>
  <c r="P184" i="9"/>
  <c r="Q184" i="9" s="1"/>
  <c r="P183" i="9"/>
  <c r="Q183" i="9" s="1"/>
  <c r="P182" i="9"/>
  <c r="Q182" i="9" s="1"/>
  <c r="P181" i="9"/>
  <c r="Q181" i="9" s="1"/>
  <c r="P180" i="9"/>
  <c r="Q180" i="9" s="1"/>
  <c r="P179" i="9"/>
  <c r="Q179" i="9" s="1"/>
  <c r="P178" i="9"/>
  <c r="Q178" i="9" s="1"/>
  <c r="P177" i="9"/>
  <c r="Q177" i="9" s="1"/>
  <c r="P176" i="9"/>
  <c r="Q176" i="9" s="1"/>
  <c r="P175" i="9"/>
  <c r="Q175" i="9" s="1"/>
  <c r="P174" i="9"/>
  <c r="Q174" i="9" s="1"/>
  <c r="P173" i="9"/>
  <c r="Q173" i="9" s="1"/>
  <c r="P172" i="9"/>
  <c r="Q172" i="9" s="1"/>
  <c r="P171" i="9"/>
  <c r="Q171" i="9" s="1"/>
  <c r="P170" i="9"/>
  <c r="Q170" i="9" s="1"/>
  <c r="P169" i="9"/>
  <c r="Q169" i="9" s="1"/>
  <c r="P168" i="9"/>
  <c r="Q168" i="9" s="1"/>
  <c r="P167" i="9"/>
  <c r="Q167" i="9" s="1"/>
  <c r="P166" i="9"/>
  <c r="Q166" i="9" s="1"/>
  <c r="P165" i="9"/>
  <c r="Q165" i="9" s="1"/>
  <c r="P164" i="9"/>
  <c r="Q164" i="9" s="1"/>
  <c r="P163" i="9"/>
  <c r="Q163" i="9" s="1"/>
  <c r="P162" i="9"/>
  <c r="Q162" i="9" s="1"/>
  <c r="P161" i="9"/>
  <c r="Q161" i="9" s="1"/>
  <c r="P160" i="9"/>
  <c r="Q160" i="9" s="1"/>
  <c r="P159" i="9"/>
  <c r="Q159" i="9" s="1"/>
  <c r="P158" i="9"/>
  <c r="Q158" i="9" s="1"/>
  <c r="P157" i="9"/>
  <c r="Q157" i="9" s="1"/>
  <c r="P156" i="9"/>
  <c r="Q156" i="9" s="1"/>
  <c r="P155" i="9"/>
  <c r="Q155" i="9" s="1"/>
  <c r="P154" i="9"/>
  <c r="Q154" i="9" s="1"/>
  <c r="P153" i="9"/>
  <c r="Q153" i="9" s="1"/>
  <c r="P152" i="9"/>
  <c r="Q152" i="9" s="1"/>
  <c r="P151" i="9"/>
  <c r="Q151" i="9" s="1"/>
  <c r="P150" i="9"/>
  <c r="Q150" i="9" s="1"/>
  <c r="P149" i="9"/>
  <c r="Q149" i="9" s="1"/>
  <c r="P148" i="9"/>
  <c r="Q148" i="9" s="1"/>
  <c r="P147" i="9"/>
  <c r="Q147" i="9" s="1"/>
  <c r="P146" i="9"/>
  <c r="Q146" i="9" s="1"/>
  <c r="P145" i="9"/>
  <c r="Q145" i="9" s="1"/>
  <c r="P144" i="9"/>
  <c r="Q144" i="9" s="1"/>
  <c r="P143" i="9"/>
  <c r="Q143" i="9" s="1"/>
  <c r="P142" i="9"/>
  <c r="Q142" i="9" s="1"/>
  <c r="P141" i="9"/>
  <c r="Q141" i="9" s="1"/>
  <c r="P140" i="9"/>
  <c r="Q140" i="9" s="1"/>
  <c r="P139" i="9"/>
  <c r="Q139" i="9" s="1"/>
  <c r="P138" i="9"/>
  <c r="Q138" i="9" s="1"/>
  <c r="P137" i="9"/>
  <c r="Q137" i="9" s="1"/>
  <c r="P136" i="9"/>
  <c r="Q136" i="9" s="1"/>
  <c r="P135" i="9"/>
  <c r="Q135" i="9" s="1"/>
  <c r="P134" i="9"/>
  <c r="Q134" i="9" s="1"/>
  <c r="P133" i="9"/>
  <c r="Q133" i="9" s="1"/>
  <c r="P132" i="9"/>
  <c r="Q132" i="9" s="1"/>
  <c r="P131" i="9"/>
  <c r="Q131" i="9" s="1"/>
  <c r="P130" i="9"/>
  <c r="Q130" i="9" s="1"/>
  <c r="P129" i="9"/>
  <c r="Q129" i="9" s="1"/>
  <c r="P128" i="9"/>
  <c r="Q128" i="9" s="1"/>
  <c r="P127" i="9"/>
  <c r="Q127" i="9" s="1"/>
  <c r="P126" i="9"/>
  <c r="Q126" i="9" s="1"/>
  <c r="P125" i="9"/>
  <c r="Q125" i="9" s="1"/>
  <c r="P124" i="9"/>
  <c r="Q124" i="9" s="1"/>
  <c r="P123" i="9"/>
  <c r="Q123" i="9" s="1"/>
  <c r="P122" i="9"/>
  <c r="Q122" i="9" s="1"/>
  <c r="P121" i="9"/>
  <c r="Q121" i="9" s="1"/>
  <c r="P120" i="9"/>
  <c r="Q120" i="9" s="1"/>
  <c r="P119" i="9"/>
  <c r="Q119" i="9" s="1"/>
  <c r="P118" i="9"/>
  <c r="Q118" i="9" s="1"/>
  <c r="Q117" i="9"/>
  <c r="P117" i="9"/>
  <c r="P116" i="9"/>
  <c r="Q116" i="9" s="1"/>
  <c r="P115" i="9"/>
  <c r="Q115" i="9" s="1"/>
  <c r="P114" i="9"/>
  <c r="Q114" i="9" s="1"/>
  <c r="P113" i="9"/>
  <c r="Q113" i="9" s="1"/>
  <c r="P112" i="9"/>
  <c r="Q112" i="9" s="1"/>
  <c r="P111" i="9"/>
  <c r="Q111" i="9" s="1"/>
  <c r="P110" i="9"/>
  <c r="Q110" i="9" s="1"/>
  <c r="P109" i="9"/>
  <c r="Q109" i="9" s="1"/>
  <c r="P108" i="9"/>
  <c r="Q108" i="9" s="1"/>
  <c r="P107" i="9"/>
  <c r="Q107" i="9" s="1"/>
  <c r="P106" i="9"/>
  <c r="Q106" i="9" s="1"/>
  <c r="P105" i="9"/>
  <c r="Q105" i="9" s="1"/>
  <c r="P104" i="9"/>
  <c r="Q104" i="9" s="1"/>
  <c r="P103" i="9"/>
  <c r="Q103" i="9" s="1"/>
  <c r="P102" i="9"/>
  <c r="Q102" i="9" s="1"/>
  <c r="P101" i="9"/>
  <c r="Q101" i="9" s="1"/>
  <c r="P100" i="9"/>
  <c r="Q100" i="9" s="1"/>
  <c r="P99" i="9"/>
  <c r="Q99" i="9" s="1"/>
  <c r="P98" i="9"/>
  <c r="Q98" i="9" s="1"/>
  <c r="P97" i="9"/>
  <c r="Q97" i="9" s="1"/>
  <c r="P96" i="9"/>
  <c r="Q96" i="9" s="1"/>
  <c r="P95" i="9"/>
  <c r="Q95" i="9" s="1"/>
  <c r="P94" i="9"/>
  <c r="Q94" i="9" s="1"/>
  <c r="P93" i="9"/>
  <c r="Q93" i="9" s="1"/>
  <c r="P92" i="9"/>
  <c r="Q92" i="9" s="1"/>
  <c r="P91" i="9"/>
  <c r="Q91" i="9" s="1"/>
  <c r="P90" i="9"/>
  <c r="Q90" i="9" s="1"/>
  <c r="P89" i="9"/>
  <c r="Q89" i="9" s="1"/>
  <c r="P88" i="9"/>
  <c r="Q88" i="9" s="1"/>
  <c r="P87" i="9"/>
  <c r="Q87" i="9" s="1"/>
  <c r="P86" i="9"/>
  <c r="Q86" i="9" s="1"/>
  <c r="P85" i="9"/>
  <c r="Q85" i="9" s="1"/>
  <c r="P84" i="9"/>
  <c r="Q84" i="9" s="1"/>
  <c r="P83" i="9"/>
  <c r="Q83" i="9" s="1"/>
  <c r="P82" i="9"/>
  <c r="Q82" i="9" s="1"/>
  <c r="P81" i="9"/>
  <c r="Q81" i="9" s="1"/>
  <c r="P80" i="9"/>
  <c r="Q80" i="9" s="1"/>
  <c r="P79" i="9"/>
  <c r="Q79" i="9" s="1"/>
  <c r="P78" i="9"/>
  <c r="Q78" i="9" s="1"/>
  <c r="P77" i="9"/>
  <c r="Q77" i="9" s="1"/>
  <c r="P76" i="9"/>
  <c r="Q76" i="9" s="1"/>
  <c r="P75" i="9"/>
  <c r="Q75" i="9" s="1"/>
  <c r="P74" i="9"/>
  <c r="Q74" i="9" s="1"/>
  <c r="P73" i="9"/>
  <c r="Q73" i="9" s="1"/>
  <c r="P72" i="9"/>
  <c r="Q72" i="9" s="1"/>
  <c r="P71" i="9"/>
  <c r="Q71" i="9" s="1"/>
  <c r="P70" i="9"/>
  <c r="Q70" i="9" s="1"/>
  <c r="P69" i="9"/>
  <c r="Q69" i="9" s="1"/>
  <c r="P68" i="9"/>
  <c r="Q68" i="9" s="1"/>
  <c r="P67" i="9"/>
  <c r="Q67" i="9" s="1"/>
  <c r="P66" i="9"/>
  <c r="Q66" i="9" s="1"/>
  <c r="P65" i="9"/>
  <c r="Q65" i="9" s="1"/>
  <c r="P64" i="9"/>
  <c r="Q64" i="9" s="1"/>
  <c r="P63" i="9"/>
  <c r="Q63" i="9" s="1"/>
  <c r="P62" i="9"/>
  <c r="Q62" i="9" s="1"/>
  <c r="P61" i="9"/>
  <c r="Q61" i="9" s="1"/>
  <c r="P60" i="9"/>
  <c r="Q60" i="9" s="1"/>
  <c r="P59" i="9"/>
  <c r="Q59" i="9" s="1"/>
  <c r="P58" i="9"/>
  <c r="Q58" i="9" s="1"/>
  <c r="Q57" i="9"/>
  <c r="P57" i="9"/>
  <c r="P56" i="9"/>
  <c r="Q56" i="9" s="1"/>
  <c r="P55" i="9"/>
  <c r="Q55" i="9" s="1"/>
  <c r="P54" i="9"/>
  <c r="Q54" i="9" s="1"/>
  <c r="P53" i="9"/>
  <c r="Q53" i="9" s="1"/>
  <c r="P52" i="9"/>
  <c r="Q52" i="9" s="1"/>
  <c r="P51" i="9"/>
  <c r="Q51" i="9" s="1"/>
  <c r="P50" i="9"/>
  <c r="Q50" i="9" s="1"/>
  <c r="P49" i="9"/>
  <c r="Q49" i="9" s="1"/>
  <c r="P48" i="9"/>
  <c r="Q48" i="9" s="1"/>
  <c r="P47" i="9"/>
  <c r="Q47" i="9" s="1"/>
  <c r="P46" i="9"/>
  <c r="Q46" i="9" s="1"/>
  <c r="P45" i="9"/>
  <c r="Q45" i="9" s="1"/>
  <c r="P44" i="9"/>
  <c r="Q44" i="9" s="1"/>
  <c r="P43" i="9"/>
  <c r="Q43" i="9" s="1"/>
  <c r="P42" i="9"/>
  <c r="Q42" i="9" s="1"/>
  <c r="P41" i="9"/>
  <c r="Q41" i="9" s="1"/>
  <c r="P40" i="9"/>
  <c r="Q40" i="9" s="1"/>
  <c r="P39" i="9"/>
  <c r="Q39" i="9" s="1"/>
  <c r="P38" i="9"/>
  <c r="Q38" i="9" s="1"/>
  <c r="P37" i="9"/>
  <c r="Q37" i="9" s="1"/>
  <c r="P36" i="9"/>
  <c r="Q36" i="9" s="1"/>
  <c r="P35" i="9"/>
  <c r="Q35" i="9" s="1"/>
  <c r="P34" i="9"/>
  <c r="Q34" i="9" s="1"/>
  <c r="P33" i="9"/>
  <c r="Q33" i="9" s="1"/>
  <c r="P32" i="9"/>
  <c r="Q32" i="9" s="1"/>
  <c r="P31" i="9"/>
  <c r="Q31" i="9" s="1"/>
  <c r="P30" i="9"/>
  <c r="Q30" i="9" s="1"/>
  <c r="P29" i="9"/>
  <c r="Q29" i="9" s="1"/>
  <c r="P28" i="9"/>
  <c r="Q28" i="9" s="1"/>
  <c r="P27" i="9"/>
  <c r="Q27" i="9" s="1"/>
  <c r="P26" i="9"/>
  <c r="Q26" i="9" s="1"/>
  <c r="P25" i="9"/>
  <c r="Q25" i="9" s="1"/>
  <c r="P24" i="9"/>
  <c r="Q24" i="9" s="1"/>
  <c r="P23" i="9"/>
  <c r="Q23" i="9" s="1"/>
  <c r="P22" i="9"/>
  <c r="Q22" i="9" s="1"/>
  <c r="P21" i="9"/>
  <c r="Q21" i="9" s="1"/>
  <c r="P20" i="9"/>
  <c r="Q20" i="9" s="1"/>
  <c r="P19" i="9"/>
  <c r="Q19" i="9" s="1"/>
  <c r="P18" i="9"/>
  <c r="Q18" i="9" s="1"/>
  <c r="P17" i="9"/>
  <c r="Q17" i="9" s="1"/>
  <c r="P16" i="9"/>
  <c r="Q16" i="9" s="1"/>
  <c r="P15" i="9"/>
  <c r="Q15" i="9" s="1"/>
  <c r="P14" i="9"/>
  <c r="Q14" i="9" s="1"/>
  <c r="P13" i="9"/>
  <c r="Q13" i="9" s="1"/>
  <c r="P12" i="9"/>
  <c r="Q12" i="9" s="1"/>
  <c r="P11" i="9"/>
  <c r="Q11" i="9" s="1"/>
  <c r="P10" i="9"/>
  <c r="Q10" i="9" s="1"/>
  <c r="P9" i="9"/>
  <c r="Q9" i="9" s="1"/>
  <c r="P8" i="9"/>
  <c r="Q8" i="9" s="1"/>
  <c r="P7" i="9"/>
  <c r="Q7" i="9" s="1"/>
  <c r="P6" i="9"/>
  <c r="Q6" i="9" s="1"/>
  <c r="P5" i="9"/>
  <c r="Q5" i="9" s="1"/>
  <c r="P4" i="9"/>
  <c r="Q4" i="9" s="1"/>
  <c r="P3" i="9"/>
  <c r="Q3" i="9" s="1"/>
  <c r="P2" i="9"/>
  <c r="Q2" i="9" s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305" i="3"/>
  <c r="B306" i="3"/>
  <c r="B307" i="3"/>
  <c r="B308" i="3"/>
  <c r="B309" i="3"/>
  <c r="B310" i="3"/>
  <c r="B311" i="3"/>
  <c r="B312" i="3"/>
  <c r="B313" i="3"/>
  <c r="B314" i="3"/>
  <c r="B315" i="3"/>
  <c r="B316" i="3"/>
  <c r="B317" i="3"/>
  <c r="B318" i="3"/>
  <c r="B319" i="3"/>
  <c r="B320" i="3"/>
  <c r="B321" i="3"/>
  <c r="B322" i="3"/>
  <c r="B323" i="3"/>
  <c r="B324" i="3"/>
  <c r="B325" i="3"/>
  <c r="B326" i="3"/>
  <c r="B327" i="3"/>
  <c r="B328" i="3"/>
  <c r="B329" i="3"/>
  <c r="B330" i="3"/>
  <c r="B331" i="3"/>
  <c r="B332" i="3"/>
  <c r="B333" i="3"/>
  <c r="B334" i="3"/>
  <c r="B335" i="3"/>
  <c r="B336" i="3"/>
  <c r="B337" i="3"/>
  <c r="B338" i="3"/>
  <c r="B339" i="3"/>
  <c r="B340" i="3"/>
  <c r="B341" i="3"/>
  <c r="B342" i="3"/>
  <c r="B343" i="3"/>
  <c r="B344" i="3"/>
  <c r="B345" i="3"/>
  <c r="B346" i="3"/>
  <c r="B347" i="3"/>
  <c r="B348" i="3"/>
  <c r="B349" i="3"/>
  <c r="B350" i="3"/>
  <c r="B351" i="3"/>
  <c r="B352" i="3"/>
  <c r="B353" i="3"/>
  <c r="B354" i="3"/>
  <c r="B355" i="3"/>
  <c r="B356" i="3"/>
  <c r="B357" i="3"/>
  <c r="B358" i="3"/>
  <c r="B359" i="3"/>
  <c r="B360" i="3"/>
  <c r="B361" i="3"/>
  <c r="B362" i="3"/>
  <c r="B363" i="3"/>
  <c r="B364" i="3"/>
  <c r="B365" i="3"/>
  <c r="B366" i="3"/>
  <c r="B367" i="3"/>
  <c r="B368" i="3"/>
  <c r="B369" i="3"/>
  <c r="B370" i="3"/>
  <c r="B371" i="3"/>
  <c r="B372" i="3"/>
  <c r="B373" i="3"/>
  <c r="B374" i="3"/>
  <c r="B375" i="3"/>
  <c r="B376" i="3"/>
  <c r="B377" i="3"/>
  <c r="B378" i="3"/>
  <c r="B379" i="3"/>
  <c r="B380" i="3"/>
  <c r="B381" i="3"/>
  <c r="B382" i="3"/>
  <c r="B383" i="3"/>
  <c r="B384" i="3"/>
  <c r="B385" i="3"/>
  <c r="B386" i="3"/>
  <c r="B387" i="3"/>
  <c r="B388" i="3"/>
  <c r="B389" i="3"/>
  <c r="B390" i="3"/>
  <c r="B391" i="3"/>
  <c r="B392" i="3"/>
  <c r="B393" i="3"/>
  <c r="B394" i="3"/>
  <c r="B395" i="3"/>
  <c r="B396" i="3"/>
  <c r="B397" i="3"/>
  <c r="B398" i="3"/>
  <c r="B399" i="3"/>
  <c r="B400" i="3"/>
  <c r="B401" i="3"/>
  <c r="B402" i="3"/>
  <c r="B403" i="3"/>
  <c r="B404" i="3"/>
  <c r="B405" i="3"/>
  <c r="B406" i="3"/>
  <c r="B407" i="3"/>
  <c r="B408" i="3"/>
  <c r="B409" i="3"/>
  <c r="B410" i="3"/>
  <c r="B411" i="3"/>
  <c r="B412" i="3"/>
  <c r="B413" i="3"/>
  <c r="B414" i="3"/>
  <c r="B415" i="3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F4" i="2"/>
  <c r="F6" i="2"/>
  <c r="E18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" i="2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O2" i="1"/>
  <c r="P2" i="1" s="1"/>
  <c r="O3" i="1"/>
  <c r="P3" i="1" s="1"/>
  <c r="O4" i="1"/>
  <c r="P4" i="1" s="1"/>
  <c r="O5" i="1"/>
  <c r="P5" i="1" s="1"/>
  <c r="O6" i="1"/>
  <c r="P6" i="1" s="1"/>
  <c r="O7" i="1"/>
  <c r="P7" i="1" s="1"/>
  <c r="O8" i="1"/>
  <c r="P8" i="1" s="1"/>
  <c r="O9" i="1"/>
  <c r="P9" i="1" s="1"/>
  <c r="O10" i="1"/>
  <c r="P10" i="1" s="1"/>
  <c r="O11" i="1"/>
  <c r="P11" i="1" s="1"/>
  <c r="O12" i="1"/>
  <c r="P12" i="1" s="1"/>
  <c r="O13" i="1"/>
  <c r="P13" i="1" s="1"/>
  <c r="O14" i="1"/>
  <c r="P14" i="1" s="1"/>
  <c r="O15" i="1"/>
  <c r="P15" i="1" s="1"/>
  <c r="O16" i="1"/>
  <c r="P16" i="1" s="1"/>
  <c r="O17" i="1"/>
  <c r="P17" i="1" s="1"/>
  <c r="O18" i="1"/>
  <c r="P18" i="1" s="1"/>
  <c r="O19" i="1"/>
  <c r="P19" i="1" s="1"/>
  <c r="O20" i="1"/>
  <c r="P20" i="1" s="1"/>
  <c r="O21" i="1"/>
  <c r="P21" i="1" s="1"/>
  <c r="O22" i="1"/>
  <c r="P22" i="1" s="1"/>
  <c r="O23" i="1"/>
  <c r="P23" i="1" s="1"/>
  <c r="O24" i="1"/>
  <c r="P24" i="1" s="1"/>
  <c r="O25" i="1"/>
  <c r="P25" i="1" s="1"/>
  <c r="O26" i="1"/>
  <c r="P26" i="1" s="1"/>
  <c r="O27" i="1"/>
  <c r="P27" i="1" s="1"/>
  <c r="O28" i="1"/>
  <c r="P28" i="1" s="1"/>
  <c r="O29" i="1"/>
  <c r="P29" i="1" s="1"/>
  <c r="O30" i="1"/>
  <c r="P30" i="1" s="1"/>
  <c r="O31" i="1"/>
  <c r="P31" i="1" s="1"/>
  <c r="O32" i="1"/>
  <c r="P32" i="1" s="1"/>
  <c r="O33" i="1"/>
  <c r="P33" i="1" s="1"/>
  <c r="O34" i="1"/>
  <c r="P34" i="1" s="1"/>
  <c r="O35" i="1"/>
  <c r="P35" i="1" s="1"/>
  <c r="O36" i="1"/>
  <c r="P36" i="1" s="1"/>
  <c r="O37" i="1"/>
  <c r="P37" i="1" s="1"/>
  <c r="O38" i="1"/>
  <c r="P38" i="1" s="1"/>
  <c r="O39" i="1"/>
  <c r="P39" i="1" s="1"/>
  <c r="O40" i="1"/>
  <c r="P40" i="1" s="1"/>
  <c r="O41" i="1"/>
  <c r="P41" i="1" s="1"/>
  <c r="O42" i="1"/>
  <c r="O43" i="1"/>
  <c r="P43" i="1" s="1"/>
  <c r="O44" i="1"/>
  <c r="P44" i="1" s="1"/>
  <c r="O45" i="1"/>
  <c r="P45" i="1" s="1"/>
  <c r="O46" i="1"/>
  <c r="P46" i="1" s="1"/>
  <c r="O47" i="1"/>
  <c r="P47" i="1" s="1"/>
  <c r="O48" i="1"/>
  <c r="P48" i="1" s="1"/>
  <c r="O49" i="1"/>
  <c r="P49" i="1" s="1"/>
  <c r="O50" i="1"/>
  <c r="P50" i="1" s="1"/>
  <c r="O51" i="1"/>
  <c r="P51" i="1" s="1"/>
  <c r="O52" i="1"/>
  <c r="P52" i="1" s="1"/>
  <c r="O53" i="1"/>
  <c r="P53" i="1" s="1"/>
  <c r="O54" i="1"/>
  <c r="P54" i="1" s="1"/>
  <c r="O55" i="1"/>
  <c r="P55" i="1" s="1"/>
  <c r="O56" i="1"/>
  <c r="P56" i="1" s="1"/>
  <c r="O57" i="1"/>
  <c r="P57" i="1" s="1"/>
  <c r="O58" i="1"/>
  <c r="P58" i="1" s="1"/>
  <c r="O59" i="1"/>
  <c r="P59" i="1" s="1"/>
  <c r="O60" i="1"/>
  <c r="P60" i="1" s="1"/>
  <c r="O61" i="1"/>
  <c r="P61" i="1" s="1"/>
  <c r="O62" i="1"/>
  <c r="P62" i="1" s="1"/>
  <c r="O63" i="1"/>
  <c r="P63" i="1" s="1"/>
  <c r="O64" i="1"/>
  <c r="P64" i="1" s="1"/>
  <c r="O65" i="1"/>
  <c r="P65" i="1" s="1"/>
  <c r="O66" i="1"/>
  <c r="P66" i="1" s="1"/>
  <c r="O67" i="1"/>
  <c r="P67" i="1" s="1"/>
  <c r="O68" i="1"/>
  <c r="P68" i="1" s="1"/>
  <c r="O69" i="1"/>
  <c r="P69" i="1" s="1"/>
  <c r="O70" i="1"/>
  <c r="P70" i="1" s="1"/>
  <c r="O71" i="1"/>
  <c r="P71" i="1" s="1"/>
  <c r="O72" i="1"/>
  <c r="P72" i="1" s="1"/>
  <c r="O73" i="1"/>
  <c r="P73" i="1" s="1"/>
  <c r="O74" i="1"/>
  <c r="P74" i="1" s="1"/>
  <c r="O75" i="1"/>
  <c r="P75" i="1" s="1"/>
  <c r="O76" i="1"/>
  <c r="P76" i="1" s="1"/>
  <c r="O77" i="1"/>
  <c r="P77" i="1" s="1"/>
  <c r="O78" i="1"/>
  <c r="P78" i="1" s="1"/>
  <c r="O79" i="1"/>
  <c r="P79" i="1" s="1"/>
  <c r="O80" i="1"/>
  <c r="P80" i="1" s="1"/>
  <c r="O81" i="1"/>
  <c r="P81" i="1" s="1"/>
  <c r="O82" i="1"/>
  <c r="P82" i="1" s="1"/>
  <c r="O83" i="1"/>
  <c r="P83" i="1" s="1"/>
  <c r="O84" i="1"/>
  <c r="P84" i="1" s="1"/>
  <c r="O85" i="1"/>
  <c r="P85" i="1" s="1"/>
  <c r="O86" i="1"/>
  <c r="P86" i="1" s="1"/>
  <c r="O87" i="1"/>
  <c r="P87" i="1" s="1"/>
  <c r="O88" i="1"/>
  <c r="P88" i="1" s="1"/>
  <c r="O89" i="1"/>
  <c r="P89" i="1" s="1"/>
  <c r="O90" i="1"/>
  <c r="P90" i="1" s="1"/>
  <c r="O91" i="1"/>
  <c r="P91" i="1" s="1"/>
  <c r="O92" i="1"/>
  <c r="P92" i="1" s="1"/>
  <c r="O93" i="1"/>
  <c r="P93" i="1" s="1"/>
  <c r="O94" i="1"/>
  <c r="P94" i="1" s="1"/>
  <c r="O95" i="1"/>
  <c r="P95" i="1" s="1"/>
  <c r="O96" i="1"/>
  <c r="P96" i="1" s="1"/>
  <c r="O97" i="1"/>
  <c r="P97" i="1" s="1"/>
  <c r="O98" i="1"/>
  <c r="P98" i="1" s="1"/>
  <c r="O99" i="1"/>
  <c r="P99" i="1" s="1"/>
  <c r="O100" i="1"/>
  <c r="P100" i="1" s="1"/>
  <c r="O101" i="1"/>
  <c r="P101" i="1" s="1"/>
  <c r="O102" i="1"/>
  <c r="P102" i="1" s="1"/>
  <c r="O103" i="1"/>
  <c r="P103" i="1" s="1"/>
  <c r="O104" i="1"/>
  <c r="P104" i="1" s="1"/>
  <c r="O105" i="1"/>
  <c r="P105" i="1" s="1"/>
  <c r="O106" i="1"/>
  <c r="P106" i="1" s="1"/>
  <c r="O107" i="1"/>
  <c r="P107" i="1" s="1"/>
  <c r="O108" i="1"/>
  <c r="P108" i="1" s="1"/>
  <c r="O109" i="1"/>
  <c r="P109" i="1" s="1"/>
  <c r="O110" i="1"/>
  <c r="P110" i="1" s="1"/>
  <c r="O111" i="1"/>
  <c r="P111" i="1" s="1"/>
  <c r="O112" i="1"/>
  <c r="P112" i="1" s="1"/>
  <c r="O113" i="1"/>
  <c r="P113" i="1" s="1"/>
  <c r="O114" i="1"/>
  <c r="P114" i="1" s="1"/>
  <c r="O115" i="1"/>
  <c r="P115" i="1" s="1"/>
  <c r="O116" i="1"/>
  <c r="P116" i="1" s="1"/>
  <c r="O117" i="1"/>
  <c r="P117" i="1" s="1"/>
  <c r="O118" i="1"/>
  <c r="P118" i="1" s="1"/>
  <c r="O119" i="1"/>
  <c r="P119" i="1" s="1"/>
  <c r="O120" i="1"/>
  <c r="P120" i="1" s="1"/>
  <c r="O121" i="1"/>
  <c r="P121" i="1" s="1"/>
  <c r="O122" i="1"/>
  <c r="P122" i="1" s="1"/>
  <c r="O123" i="1"/>
  <c r="P123" i="1" s="1"/>
  <c r="O124" i="1"/>
  <c r="P124" i="1" s="1"/>
  <c r="O125" i="1"/>
  <c r="P125" i="1" s="1"/>
  <c r="O126" i="1"/>
  <c r="P126" i="1" s="1"/>
  <c r="O127" i="1"/>
  <c r="P127" i="1" s="1"/>
  <c r="O128" i="1"/>
  <c r="P128" i="1" s="1"/>
  <c r="O129" i="1"/>
  <c r="P129" i="1" s="1"/>
  <c r="O130" i="1"/>
  <c r="P130" i="1" s="1"/>
  <c r="O131" i="1"/>
  <c r="P131" i="1" s="1"/>
  <c r="O132" i="1"/>
  <c r="P132" i="1" s="1"/>
  <c r="O133" i="1"/>
  <c r="P133" i="1" s="1"/>
  <c r="O134" i="1"/>
  <c r="P134" i="1" s="1"/>
  <c r="O135" i="1"/>
  <c r="P135" i="1" s="1"/>
  <c r="O136" i="1"/>
  <c r="P136" i="1" s="1"/>
  <c r="O137" i="1"/>
  <c r="P137" i="1" s="1"/>
  <c r="O138" i="1"/>
  <c r="P138" i="1" s="1"/>
  <c r="O139" i="1"/>
  <c r="P139" i="1" s="1"/>
  <c r="O140" i="1"/>
  <c r="P140" i="1" s="1"/>
  <c r="O141" i="1"/>
  <c r="P141" i="1" s="1"/>
  <c r="O142" i="1"/>
  <c r="P142" i="1" s="1"/>
  <c r="O143" i="1"/>
  <c r="P143" i="1" s="1"/>
  <c r="O144" i="1"/>
  <c r="P144" i="1" s="1"/>
  <c r="O145" i="1"/>
  <c r="P145" i="1" s="1"/>
  <c r="O146" i="1"/>
  <c r="P146" i="1" s="1"/>
  <c r="O147" i="1"/>
  <c r="P147" i="1" s="1"/>
  <c r="O148" i="1"/>
  <c r="P148" i="1" s="1"/>
  <c r="O149" i="1"/>
  <c r="P149" i="1" s="1"/>
  <c r="O150" i="1"/>
  <c r="P150" i="1" s="1"/>
  <c r="O151" i="1"/>
  <c r="P151" i="1" s="1"/>
  <c r="O152" i="1"/>
  <c r="P152" i="1" s="1"/>
  <c r="O153" i="1"/>
  <c r="P153" i="1" s="1"/>
  <c r="O154" i="1"/>
  <c r="P154" i="1" s="1"/>
  <c r="O155" i="1"/>
  <c r="P155" i="1" s="1"/>
  <c r="O156" i="1"/>
  <c r="P156" i="1" s="1"/>
  <c r="O157" i="1"/>
  <c r="P157" i="1" s="1"/>
  <c r="O158" i="1"/>
  <c r="P158" i="1" s="1"/>
  <c r="O159" i="1"/>
  <c r="P159" i="1" s="1"/>
  <c r="O160" i="1"/>
  <c r="P160" i="1" s="1"/>
  <c r="O161" i="1"/>
  <c r="P161" i="1" s="1"/>
  <c r="O162" i="1"/>
  <c r="P162" i="1" s="1"/>
  <c r="O163" i="1"/>
  <c r="P163" i="1" s="1"/>
  <c r="O164" i="1"/>
  <c r="P164" i="1" s="1"/>
  <c r="O165" i="1"/>
  <c r="P165" i="1" s="1"/>
  <c r="O166" i="1"/>
  <c r="P166" i="1" s="1"/>
  <c r="O167" i="1"/>
  <c r="P167" i="1" s="1"/>
  <c r="O168" i="1"/>
  <c r="P168" i="1" s="1"/>
  <c r="O169" i="1"/>
  <c r="P169" i="1" s="1"/>
  <c r="O170" i="1"/>
  <c r="P170" i="1" s="1"/>
  <c r="O171" i="1"/>
  <c r="P171" i="1" s="1"/>
  <c r="O172" i="1"/>
  <c r="P172" i="1" s="1"/>
  <c r="O173" i="1"/>
  <c r="P173" i="1" s="1"/>
  <c r="O174" i="1"/>
  <c r="P174" i="1" s="1"/>
  <c r="O175" i="1"/>
  <c r="P175" i="1" s="1"/>
  <c r="O176" i="1"/>
  <c r="P176" i="1" s="1"/>
  <c r="O177" i="1"/>
  <c r="P177" i="1" s="1"/>
  <c r="O178" i="1"/>
  <c r="P178" i="1" s="1"/>
  <c r="O179" i="1"/>
  <c r="P179" i="1" s="1"/>
  <c r="O180" i="1"/>
  <c r="P180" i="1" s="1"/>
  <c r="O181" i="1"/>
  <c r="P181" i="1" s="1"/>
  <c r="O182" i="1"/>
  <c r="P182" i="1" s="1"/>
  <c r="O183" i="1"/>
  <c r="P183" i="1" s="1"/>
  <c r="O184" i="1"/>
  <c r="P184" i="1" s="1"/>
  <c r="O185" i="1"/>
  <c r="P185" i="1" s="1"/>
  <c r="O186" i="1"/>
  <c r="P186" i="1" s="1"/>
  <c r="O187" i="1"/>
  <c r="P187" i="1" s="1"/>
  <c r="O188" i="1"/>
  <c r="P188" i="1" s="1"/>
  <c r="O189" i="1"/>
  <c r="P189" i="1" s="1"/>
  <c r="O190" i="1"/>
  <c r="P190" i="1" s="1"/>
  <c r="O191" i="1"/>
  <c r="P191" i="1" s="1"/>
  <c r="O192" i="1"/>
  <c r="P192" i="1" s="1"/>
  <c r="O193" i="1"/>
  <c r="P193" i="1" s="1"/>
  <c r="O194" i="1"/>
  <c r="P194" i="1" s="1"/>
  <c r="O195" i="1"/>
  <c r="P195" i="1" s="1"/>
  <c r="O196" i="1"/>
  <c r="P196" i="1" s="1"/>
  <c r="O197" i="1"/>
  <c r="P197" i="1" s="1"/>
  <c r="O198" i="1"/>
  <c r="P198" i="1" s="1"/>
  <c r="O199" i="1"/>
  <c r="P199" i="1" s="1"/>
  <c r="O200" i="1"/>
  <c r="P200" i="1" s="1"/>
  <c r="O201" i="1"/>
  <c r="P201" i="1" s="1"/>
  <c r="O202" i="1"/>
  <c r="P202" i="1" s="1"/>
  <c r="O203" i="1"/>
  <c r="P203" i="1" s="1"/>
  <c r="O204" i="1"/>
  <c r="P204" i="1" s="1"/>
  <c r="O205" i="1"/>
  <c r="P205" i="1" s="1"/>
  <c r="O206" i="1"/>
  <c r="P206" i="1" s="1"/>
  <c r="O207" i="1"/>
  <c r="P207" i="1" s="1"/>
  <c r="O208" i="1"/>
  <c r="P208" i="1" s="1"/>
  <c r="O209" i="1"/>
  <c r="P209" i="1" s="1"/>
  <c r="O210" i="1"/>
  <c r="P210" i="1" s="1"/>
  <c r="O211" i="1"/>
  <c r="P211" i="1" s="1"/>
  <c r="O212" i="1"/>
  <c r="P212" i="1" s="1"/>
  <c r="O213" i="1"/>
  <c r="P213" i="1" s="1"/>
  <c r="O214" i="1"/>
  <c r="P214" i="1" s="1"/>
  <c r="O215" i="1"/>
  <c r="P215" i="1" s="1"/>
  <c r="O216" i="1"/>
  <c r="P216" i="1" s="1"/>
  <c r="O217" i="1"/>
  <c r="P217" i="1" s="1"/>
  <c r="O218" i="1"/>
  <c r="P218" i="1" s="1"/>
  <c r="O219" i="1"/>
  <c r="P219" i="1" s="1"/>
  <c r="O220" i="1"/>
  <c r="P220" i="1" s="1"/>
  <c r="O221" i="1"/>
  <c r="P221" i="1" s="1"/>
  <c r="O222" i="1"/>
  <c r="P222" i="1" s="1"/>
  <c r="O223" i="1"/>
  <c r="P223" i="1" s="1"/>
  <c r="O224" i="1"/>
  <c r="P224" i="1" s="1"/>
  <c r="O225" i="1"/>
  <c r="P225" i="1" s="1"/>
  <c r="O226" i="1"/>
  <c r="P226" i="1" s="1"/>
  <c r="O227" i="1"/>
  <c r="P227" i="1" s="1"/>
  <c r="O228" i="1"/>
  <c r="P228" i="1" s="1"/>
  <c r="O229" i="1"/>
  <c r="P229" i="1" s="1"/>
  <c r="O230" i="1"/>
  <c r="P230" i="1" s="1"/>
  <c r="O231" i="1"/>
  <c r="P231" i="1" s="1"/>
  <c r="O232" i="1"/>
  <c r="P232" i="1" s="1"/>
  <c r="O233" i="1"/>
  <c r="P233" i="1" s="1"/>
  <c r="O234" i="1"/>
  <c r="P234" i="1" s="1"/>
  <c r="O235" i="1"/>
  <c r="P235" i="1" s="1"/>
  <c r="O236" i="1"/>
  <c r="P236" i="1" s="1"/>
  <c r="O237" i="1"/>
  <c r="P237" i="1" s="1"/>
  <c r="O238" i="1"/>
  <c r="P238" i="1" s="1"/>
  <c r="O239" i="1"/>
  <c r="P239" i="1" s="1"/>
  <c r="O240" i="1"/>
  <c r="P240" i="1" s="1"/>
  <c r="O241" i="1"/>
  <c r="P241" i="1" s="1"/>
  <c r="O242" i="1"/>
  <c r="P242" i="1" s="1"/>
  <c r="O243" i="1"/>
  <c r="P243" i="1" s="1"/>
  <c r="O244" i="1"/>
  <c r="P244" i="1" s="1"/>
  <c r="O245" i="1"/>
  <c r="P245" i="1" s="1"/>
  <c r="O246" i="1"/>
  <c r="P246" i="1" s="1"/>
  <c r="O247" i="1"/>
  <c r="P247" i="1" s="1"/>
  <c r="O248" i="1"/>
  <c r="P248" i="1" s="1"/>
  <c r="O249" i="1"/>
  <c r="P249" i="1" s="1"/>
  <c r="O250" i="1"/>
  <c r="P250" i="1" s="1"/>
  <c r="O251" i="1"/>
  <c r="P251" i="1" s="1"/>
  <c r="O252" i="1"/>
  <c r="P252" i="1" s="1"/>
  <c r="O253" i="1"/>
  <c r="P253" i="1" s="1"/>
  <c r="O254" i="1"/>
  <c r="P254" i="1" s="1"/>
  <c r="O255" i="1"/>
  <c r="P255" i="1" s="1"/>
  <c r="O256" i="1"/>
  <c r="P256" i="1" s="1"/>
  <c r="O257" i="1"/>
  <c r="P257" i="1" s="1"/>
  <c r="O258" i="1"/>
  <c r="P258" i="1" s="1"/>
  <c r="O259" i="1"/>
  <c r="P259" i="1" s="1"/>
  <c r="O260" i="1"/>
  <c r="P260" i="1" s="1"/>
  <c r="O261" i="1"/>
  <c r="P261" i="1" s="1"/>
  <c r="O262" i="1"/>
  <c r="P262" i="1" s="1"/>
  <c r="O263" i="1"/>
  <c r="P263" i="1" s="1"/>
  <c r="O264" i="1"/>
  <c r="P264" i="1" s="1"/>
  <c r="O265" i="1"/>
  <c r="P265" i="1" s="1"/>
  <c r="O266" i="1"/>
  <c r="P266" i="1" s="1"/>
  <c r="O267" i="1"/>
  <c r="P267" i="1" s="1"/>
  <c r="O268" i="1"/>
  <c r="P268" i="1" s="1"/>
  <c r="O269" i="1"/>
  <c r="P269" i="1" s="1"/>
  <c r="O270" i="1"/>
  <c r="P270" i="1" s="1"/>
  <c r="O271" i="1"/>
  <c r="P271" i="1" s="1"/>
  <c r="O272" i="1"/>
  <c r="P272" i="1" s="1"/>
  <c r="O273" i="1"/>
  <c r="P273" i="1" s="1"/>
  <c r="O274" i="1"/>
  <c r="P274" i="1" s="1"/>
  <c r="O275" i="1"/>
  <c r="P275" i="1" s="1"/>
  <c r="O276" i="1"/>
  <c r="P276" i="1" s="1"/>
  <c r="O277" i="1"/>
  <c r="P277" i="1" s="1"/>
  <c r="O278" i="1"/>
  <c r="P278" i="1" s="1"/>
  <c r="O279" i="1"/>
  <c r="P279" i="1" s="1"/>
  <c r="O280" i="1"/>
  <c r="P280" i="1" s="1"/>
  <c r="O281" i="1"/>
  <c r="P281" i="1" s="1"/>
  <c r="O282" i="1"/>
  <c r="P282" i="1" s="1"/>
  <c r="O283" i="1"/>
  <c r="P283" i="1" s="1"/>
  <c r="O284" i="1"/>
  <c r="P284" i="1" s="1"/>
  <c r="O285" i="1"/>
  <c r="P285" i="1" s="1"/>
  <c r="O286" i="1"/>
  <c r="P286" i="1" s="1"/>
  <c r="O287" i="1"/>
  <c r="P287" i="1" s="1"/>
  <c r="O288" i="1"/>
  <c r="P288" i="1" s="1"/>
  <c r="O289" i="1"/>
  <c r="P289" i="1" s="1"/>
  <c r="O290" i="1"/>
  <c r="P290" i="1" s="1"/>
  <c r="O291" i="1"/>
  <c r="P291" i="1" s="1"/>
  <c r="O292" i="1"/>
  <c r="P292" i="1" s="1"/>
  <c r="O293" i="1"/>
  <c r="P293" i="1" s="1"/>
  <c r="O294" i="1"/>
  <c r="P294" i="1" s="1"/>
  <c r="O295" i="1"/>
  <c r="P295" i="1" s="1"/>
  <c r="O296" i="1"/>
  <c r="P296" i="1" s="1"/>
  <c r="O297" i="1"/>
  <c r="P297" i="1" s="1"/>
  <c r="O298" i="1"/>
  <c r="P298" i="1" s="1"/>
  <c r="O299" i="1"/>
  <c r="P299" i="1" s="1"/>
  <c r="O300" i="1"/>
  <c r="P300" i="1" s="1"/>
  <c r="O301" i="1"/>
  <c r="P301" i="1" s="1"/>
  <c r="O302" i="1"/>
  <c r="P302" i="1" s="1"/>
  <c r="O303" i="1"/>
  <c r="P303" i="1" s="1"/>
  <c r="O304" i="1"/>
  <c r="P304" i="1" s="1"/>
  <c r="O305" i="1"/>
  <c r="P305" i="1" s="1"/>
  <c r="O306" i="1"/>
  <c r="P306" i="1" s="1"/>
  <c r="O307" i="1"/>
  <c r="P307" i="1" s="1"/>
  <c r="O308" i="1"/>
  <c r="P308" i="1" s="1"/>
  <c r="O309" i="1"/>
  <c r="P309" i="1" s="1"/>
  <c r="O310" i="1"/>
  <c r="P310" i="1" s="1"/>
  <c r="O311" i="1"/>
  <c r="P311" i="1" s="1"/>
  <c r="O312" i="1"/>
  <c r="P312" i="1" s="1"/>
  <c r="O313" i="1"/>
  <c r="P313" i="1" s="1"/>
  <c r="O314" i="1"/>
  <c r="P314" i="1" s="1"/>
  <c r="O315" i="1"/>
  <c r="P315" i="1" s="1"/>
  <c r="O316" i="1"/>
  <c r="P316" i="1" s="1"/>
  <c r="O317" i="1"/>
  <c r="P317" i="1" s="1"/>
  <c r="O318" i="1"/>
  <c r="P318" i="1" s="1"/>
  <c r="O319" i="1"/>
  <c r="P319" i="1" s="1"/>
  <c r="O320" i="1"/>
  <c r="P320" i="1" s="1"/>
  <c r="O321" i="1"/>
  <c r="P321" i="1" s="1"/>
  <c r="O322" i="1"/>
  <c r="P322" i="1" s="1"/>
  <c r="O323" i="1"/>
  <c r="P323" i="1" s="1"/>
  <c r="O324" i="1"/>
  <c r="P324" i="1" s="1"/>
  <c r="O325" i="1"/>
  <c r="P325" i="1" s="1"/>
  <c r="O326" i="1"/>
  <c r="P326" i="1" s="1"/>
  <c r="O327" i="1"/>
  <c r="P327" i="1" s="1"/>
  <c r="O328" i="1"/>
  <c r="P328" i="1" s="1"/>
  <c r="O329" i="1"/>
  <c r="P329" i="1" s="1"/>
  <c r="O330" i="1"/>
  <c r="P330" i="1" s="1"/>
  <c r="O331" i="1"/>
  <c r="P331" i="1" s="1"/>
  <c r="O332" i="1"/>
  <c r="P332" i="1" s="1"/>
  <c r="O333" i="1"/>
  <c r="P333" i="1" s="1"/>
  <c r="O334" i="1"/>
  <c r="P334" i="1" s="1"/>
  <c r="O335" i="1"/>
  <c r="P335" i="1" s="1"/>
  <c r="O336" i="1"/>
  <c r="P336" i="1" s="1"/>
  <c r="O337" i="1"/>
  <c r="P337" i="1" s="1"/>
  <c r="O338" i="1"/>
  <c r="P338" i="1" s="1"/>
  <c r="O339" i="1"/>
  <c r="P339" i="1" s="1"/>
  <c r="O340" i="1"/>
  <c r="P340" i="1" s="1"/>
  <c r="O341" i="1"/>
  <c r="P341" i="1" s="1"/>
  <c r="O342" i="1"/>
  <c r="P342" i="1" s="1"/>
  <c r="O343" i="1"/>
  <c r="P343" i="1" s="1"/>
  <c r="O344" i="1"/>
  <c r="P344" i="1" s="1"/>
  <c r="O345" i="1"/>
  <c r="P345" i="1" s="1"/>
  <c r="O346" i="1"/>
  <c r="P346" i="1" s="1"/>
  <c r="O347" i="1"/>
  <c r="P347" i="1" s="1"/>
  <c r="O348" i="1"/>
  <c r="P348" i="1" s="1"/>
  <c r="O349" i="1"/>
  <c r="P349" i="1" s="1"/>
  <c r="O350" i="1"/>
  <c r="P350" i="1" s="1"/>
  <c r="O351" i="1"/>
  <c r="P351" i="1" s="1"/>
  <c r="O352" i="1"/>
  <c r="P352" i="1" s="1"/>
  <c r="O353" i="1"/>
  <c r="P353" i="1" s="1"/>
  <c r="O354" i="1"/>
  <c r="P354" i="1" s="1"/>
  <c r="O355" i="1"/>
  <c r="P355" i="1" s="1"/>
  <c r="O356" i="1"/>
  <c r="P356" i="1" s="1"/>
  <c r="O357" i="1"/>
  <c r="P357" i="1" s="1"/>
  <c r="O358" i="1"/>
  <c r="P358" i="1" s="1"/>
  <c r="O359" i="1"/>
  <c r="P359" i="1" s="1"/>
  <c r="O360" i="1"/>
  <c r="P360" i="1" s="1"/>
  <c r="O361" i="1"/>
  <c r="P361" i="1" s="1"/>
  <c r="O362" i="1"/>
  <c r="P362" i="1" s="1"/>
  <c r="O363" i="1"/>
  <c r="P363" i="1" s="1"/>
  <c r="O364" i="1"/>
  <c r="P364" i="1" s="1"/>
  <c r="O365" i="1"/>
  <c r="P365" i="1" s="1"/>
  <c r="O366" i="1"/>
  <c r="P366" i="1" s="1"/>
  <c r="O367" i="1"/>
  <c r="P367" i="1" s="1"/>
  <c r="O368" i="1"/>
  <c r="P368" i="1" s="1"/>
  <c r="O369" i="1"/>
  <c r="P369" i="1" s="1"/>
  <c r="O370" i="1"/>
  <c r="P370" i="1" s="1"/>
  <c r="O371" i="1"/>
  <c r="P371" i="1" s="1"/>
  <c r="O372" i="1"/>
  <c r="P372" i="1" s="1"/>
  <c r="O373" i="1"/>
  <c r="P373" i="1" s="1"/>
  <c r="O374" i="1"/>
  <c r="P374" i="1" s="1"/>
  <c r="O375" i="1"/>
  <c r="P375" i="1" s="1"/>
  <c r="O376" i="1"/>
  <c r="P376" i="1" s="1"/>
  <c r="O377" i="1"/>
  <c r="P377" i="1" s="1"/>
  <c r="O378" i="1"/>
  <c r="P378" i="1" s="1"/>
  <c r="O379" i="1"/>
  <c r="P379" i="1" s="1"/>
  <c r="O380" i="1"/>
  <c r="P380" i="1" s="1"/>
  <c r="O381" i="1"/>
  <c r="P381" i="1" s="1"/>
  <c r="O382" i="1"/>
  <c r="P382" i="1" s="1"/>
  <c r="O383" i="1"/>
  <c r="P383" i="1" s="1"/>
  <c r="O384" i="1"/>
  <c r="P384" i="1" s="1"/>
  <c r="O385" i="1"/>
  <c r="P385" i="1" s="1"/>
  <c r="O386" i="1"/>
  <c r="P386" i="1" s="1"/>
  <c r="O387" i="1"/>
  <c r="P387" i="1" s="1"/>
  <c r="O388" i="1"/>
  <c r="P388" i="1" s="1"/>
  <c r="O389" i="1"/>
  <c r="P389" i="1" s="1"/>
  <c r="O390" i="1"/>
  <c r="P390" i="1" s="1"/>
  <c r="O391" i="1"/>
  <c r="P391" i="1" s="1"/>
  <c r="O392" i="1"/>
  <c r="P392" i="1" s="1"/>
  <c r="O393" i="1"/>
  <c r="P393" i="1" s="1"/>
  <c r="O394" i="1"/>
  <c r="P394" i="1" s="1"/>
  <c r="O395" i="1"/>
  <c r="P395" i="1" s="1"/>
  <c r="O396" i="1"/>
  <c r="P396" i="1" s="1"/>
  <c r="O397" i="1"/>
  <c r="P397" i="1" s="1"/>
  <c r="O398" i="1"/>
  <c r="P398" i="1" s="1"/>
  <c r="O399" i="1"/>
  <c r="P399" i="1" s="1"/>
  <c r="O400" i="1"/>
  <c r="P400" i="1" s="1"/>
  <c r="O401" i="1"/>
  <c r="P401" i="1" s="1"/>
  <c r="O402" i="1"/>
  <c r="P402" i="1" s="1"/>
  <c r="O403" i="1"/>
  <c r="P403" i="1" s="1"/>
  <c r="O404" i="1"/>
  <c r="P404" i="1" s="1"/>
  <c r="O405" i="1"/>
  <c r="P405" i="1" s="1"/>
  <c r="O406" i="1"/>
  <c r="P406" i="1" s="1"/>
  <c r="O407" i="1"/>
  <c r="P407" i="1" s="1"/>
  <c r="O408" i="1"/>
  <c r="P408" i="1" s="1"/>
  <c r="O409" i="1"/>
  <c r="P409" i="1" s="1"/>
  <c r="O410" i="1"/>
  <c r="P410" i="1" s="1"/>
  <c r="O411" i="1"/>
  <c r="P411" i="1" s="1"/>
  <c r="O412" i="1"/>
  <c r="P412" i="1" s="1"/>
  <c r="O413" i="1"/>
  <c r="P413" i="1" s="1"/>
  <c r="O414" i="1"/>
  <c r="P414" i="1" s="1"/>
  <c r="O415" i="1"/>
  <c r="P415" i="1" s="1"/>
  <c r="O416" i="1"/>
  <c r="P416" i="1" s="1"/>
  <c r="O417" i="1"/>
  <c r="P417" i="1" s="1"/>
  <c r="O418" i="1"/>
  <c r="P418" i="1" s="1"/>
  <c r="O419" i="1"/>
  <c r="P419" i="1" s="1"/>
  <c r="O420" i="1"/>
  <c r="P420" i="1" s="1"/>
  <c r="O421" i="1"/>
  <c r="P421" i="1" s="1"/>
  <c r="O422" i="1"/>
  <c r="P422" i="1" s="1"/>
  <c r="O423" i="1"/>
  <c r="P423" i="1" s="1"/>
  <c r="O424" i="1"/>
  <c r="P424" i="1" s="1"/>
  <c r="O425" i="1"/>
  <c r="P425" i="1" s="1"/>
  <c r="O426" i="1"/>
  <c r="P426" i="1" s="1"/>
  <c r="O427" i="1"/>
  <c r="P427" i="1" s="1"/>
  <c r="O428" i="1"/>
  <c r="P428" i="1" s="1"/>
  <c r="O429" i="1"/>
  <c r="P429" i="1" s="1"/>
  <c r="O430" i="1"/>
  <c r="P430" i="1" s="1"/>
  <c r="O431" i="1"/>
  <c r="P431" i="1" s="1"/>
  <c r="O432" i="1"/>
  <c r="P432" i="1" s="1"/>
  <c r="O433" i="1"/>
  <c r="P433" i="1" s="1"/>
  <c r="O434" i="1"/>
  <c r="P434" i="1" s="1"/>
  <c r="O435" i="1"/>
  <c r="P435" i="1" s="1"/>
  <c r="O436" i="1"/>
  <c r="P436" i="1" s="1"/>
  <c r="O437" i="1"/>
  <c r="P437" i="1" s="1"/>
  <c r="O438" i="1"/>
  <c r="P438" i="1" s="1"/>
  <c r="O439" i="1"/>
  <c r="P439" i="1" s="1"/>
  <c r="O440" i="1"/>
  <c r="P440" i="1" s="1"/>
  <c r="O441" i="1"/>
  <c r="P441" i="1" s="1"/>
  <c r="O442" i="1"/>
  <c r="P442" i="1" s="1"/>
  <c r="O443" i="1"/>
  <c r="P443" i="1" s="1"/>
  <c r="O444" i="1"/>
  <c r="P444" i="1" s="1"/>
  <c r="O445" i="1"/>
  <c r="P445" i="1" s="1"/>
  <c r="O446" i="1"/>
  <c r="P446" i="1" s="1"/>
  <c r="O447" i="1"/>
  <c r="P447" i="1" s="1"/>
  <c r="O448" i="1"/>
  <c r="P448" i="1" s="1"/>
  <c r="O449" i="1"/>
  <c r="P449" i="1" s="1"/>
  <c r="O450" i="1"/>
  <c r="P450" i="1" s="1"/>
  <c r="O451" i="1"/>
  <c r="P451" i="1" s="1"/>
  <c r="O452" i="1"/>
  <c r="P452" i="1" s="1"/>
  <c r="O453" i="1"/>
  <c r="P453" i="1" s="1"/>
  <c r="O454" i="1"/>
  <c r="P454" i="1" s="1"/>
  <c r="O455" i="1"/>
  <c r="P455" i="1" s="1"/>
  <c r="O456" i="1"/>
  <c r="P456" i="1" s="1"/>
  <c r="O457" i="1"/>
  <c r="P457" i="1" s="1"/>
  <c r="O458" i="1"/>
  <c r="P458" i="1" s="1"/>
  <c r="O459" i="1"/>
  <c r="P459" i="1" s="1"/>
  <c r="O460" i="1"/>
  <c r="P460" i="1" s="1"/>
  <c r="O461" i="1"/>
  <c r="P461" i="1" s="1"/>
  <c r="O462" i="1"/>
  <c r="P462" i="1" s="1"/>
  <c r="O463" i="1"/>
  <c r="P463" i="1" s="1"/>
  <c r="O464" i="1"/>
  <c r="P464" i="1" s="1"/>
  <c r="O465" i="1"/>
  <c r="P465" i="1" s="1"/>
  <c r="O466" i="1"/>
  <c r="P466" i="1" s="1"/>
  <c r="O467" i="1"/>
  <c r="P467" i="1" s="1"/>
  <c r="O468" i="1"/>
  <c r="P468" i="1" s="1"/>
  <c r="O469" i="1"/>
  <c r="P469" i="1" s="1"/>
  <c r="O470" i="1"/>
  <c r="P470" i="1" s="1"/>
  <c r="O471" i="1"/>
  <c r="P471" i="1" s="1"/>
  <c r="O472" i="1"/>
  <c r="P472" i="1" s="1"/>
  <c r="O473" i="1"/>
  <c r="P473" i="1" s="1"/>
  <c r="O474" i="1"/>
  <c r="P474" i="1" s="1"/>
  <c r="O475" i="1"/>
  <c r="P475" i="1" s="1"/>
  <c r="O476" i="1"/>
  <c r="P476" i="1" s="1"/>
  <c r="O477" i="1"/>
  <c r="P477" i="1" s="1"/>
  <c r="O478" i="1"/>
  <c r="P478" i="1" s="1"/>
  <c r="O479" i="1"/>
  <c r="P479" i="1" s="1"/>
  <c r="O480" i="1"/>
  <c r="P480" i="1" s="1"/>
  <c r="O481" i="1"/>
  <c r="P481" i="1" s="1"/>
  <c r="O482" i="1"/>
  <c r="P482" i="1" s="1"/>
  <c r="O483" i="1"/>
  <c r="P483" i="1" s="1"/>
  <c r="O484" i="1"/>
  <c r="P484" i="1" s="1"/>
  <c r="O485" i="1"/>
  <c r="P485" i="1" s="1"/>
  <c r="O486" i="1"/>
  <c r="P486" i="1" s="1"/>
  <c r="O487" i="1"/>
  <c r="P487" i="1" s="1"/>
  <c r="O488" i="1"/>
  <c r="P488" i="1" s="1"/>
  <c r="O489" i="1"/>
  <c r="P489" i="1" s="1"/>
  <c r="O490" i="1"/>
  <c r="P490" i="1" s="1"/>
  <c r="O491" i="1"/>
  <c r="P491" i="1" s="1"/>
  <c r="O492" i="1"/>
  <c r="P492" i="1" s="1"/>
  <c r="O493" i="1"/>
  <c r="P493" i="1" s="1"/>
  <c r="O494" i="1"/>
  <c r="P494" i="1" s="1"/>
  <c r="O495" i="1"/>
  <c r="P495" i="1" s="1"/>
  <c r="O496" i="1"/>
  <c r="P496" i="1" s="1"/>
  <c r="O497" i="1"/>
  <c r="P497" i="1" s="1"/>
  <c r="O498" i="1"/>
  <c r="P498" i="1" s="1"/>
  <c r="O499" i="1"/>
  <c r="P499" i="1" s="1"/>
  <c r="O500" i="1"/>
  <c r="P500" i="1" s="1"/>
  <c r="O501" i="1"/>
  <c r="P501" i="1" s="1"/>
  <c r="O502" i="1"/>
  <c r="P502" i="1" s="1"/>
  <c r="O503" i="1"/>
  <c r="P503" i="1" s="1"/>
  <c r="O504" i="1"/>
  <c r="P504" i="1" s="1"/>
  <c r="O505" i="1"/>
  <c r="P505" i="1" s="1"/>
  <c r="O506" i="1"/>
  <c r="P506" i="1" s="1"/>
  <c r="O507" i="1"/>
  <c r="P507" i="1" s="1"/>
  <c r="O508" i="1"/>
  <c r="P508" i="1" s="1"/>
  <c r="O509" i="1"/>
  <c r="P509" i="1" s="1"/>
  <c r="F4" i="12" l="1" a="1"/>
  <c r="F4" i="12" s="1"/>
  <c r="D4" i="12" a="1"/>
  <c r="D4" i="12" s="1"/>
  <c r="C4" i="12" a="1"/>
  <c r="C4" i="12" s="1"/>
  <c r="B4" i="12" a="1"/>
  <c r="B4" i="12" s="1"/>
  <c r="E4" i="12" a="1"/>
  <c r="E4" i="12" s="1"/>
  <c r="A7" i="11" a="1"/>
  <c r="A7" i="11" s="1"/>
  <c r="S17" i="9"/>
  <c r="R17" i="7"/>
  <c r="D19" i="4"/>
  <c r="D21" i="4"/>
  <c r="D26" i="4"/>
  <c r="D20" i="4"/>
  <c r="D22" i="4"/>
  <c r="D23" i="4"/>
  <c r="D24" i="4"/>
  <c r="D15" i="4" a="1"/>
  <c r="D15" i="4" s="1"/>
  <c r="D25" i="4"/>
  <c r="D18" i="4"/>
  <c r="E20" i="3"/>
  <c r="E16" i="3" a="1"/>
  <c r="E16" i="3" s="1"/>
  <c r="E17" i="3"/>
  <c r="E18" i="3"/>
  <c r="E19" i="3"/>
  <c r="E12" i="2"/>
  <c r="P42" i="1"/>
  <c r="R17" i="1" s="1"/>
  <c r="E15" i="2"/>
  <c r="F9" i="2"/>
  <c r="E14" i="2"/>
  <c r="E6" i="2"/>
  <c r="G6" i="2" s="1"/>
  <c r="F16" i="2"/>
  <c r="F8" i="2"/>
  <c r="E7" i="2"/>
  <c r="F17" i="2"/>
  <c r="E13" i="2"/>
  <c r="E5" i="2"/>
  <c r="F15" i="2"/>
  <c r="F7" i="2"/>
  <c r="E4" i="2"/>
  <c r="G4" i="2" s="1"/>
  <c r="F14" i="2"/>
  <c r="E19" i="2"/>
  <c r="E11" i="2"/>
  <c r="E3" i="2"/>
  <c r="F13" i="2"/>
  <c r="F5" i="2"/>
  <c r="E10" i="2"/>
  <c r="E2" i="2"/>
  <c r="F12" i="2"/>
  <c r="E17" i="2"/>
  <c r="E9" i="2"/>
  <c r="G9" i="2" s="1"/>
  <c r="F19" i="2"/>
  <c r="F11" i="2"/>
  <c r="F3" i="2"/>
  <c r="E16" i="2"/>
  <c r="E8" i="2"/>
  <c r="F18" i="2"/>
  <c r="G18" i="2" s="1"/>
  <c r="F10" i="2"/>
  <c r="F2" i="2"/>
  <c r="B20" i="2"/>
  <c r="C20" i="2"/>
  <c r="D20" i="2"/>
  <c r="G15" i="2" l="1"/>
  <c r="G12" i="2"/>
  <c r="G7" i="2"/>
  <c r="G17" i="2"/>
  <c r="G19" i="2"/>
  <c r="G8" i="2"/>
  <c r="G5" i="2"/>
  <c r="G10" i="2"/>
  <c r="G14" i="2"/>
  <c r="G3" i="2"/>
  <c r="G13" i="2"/>
  <c r="E20" i="2"/>
  <c r="G2" i="2"/>
  <c r="G16" i="2"/>
  <c r="F20" i="2"/>
  <c r="G11" i="2"/>
  <c r="G20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30F167-D0C4-4C24-B3B1-83908336E572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BFFF61A5-D3E0-4E25-A2FF-C96C0B546AA1}" name="WorksheetConnection_Table5" type="102" refreshedVersion="8" minRefreshableVersion="5">
    <extLst>
      <ext xmlns:x15="http://schemas.microsoft.com/office/spreadsheetml/2010/11/main" uri="{DE250136-89BD-433C-8126-D09CA5730AF9}">
        <x15:connection id="Table5">
          <x15:rangePr sourceName="_xlcn.WorksheetConnection_Table5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<sst xmlns="http://schemas.openxmlformats.org/spreadsheetml/2006/main" count="16190" uniqueCount="3425">
  <si>
    <t>Movie Title</t>
  </si>
  <si>
    <t>Release Date</t>
  </si>
  <si>
    <t>Wikipedia URL</t>
  </si>
  <si>
    <t>Genre (1)</t>
  </si>
  <si>
    <t>Genre (2)</t>
  </si>
  <si>
    <t>Director (1)</t>
  </si>
  <si>
    <t>Director (2)</t>
  </si>
  <si>
    <t>Cast (1)</t>
  </si>
  <si>
    <t>Cast (2)</t>
  </si>
  <si>
    <t>Cast (3)</t>
  </si>
  <si>
    <t>Cast (4)</t>
  </si>
  <si>
    <t>Cast (5)</t>
  </si>
  <si>
    <t>Budget ($)</t>
  </si>
  <si>
    <t>Box Office Revenue ($)</t>
  </si>
  <si>
    <t>10 Cloverfield Lane</t>
  </si>
  <si>
    <t>https://en.wikipedia.org/wiki/10_Cloverfield_Lane</t>
  </si>
  <si>
    <t>Thriller</t>
  </si>
  <si>
    <t>Horror</t>
  </si>
  <si>
    <t>Dan Trachtenberg</t>
  </si>
  <si>
    <t>Mary Elizabeth Winstead</t>
  </si>
  <si>
    <t>John Goodman</t>
  </si>
  <si>
    <t>John Gallagher</t>
  </si>
  <si>
    <t>13 Hours: The Secret Soldiers of Benghazi</t>
  </si>
  <si>
    <t>https://en.wikipedia.org/wiki/13_Hours:_The_Secret_Soldiers_of_Benghazi</t>
  </si>
  <si>
    <t>Action</t>
  </si>
  <si>
    <t>Michael Bay</t>
  </si>
  <si>
    <t>James Badge Dale</t>
  </si>
  <si>
    <t>John Krasinski</t>
  </si>
  <si>
    <t>Toby Stephens</t>
  </si>
  <si>
    <t>Pablo Schreiber</t>
  </si>
  <si>
    <t>Max Martini</t>
  </si>
  <si>
    <t>2 Guns</t>
  </si>
  <si>
    <t>https://en.wikipedia.org/wiki/2_Guns</t>
  </si>
  <si>
    <t>Crime</t>
  </si>
  <si>
    <t>Baltasar Kormákur</t>
  </si>
  <si>
    <t>Mark Wahlberg</t>
  </si>
  <si>
    <t>Denzel Washington</t>
  </si>
  <si>
    <t>Paula Patton</t>
  </si>
  <si>
    <t>Bill Paxton</t>
  </si>
  <si>
    <t>Edward James Olmos</t>
  </si>
  <si>
    <t>21 Jump Street</t>
  </si>
  <si>
    <t>https://en.wikipedia.org/wiki/21_Jump_Street_(film)</t>
  </si>
  <si>
    <t>Comedy</t>
  </si>
  <si>
    <t>Phil Lord</t>
  </si>
  <si>
    <t>Chris Miller</t>
  </si>
  <si>
    <t>Jonah Hill</t>
  </si>
  <si>
    <t>Channing Tatum</t>
  </si>
  <si>
    <t>Ice Cube</t>
  </si>
  <si>
    <t>Brie Larson</t>
  </si>
  <si>
    <t>Rob Riggle</t>
  </si>
  <si>
    <t>22 Jump Street</t>
  </si>
  <si>
    <t>https://en.wikipedia.org/wiki/22_Jump_Street</t>
  </si>
  <si>
    <t>300: Rise of an Empire</t>
  </si>
  <si>
    <t>https://en.wikipedia.org/wiki/300:_Rise_of_an_Empire</t>
  </si>
  <si>
    <t>Fantasy</t>
  </si>
  <si>
    <t>Noam Murro</t>
  </si>
  <si>
    <t>Rodrigo Santoro</t>
  </si>
  <si>
    <t>Eva Green</t>
  </si>
  <si>
    <t>Sullivan Stapleton</t>
  </si>
  <si>
    <t>Hans Matheson</t>
  </si>
  <si>
    <t>Lena Headey</t>
  </si>
  <si>
    <t>42</t>
  </si>
  <si>
    <t>https://en.wikipedia.org/wiki/42_(film)</t>
  </si>
  <si>
    <t>Biography</t>
  </si>
  <si>
    <t>Drama</t>
  </si>
  <si>
    <t>Brian Helgeland</t>
  </si>
  <si>
    <t>Harrison Ford</t>
  </si>
  <si>
    <t>Chadwick Boseman</t>
  </si>
  <si>
    <t>Christopher Meloni</t>
  </si>
  <si>
    <t>Ryan Merriman</t>
  </si>
  <si>
    <t>Andre Holland</t>
  </si>
  <si>
    <t>71</t>
  </si>
  <si>
    <t>https://en.wikipedia.org/wiki/%252771_(film)</t>
  </si>
  <si>
    <t>Yann Demange</t>
  </si>
  <si>
    <t>Jack O'Connell</t>
  </si>
  <si>
    <t>Richard Dormer</t>
  </si>
  <si>
    <t>Sean Harris</t>
  </si>
  <si>
    <t>Sam Reid</t>
  </si>
  <si>
    <t>90 Minutes in Heaven</t>
  </si>
  <si>
    <t>https://en.wikipedia.org/wiki/90_Minutes_in_Heaven_(film)</t>
  </si>
  <si>
    <t>Michael Polish</t>
  </si>
  <si>
    <t>Hayden Christensen</t>
  </si>
  <si>
    <t>Kate Bosworth</t>
  </si>
  <si>
    <t>Dwight Yoakam</t>
  </si>
  <si>
    <t>Michael W. Smith</t>
  </si>
  <si>
    <t>A Good Day to Die Hard</t>
  </si>
  <si>
    <t>https://en.wikipedia.org/wiki/A_Good_Day_to_Die_Hard</t>
  </si>
  <si>
    <t>John Moore</t>
  </si>
  <si>
    <t>Bruce Willis</t>
  </si>
  <si>
    <t>Jai Courtney</t>
  </si>
  <si>
    <t>Sebastian Koch</t>
  </si>
  <si>
    <t>Yuliya Snigir</t>
  </si>
  <si>
    <t>Radivoje Bukvić</t>
  </si>
  <si>
    <t>A Haunted House</t>
  </si>
  <si>
    <t>https://en.wikipedia.org/wiki/A_Haunted_House_(film)</t>
  </si>
  <si>
    <t>Michael Tiddes</t>
  </si>
  <si>
    <t>Marlon Wayans</t>
  </si>
  <si>
    <t>Nick Swardson</t>
  </si>
  <si>
    <t>David Koechner</t>
  </si>
  <si>
    <t>Essence Atkins</t>
  </si>
  <si>
    <t>Cedric the Entertainer</t>
  </si>
  <si>
    <t>A Haunted House 2</t>
  </si>
  <si>
    <t>https://en.wikipedia.org/wiki/A_Haunted_House_2</t>
  </si>
  <si>
    <t>Jaime Pressly</t>
  </si>
  <si>
    <t>Gabriel Iglesias</t>
  </si>
  <si>
    <t>A Long Way Down</t>
  </si>
  <si>
    <t>https://en.wikipedia.org/wiki/A_Long_Way_Down_(film)</t>
  </si>
  <si>
    <t>Pascal Chaumeil</t>
  </si>
  <si>
    <t>Toni Collette</t>
  </si>
  <si>
    <t>Pierce Brosnan</t>
  </si>
  <si>
    <t>Aaron Paul</t>
  </si>
  <si>
    <t>Imogen Poots</t>
  </si>
  <si>
    <t>A Most Violent Year</t>
  </si>
  <si>
    <t>https://en.wikipedia.org/wiki/A_Most_Violent_Year</t>
  </si>
  <si>
    <t>J. C. Chandor</t>
  </si>
  <si>
    <t>Oscar Isaac</t>
  </si>
  <si>
    <t>Jessica Chastain</t>
  </si>
  <si>
    <t>Alessandro Nivola</t>
  </si>
  <si>
    <t>David Oyelowo</t>
  </si>
  <si>
    <t>Albert Brooks</t>
  </si>
  <si>
    <t>A Most Wanted Man</t>
  </si>
  <si>
    <t>https://en.wikipedia.org/wiki/A_Most_Wanted_Man_(film)</t>
  </si>
  <si>
    <t>Anton Corbijn</t>
  </si>
  <si>
    <t>Philip Seymour Hoffman</t>
  </si>
  <si>
    <t>Rachel McAdams</t>
  </si>
  <si>
    <t>Robin Wright</t>
  </si>
  <si>
    <t>Willem Dafoe</t>
  </si>
  <si>
    <t>Grigoriy Dobrygin</t>
  </si>
  <si>
    <t>A Thousand Words</t>
  </si>
  <si>
    <t>https://en.wikipedia.org/wiki/A_Thousand_Words_(film)</t>
  </si>
  <si>
    <t>Brian Robbins</t>
  </si>
  <si>
    <t>Eddie Murphy</t>
  </si>
  <si>
    <t>Kerry Washington</t>
  </si>
  <si>
    <t>Cliff Curtis</t>
  </si>
  <si>
    <t>Clark Duke</t>
  </si>
  <si>
    <t>Allison Janney</t>
  </si>
  <si>
    <t>A Walk Among the Tombstones</t>
  </si>
  <si>
    <t>https://en.wikipedia.org/wiki/A_Walk_Among_the_Tombstones_(film)</t>
  </si>
  <si>
    <t>Scott Frank</t>
  </si>
  <si>
    <t>Liam Neeson</t>
  </si>
  <si>
    <t>Dan Stevens</t>
  </si>
  <si>
    <t>Ruth Wilson</t>
  </si>
  <si>
    <t>Boyd Holbrook</t>
  </si>
  <si>
    <t>A Walk in the Woods</t>
  </si>
  <si>
    <t>https://en.wikipedia.org/wiki/A_Walk_in_the_Woods_(film)</t>
  </si>
  <si>
    <t>Adventure</t>
  </si>
  <si>
    <t>Ken Kwapis</t>
  </si>
  <si>
    <t>Robert Redford</t>
  </si>
  <si>
    <t>Nick Nolte</t>
  </si>
  <si>
    <t>Emma Thompson</t>
  </si>
  <si>
    <t>Abraham Lincoln: Vampire Hunter</t>
  </si>
  <si>
    <t>https://en.wikipedia.org/wiki/Abraham_Lincoln:_Vampire_Hunter_(film)</t>
  </si>
  <si>
    <t>Timur Bekmambetov</t>
  </si>
  <si>
    <t>Benjamin Walker</t>
  </si>
  <si>
    <t>Dominic Cooper</t>
  </si>
  <si>
    <t>Anthony Mackie</t>
  </si>
  <si>
    <t>Rufus Sewell</t>
  </si>
  <si>
    <t>After Earth</t>
  </si>
  <si>
    <t>https://en.wikipedia.org/wiki/After_Earth</t>
  </si>
  <si>
    <t>Sci-Fi</t>
  </si>
  <si>
    <t>M. Night Shyamalan</t>
  </si>
  <si>
    <t>Jaden Smith</t>
  </si>
  <si>
    <t>Will Smith</t>
  </si>
  <si>
    <t>Isabelle Fuhrman</t>
  </si>
  <si>
    <t>Zoe Kravitz</t>
  </si>
  <si>
    <t>Ain't Them Bodies Saints</t>
  </si>
  <si>
    <t>https://en.wikipedia.org/wiki/Ain%2527t_Them_Bodies_Saints</t>
  </si>
  <si>
    <t>David Lowery</t>
  </si>
  <si>
    <t>Casey Affleck</t>
  </si>
  <si>
    <t>Rooney Mara</t>
  </si>
  <si>
    <t>Ben Foster</t>
  </si>
  <si>
    <t>Rami Malek</t>
  </si>
  <si>
    <t>Keith Carradine</t>
  </si>
  <si>
    <t>Alex Cross</t>
  </si>
  <si>
    <t>https://en.wikipedia.org/wiki/Alex_Cross_(film)</t>
  </si>
  <si>
    <t>Rob Cohen</t>
  </si>
  <si>
    <t>Tyler Perry</t>
  </si>
  <si>
    <t>Matthew Fox</t>
  </si>
  <si>
    <t>Rachel Nichols</t>
  </si>
  <si>
    <t>Edward Burns</t>
  </si>
  <si>
    <t>Jean Reno</t>
  </si>
  <si>
    <t>Aloha</t>
  </si>
  <si>
    <t>https://en.wikipedia.org/wiki/Aloha_(film)</t>
  </si>
  <si>
    <t>Romance</t>
  </si>
  <si>
    <t>Cameron Crowe</t>
  </si>
  <si>
    <t>Bradley Cooper</t>
  </si>
  <si>
    <t>Emma Stone</t>
  </si>
  <si>
    <t>Alec Baldwin</t>
  </si>
  <si>
    <t>Bill Murray</t>
  </si>
  <si>
    <t>Alvin and the Chipmunks: The Road Chip</t>
  </si>
  <si>
    <t>https://en.wikipedia.org/wiki/Alvin_and_the_Chipmunks:_The_Road_Chip</t>
  </si>
  <si>
    <t>Family</t>
  </si>
  <si>
    <t>Walt Becker</t>
  </si>
  <si>
    <t>Jason Lee</t>
  </si>
  <si>
    <t>Tony Hale</t>
  </si>
  <si>
    <t>Kimberly Williams-Paisley</t>
  </si>
  <si>
    <t>Josh Green</t>
  </si>
  <si>
    <t>Bella Thorne</t>
  </si>
  <si>
    <t>American Reunion</t>
  </si>
  <si>
    <t>https://en.wikipedia.org/wiki/American_Reunion</t>
  </si>
  <si>
    <t>Jon Hurwitz</t>
  </si>
  <si>
    <t>Alyson Hannigan</t>
  </si>
  <si>
    <t>Seann William Scott</t>
  </si>
  <si>
    <t>Tara Reid</t>
  </si>
  <si>
    <t>Jason Biggs</t>
  </si>
  <si>
    <t>Eugene Levy</t>
  </si>
  <si>
    <t>American Sniper</t>
  </si>
  <si>
    <t>https://en.wikipedia.org/wiki/American_Sniper</t>
  </si>
  <si>
    <t>Clint Eastwood</t>
  </si>
  <si>
    <t>Sienna Miller</t>
  </si>
  <si>
    <t>Max Charles</t>
  </si>
  <si>
    <t>Luke Grimes</t>
  </si>
  <si>
    <t>American Ultra</t>
  </si>
  <si>
    <t>https://en.wikipedia.org/wiki/American_Ultra</t>
  </si>
  <si>
    <t>Nima Nourizadeh</t>
  </si>
  <si>
    <t>Jesse Eisenberg</t>
  </si>
  <si>
    <t>Kristen Stewart</t>
  </si>
  <si>
    <t>Connie Britton</t>
  </si>
  <si>
    <t>Topher Grace</t>
  </si>
  <si>
    <t>John Leguizamo</t>
  </si>
  <si>
    <t>Amy</t>
  </si>
  <si>
    <t>https://en.wikipedia.org/wiki/Amy_(2015_film)</t>
  </si>
  <si>
    <t>Documentary</t>
  </si>
  <si>
    <t>Asif Kapadia</t>
  </si>
  <si>
    <t>Amy Winehouse</t>
  </si>
  <si>
    <t>Mitchell Winehouse</t>
  </si>
  <si>
    <t>Janis Winehouse</t>
  </si>
  <si>
    <t>Raye Cosbert</t>
  </si>
  <si>
    <t>Nick Shymansky</t>
  </si>
  <si>
    <t>Annabelle</t>
  </si>
  <si>
    <t>https://en.wikipedia.org/wiki/Annabelle_(film)</t>
  </si>
  <si>
    <t>John R. Leonetti</t>
  </si>
  <si>
    <t>Annabelle Wallis</t>
  </si>
  <si>
    <t>Alfre Woodard</t>
  </si>
  <si>
    <t>Eric Ladin</t>
  </si>
  <si>
    <t>Brian Howe</t>
  </si>
  <si>
    <t>Annie</t>
  </si>
  <si>
    <t>https://en.wikipedia.org/wiki/Annie_(2014_film)</t>
  </si>
  <si>
    <t>Will Gluck</t>
  </si>
  <si>
    <t>Quvenzhané Wallis</t>
  </si>
  <si>
    <t>Jamie Foxx</t>
  </si>
  <si>
    <t>Cameron Diaz</t>
  </si>
  <si>
    <t>Rose Byrne</t>
  </si>
  <si>
    <t>Bobby Cannavale</t>
  </si>
  <si>
    <t>Ant-Man</t>
  </si>
  <si>
    <t>https://en.wikipedia.org/wiki/Ant-Man_(film)</t>
  </si>
  <si>
    <t>Peyton Reed</t>
  </si>
  <si>
    <t>Paul Rudd</t>
  </si>
  <si>
    <t>Evangeline Lilly</t>
  </si>
  <si>
    <t>Corey Stoll</t>
  </si>
  <si>
    <t>Michael Peña</t>
  </si>
  <si>
    <t>Argo</t>
  </si>
  <si>
    <t>https://en.wikipedia.org/wiki/Argo_(2012_film)</t>
  </si>
  <si>
    <t>Ben Affleck</t>
  </si>
  <si>
    <t>Alan Arkin</t>
  </si>
  <si>
    <t>Bryan Cranston</t>
  </si>
  <si>
    <t>Victor Garber</t>
  </si>
  <si>
    <t>As Above, So Below</t>
  </si>
  <si>
    <t>https://en.wikipedia.org/wiki/As_Above,_So_Below_(film)</t>
  </si>
  <si>
    <t>John Erick Dowdle</t>
  </si>
  <si>
    <t>Drew Dowdle (screenplay)Perdita Weeks</t>
  </si>
  <si>
    <t>Ben Feldman</t>
  </si>
  <si>
    <t>Edwin Hodge</t>
  </si>
  <si>
    <t>François Civil</t>
  </si>
  <si>
    <t>Marion Lambert</t>
  </si>
  <si>
    <t>Bad Moms</t>
  </si>
  <si>
    <t>https://en.wikipedia.org/wiki/Bad_Moms</t>
  </si>
  <si>
    <t>Jon Lucas</t>
  </si>
  <si>
    <t>Scott Moore</t>
  </si>
  <si>
    <t>Mila Kunis</t>
  </si>
  <si>
    <t>Christina Applegate</t>
  </si>
  <si>
    <t>Kristen Bell</t>
  </si>
  <si>
    <t>Jada Pinkett Smith</t>
  </si>
  <si>
    <t>Kathryn Hahn</t>
  </si>
  <si>
    <t>Barbershop: The Next Cut</t>
  </si>
  <si>
    <t>https://en.wikipedia.org/wiki/Barbershop:_The_Next_Cut</t>
  </si>
  <si>
    <t>Malcolm D. Lee</t>
  </si>
  <si>
    <t>Nicki Minaj</t>
  </si>
  <si>
    <t>Regina Hall</t>
  </si>
  <si>
    <t>Eve</t>
  </si>
  <si>
    <t>Batman v Superman: Dawn of Justice</t>
  </si>
  <si>
    <t>https://en.wikipedia.org/wiki/Batman_v_Superman:_Dawn_of_Justice</t>
  </si>
  <si>
    <t>Zack Snyder</t>
  </si>
  <si>
    <t>Henry Cavill</t>
  </si>
  <si>
    <t>Amy Adams</t>
  </si>
  <si>
    <t>Diane Lane</t>
  </si>
  <si>
    <t>Batman: The Killing Joke</t>
  </si>
  <si>
    <t>https://en.wikipedia.org/wiki/Batman:_The_Killing_Joke_(film)</t>
  </si>
  <si>
    <t>Sam Liu</t>
  </si>
  <si>
    <t>Bruce Timm</t>
  </si>
  <si>
    <t>Kevin Conroy</t>
  </si>
  <si>
    <t>Mark Hamill</t>
  </si>
  <si>
    <t>Tara Strong</t>
  </si>
  <si>
    <t>Ray Wise</t>
  </si>
  <si>
    <t>Battle of the Year</t>
  </si>
  <si>
    <t>https://en.wikipedia.org/wiki/Battle_of_the_Year_(film)</t>
  </si>
  <si>
    <t>Musical</t>
  </si>
  <si>
    <t>Benson Lee</t>
  </si>
  <si>
    <t>Josh Holloway</t>
  </si>
  <si>
    <t>Laz Alonso</t>
  </si>
  <si>
    <t>Josh Peck</t>
  </si>
  <si>
    <t>Caity Lotz</t>
  </si>
  <si>
    <t>Chris Brown</t>
  </si>
  <si>
    <t>Battleship</t>
  </si>
  <si>
    <t>https://en.wikipedia.org/wiki/Battleship_(film)</t>
  </si>
  <si>
    <t>Peter Berg</t>
  </si>
  <si>
    <t>Alexander Skarsgård</t>
  </si>
  <si>
    <t>Taylor Kitsch</t>
  </si>
  <si>
    <t>Brooklyn Decker</t>
  </si>
  <si>
    <t>Rihanna</t>
  </si>
  <si>
    <t>Beasts of the Southern Wild</t>
  </si>
  <si>
    <t>https://en.wikipedia.org/wiki/Beasts_of_the_Southern_Wild</t>
  </si>
  <si>
    <t>Benh Zeitlin</t>
  </si>
  <si>
    <t>Dwight Henry</t>
  </si>
  <si>
    <t>Beautiful Creatures</t>
  </si>
  <si>
    <t>https://en.wikipedia.org/wiki/Beautiful_Creatures_(2013_film)</t>
  </si>
  <si>
    <t>Richard LaGravenese</t>
  </si>
  <si>
    <t>Viola Davis</t>
  </si>
  <si>
    <t>Alice Englert</t>
  </si>
  <si>
    <t>Emmy Rossum</t>
  </si>
  <si>
    <t>Jeremy Irons</t>
  </si>
  <si>
    <t>Before I Go to Sleep</t>
  </si>
  <si>
    <t>https://en.wikipedia.org/wiki/Before_I_Go_to_Sleep_(film)</t>
  </si>
  <si>
    <t>Mystery</t>
  </si>
  <si>
    <t>Rowan Joffé</t>
  </si>
  <si>
    <t>Nicole Kidman</t>
  </si>
  <si>
    <t>Mark Strong</t>
  </si>
  <si>
    <t>Colin Firth</t>
  </si>
  <si>
    <t>Anne-Marie Duff</t>
  </si>
  <si>
    <t>Ben-Hur</t>
  </si>
  <si>
    <t>https://en.wikipedia.org/wiki/Ben-Hur_(2016_film)</t>
  </si>
  <si>
    <t>Jack Huston</t>
  </si>
  <si>
    <t>Morgan Freeman</t>
  </si>
  <si>
    <t>Toby Kebbell</t>
  </si>
  <si>
    <t>Nazanin Boniadi</t>
  </si>
  <si>
    <t>Beyond the Lights</t>
  </si>
  <si>
    <t>https://en.wikipedia.org/wiki/Beyond_the_Lights</t>
  </si>
  <si>
    <t>Gina Prince-Bythewood</t>
  </si>
  <si>
    <t>Gugu Mbatha-Raw</t>
  </si>
  <si>
    <t>Nate Parker</t>
  </si>
  <si>
    <t>Minnie Driver</t>
  </si>
  <si>
    <t>Danny Glover</t>
  </si>
  <si>
    <t>Big Eyes</t>
  </si>
  <si>
    <t>https://en.wikipedia.org/wiki/Big_Eyes</t>
  </si>
  <si>
    <t>Tim Burton</t>
  </si>
  <si>
    <t>Christoph Waltz</t>
  </si>
  <si>
    <t>Krysten Ritter</t>
  </si>
  <si>
    <t>Danny Huston</t>
  </si>
  <si>
    <t>Terence Stamp</t>
  </si>
  <si>
    <t>Black Mass</t>
  </si>
  <si>
    <t>https://en.wikipedia.org/wiki/Black_Mass_(film)</t>
  </si>
  <si>
    <t>Scott Cooper</t>
  </si>
  <si>
    <t>Johnny Depp</t>
  </si>
  <si>
    <t>Joel Edgerton</t>
  </si>
  <si>
    <t>Benedict Cumberbatch</t>
  </si>
  <si>
    <t>Dakota Johnson</t>
  </si>
  <si>
    <t>Blackhat</t>
  </si>
  <si>
    <t>https://en.wikipedia.org/wiki/Blackhat_(film)</t>
  </si>
  <si>
    <t>Michael Mann</t>
  </si>
  <si>
    <t>Chris Hemsworth</t>
  </si>
  <si>
    <t>John Ortiz</t>
  </si>
  <si>
    <t>Yorick van Wageningen</t>
  </si>
  <si>
    <t>Tang Wei</t>
  </si>
  <si>
    <t>Blended</t>
  </si>
  <si>
    <t>https://en.wikipedia.org/wiki/Blended_(film)</t>
  </si>
  <si>
    <t>Frank Coraci</t>
  </si>
  <si>
    <t>Adam Sandler</t>
  </si>
  <si>
    <t>Drew Barrymore</t>
  </si>
  <si>
    <t>Emma Fuhrmann</t>
  </si>
  <si>
    <t>Terry Crews</t>
  </si>
  <si>
    <t>Blue Jasmine</t>
  </si>
  <si>
    <t>https://en.wikipedia.org/wiki/Blue_Jasmine</t>
  </si>
  <si>
    <t>Woody Allen</t>
  </si>
  <si>
    <t/>
  </si>
  <si>
    <t>Cate Blanchett</t>
  </si>
  <si>
    <t>Louis C.K.</t>
  </si>
  <si>
    <t>Andrew Dice Clay</t>
  </si>
  <si>
    <t>Boyhood</t>
  </si>
  <si>
    <t>https://en.wikipedia.org/wiki/Boyhood_(film)</t>
  </si>
  <si>
    <t>Richard Linklater</t>
  </si>
  <si>
    <t>Ethan Hawke</t>
  </si>
  <si>
    <t>Patricia Arquette</t>
  </si>
  <si>
    <t>Ellar Coltrane</t>
  </si>
  <si>
    <t>Brick Mansions</t>
  </si>
  <si>
    <t>https://en.wikipedia.org/wiki/Brick_Mansions</t>
  </si>
  <si>
    <t>Camille Delamarre</t>
  </si>
  <si>
    <t>Paul Walker</t>
  </si>
  <si>
    <t>David Belle</t>
  </si>
  <si>
    <t>RZA</t>
  </si>
  <si>
    <t>Bridge of Spies</t>
  </si>
  <si>
    <t>https://en.wikipedia.org/wiki/Bridge_of_Spies_(film)</t>
  </si>
  <si>
    <t>Steven Spielberg</t>
  </si>
  <si>
    <t>Tom Hanks</t>
  </si>
  <si>
    <t>Mark Rylance</t>
  </si>
  <si>
    <t>Amy Ryan</t>
  </si>
  <si>
    <t>Alan Alda</t>
  </si>
  <si>
    <t>Austin Stowell</t>
  </si>
  <si>
    <t>Brooklyn</t>
  </si>
  <si>
    <t>https://en.wikipedia.org/wiki/Brooklyn_(film)</t>
  </si>
  <si>
    <t>John Crowley</t>
  </si>
  <si>
    <t>Saoirse Ronan</t>
  </si>
  <si>
    <t>Emory Cohen</t>
  </si>
  <si>
    <t>Domhnall Gleeson</t>
  </si>
  <si>
    <t>Jim Broadbent</t>
  </si>
  <si>
    <t>Julie Walters</t>
  </si>
  <si>
    <t>Bullet to the Head</t>
  </si>
  <si>
    <t>https://en.wikipedia.org/wiki/Bullet_to_the_Head</t>
  </si>
  <si>
    <t>Walter Hill</t>
  </si>
  <si>
    <t>Sylvester Stallone</t>
  </si>
  <si>
    <t>Sung Kang</t>
  </si>
  <si>
    <t>Sarah Shahi</t>
  </si>
  <si>
    <t>Adewale Akinnuoye-Agbaje</t>
  </si>
  <si>
    <t>Religious Slater</t>
  </si>
  <si>
    <t>Burnt</t>
  </si>
  <si>
    <t>https://en.wikipedia.org/wiki/Burnt_(film)</t>
  </si>
  <si>
    <t>John Wells</t>
  </si>
  <si>
    <t>Jamie Dornan</t>
  </si>
  <si>
    <t>Daniel Brühl</t>
  </si>
  <si>
    <t>By the Sea</t>
  </si>
  <si>
    <t>https://en.wikipedia.org/wiki/By_the_Sea_(2015_film)</t>
  </si>
  <si>
    <t>Angelina Jolie</t>
  </si>
  <si>
    <t>Brad Pitt</t>
  </si>
  <si>
    <t>Mélanie Laurent</t>
  </si>
  <si>
    <t>Niels Arestrup</t>
  </si>
  <si>
    <t>Melvil Poupaud</t>
  </si>
  <si>
    <t>Captain America: The Winter Soldier</t>
  </si>
  <si>
    <t>https://en.wikipedia.org/wiki/Captain_America:_The_Winter_Soldier</t>
  </si>
  <si>
    <t>Anthony Russo</t>
  </si>
  <si>
    <t>Joe Russo</t>
  </si>
  <si>
    <t>Chris Evans</t>
  </si>
  <si>
    <t>Scarlett Johansson</t>
  </si>
  <si>
    <t>Sebastian Stan</t>
  </si>
  <si>
    <t>Cobie Smulders</t>
  </si>
  <si>
    <t>Captive</t>
  </si>
  <si>
    <t>https://en.wikipedia.org/wiki/Captive_(2015_film)</t>
  </si>
  <si>
    <t>Jerry Jameson</t>
  </si>
  <si>
    <t>Kate Mara</t>
  </si>
  <si>
    <t>Michael K. Williams</t>
  </si>
  <si>
    <t>Leonor Varela</t>
  </si>
  <si>
    <t>Jessica Oyelowo</t>
  </si>
  <si>
    <t>Carol</t>
  </si>
  <si>
    <t>https://en.wikipedia.org/wiki/Carol_(film)</t>
  </si>
  <si>
    <t>Todd Haynes</t>
  </si>
  <si>
    <t>Sarah Paulson</t>
  </si>
  <si>
    <t>Kyle Chandler</t>
  </si>
  <si>
    <t>Jake Lacy</t>
  </si>
  <si>
    <t>Central Intelligence</t>
  </si>
  <si>
    <t>https://en.wikipedia.org/wiki/Central_Intelligence</t>
  </si>
  <si>
    <t>Rawson Marshall Thurber</t>
  </si>
  <si>
    <t>Dwayne Johnson</t>
  </si>
  <si>
    <t>Kevin Hart</t>
  </si>
  <si>
    <t>Cesar Chavez</t>
  </si>
  <si>
    <t>https://en.wikipedia.org/wiki/Cesar_Chavez_(film)</t>
  </si>
  <si>
    <t>Diego Luna</t>
  </si>
  <si>
    <t>America Ferrera</t>
  </si>
  <si>
    <t>Rosario Dawson</t>
  </si>
  <si>
    <t>John Malkovich</t>
  </si>
  <si>
    <t>Chappie</t>
  </si>
  <si>
    <t>https://en.wikipedia.org/wiki/Chappie_(film)</t>
  </si>
  <si>
    <t>Neill Blomkamp</t>
  </si>
  <si>
    <t>Sharlto Copley</t>
  </si>
  <si>
    <t>Ninja</t>
  </si>
  <si>
    <t>Yolandi Visser</t>
  </si>
  <si>
    <t>Dev Patel</t>
  </si>
  <si>
    <t>Hugh Jackman</t>
  </si>
  <si>
    <t>Chasing Mavericks</t>
  </si>
  <si>
    <t>https://en.wikipedia.org/wiki/Chasing_Mavericks</t>
  </si>
  <si>
    <t>Curtis Hanson</t>
  </si>
  <si>
    <t>Michael Apted</t>
  </si>
  <si>
    <t>Gerard Butler</t>
  </si>
  <si>
    <t>Jonny Weston</t>
  </si>
  <si>
    <t>Elisabeth Shue</t>
  </si>
  <si>
    <t>Abigail Spencer</t>
  </si>
  <si>
    <t>Chef</t>
  </si>
  <si>
    <t>https://en.wikipedia.org/wiki/Chef_(film)</t>
  </si>
  <si>
    <t>Jon Favreau</t>
  </si>
  <si>
    <t>Sofía Vergara</t>
  </si>
  <si>
    <t>Robert Downey</t>
  </si>
  <si>
    <t>Chernobyl Diaries</t>
  </si>
  <si>
    <t>https://en.wikipedia.org/wiki/Chernobyl_Diaries</t>
  </si>
  <si>
    <t>Bradley Parker</t>
  </si>
  <si>
    <t>Jonathan Sadowski</t>
  </si>
  <si>
    <t>Devin Kelley</t>
  </si>
  <si>
    <t>Jesse McCartney</t>
  </si>
  <si>
    <t>Olivia Taylor Dudley</t>
  </si>
  <si>
    <t>Nathan Phillips</t>
  </si>
  <si>
    <t>Child 44</t>
  </si>
  <si>
    <t>https://en.wikipedia.org/wiki/Child_44_(film)</t>
  </si>
  <si>
    <t>Daniel Espinosa</t>
  </si>
  <si>
    <t>Tom Hardy</t>
  </si>
  <si>
    <t>Gary Oldman</t>
  </si>
  <si>
    <t>Joel Kinnaman</t>
  </si>
  <si>
    <t>Noomi Rapace</t>
  </si>
  <si>
    <t>Jason Clarke</t>
  </si>
  <si>
    <t>Chronicle</t>
  </si>
  <si>
    <t>https://en.wikipedia.org/wiki/Chronicle_(film)</t>
  </si>
  <si>
    <t>Josh Trank</t>
  </si>
  <si>
    <t>Dane DeHaan</t>
  </si>
  <si>
    <t>Michael B. Jordan</t>
  </si>
  <si>
    <t>Alex Russell</t>
  </si>
  <si>
    <t>Michael Kelly</t>
  </si>
  <si>
    <t>Cloud Atlas</t>
  </si>
  <si>
    <t>https://en.wikipedia.org/wiki/Cloud_Atlas_(film)</t>
  </si>
  <si>
    <t>Tom Tykwer</t>
  </si>
  <si>
    <t>Andy Wachowski</t>
  </si>
  <si>
    <t>Jim Sturgess</t>
  </si>
  <si>
    <t>David Gyasi</t>
  </si>
  <si>
    <t>Ben Whishaw</t>
  </si>
  <si>
    <t>Cloudy with a Chance of Meatballs 2</t>
  </si>
  <si>
    <t>https://en.wikipedia.org/wiki/Cloudy_with_a_Chance_of_Meatballs_2</t>
  </si>
  <si>
    <t>Cody Cameron</t>
  </si>
  <si>
    <t>Kris Pearn</t>
  </si>
  <si>
    <t>Anna Faris</t>
  </si>
  <si>
    <t>Bill Hader</t>
  </si>
  <si>
    <t>Andy Samberg</t>
  </si>
  <si>
    <t>Kristen Schaal</t>
  </si>
  <si>
    <t>James Caan</t>
  </si>
  <si>
    <t>Concussion</t>
  </si>
  <si>
    <t>https://en.wikipedia.org/wiki/Concussion_(2015_film)</t>
  </si>
  <si>
    <t>Sports</t>
  </si>
  <si>
    <t>Peter Landesman</t>
  </si>
  <si>
    <t>Paul Reiser</t>
  </si>
  <si>
    <t>Creed</t>
  </si>
  <si>
    <t>https://en.wikipedia.org/wiki/Creed_(film)</t>
  </si>
  <si>
    <t>Ryan Coogler</t>
  </si>
  <si>
    <t>Tessa Thompson</t>
  </si>
  <si>
    <t>Graham McTavish</t>
  </si>
  <si>
    <t>Tony Bellew</t>
  </si>
  <si>
    <t>Criminal</t>
  </si>
  <si>
    <t>https://en.wikipedia.org/wiki/Criminal_(2016_film)</t>
  </si>
  <si>
    <t>Ariel Vromen</t>
  </si>
  <si>
    <t>Kevin Costner</t>
  </si>
  <si>
    <t>Tommy Lee Jones</t>
  </si>
  <si>
    <t>Alice Eve</t>
  </si>
  <si>
    <t>Gal Gadot</t>
  </si>
  <si>
    <t>Crimson Peak</t>
  </si>
  <si>
    <t>https://en.wikipedia.org/wiki/Crimson_Peak</t>
  </si>
  <si>
    <t>Guillermo del Toro</t>
  </si>
  <si>
    <t>Mia Wasikowska</t>
  </si>
  <si>
    <t>Tom Hiddleston</t>
  </si>
  <si>
    <t>Charlie Hunnam</t>
  </si>
  <si>
    <t>Jim Beaver</t>
  </si>
  <si>
    <t>Daddy's Home</t>
  </si>
  <si>
    <t>https://en.wikipedia.org/wiki/Daddy%2527s_Home_(film)</t>
  </si>
  <si>
    <t>Sean Anders</t>
  </si>
  <si>
    <t>John Morris</t>
  </si>
  <si>
    <t>Will Ferrell</t>
  </si>
  <si>
    <t>Linda Cardellini</t>
  </si>
  <si>
    <t>Danny Collins</t>
  </si>
  <si>
    <t>https://en.wikipedia.org/wiki/Danny_Collins_(film)</t>
  </si>
  <si>
    <t>Dan Fogelman</t>
  </si>
  <si>
    <t>Al Pacino</t>
  </si>
  <si>
    <t>Annette Bening</t>
  </si>
  <si>
    <t>Jennifer Garner</t>
  </si>
  <si>
    <t>Christopher Plummer</t>
  </si>
  <si>
    <t>Dark Shadows</t>
  </si>
  <si>
    <t>https://en.wikipedia.org/wiki/Dark_Shadows_(film)</t>
  </si>
  <si>
    <t>Michelle Pfeiffer</t>
  </si>
  <si>
    <t>Helena Bonham Carter</t>
  </si>
  <si>
    <t>Jackie Earle Haley</t>
  </si>
  <si>
    <t>Dark Skies</t>
  </si>
  <si>
    <t>https://en.wikipedia.org/wiki/Dark_Skies_(film)</t>
  </si>
  <si>
    <t>Scott Charles Stewart</t>
  </si>
  <si>
    <t>Keri Russell</t>
  </si>
  <si>
    <t>Josh Hamilton</t>
  </si>
  <si>
    <t>Dakota Goyo</t>
  </si>
  <si>
    <t>Dawn of the Planet of the Apes</t>
  </si>
  <si>
    <t>https://en.wikipedia.org/wiki/Dawn_of_the_Planet_of_the_Apes</t>
  </si>
  <si>
    <t>Matt Reeves</t>
  </si>
  <si>
    <t>Andy Serkis</t>
  </si>
  <si>
    <t>Kodi Smit-McPhee</t>
  </si>
  <si>
    <t>Dead Man Down</t>
  </si>
  <si>
    <t>https://en.wikipedia.org/wiki/Dead_Man_Down</t>
  </si>
  <si>
    <t>Niels Arden Oplev</t>
  </si>
  <si>
    <t>Colin Farrell</t>
  </si>
  <si>
    <t>Terrence Howard</t>
  </si>
  <si>
    <t>Wade Barrett</t>
  </si>
  <si>
    <t>Deadpool</t>
  </si>
  <si>
    <t>https://en.wikipedia.org/wiki/Deadpool_(film)</t>
  </si>
  <si>
    <t>Tim Miller</t>
  </si>
  <si>
    <t>Ryan Reynolds</t>
  </si>
  <si>
    <t>Gina Carano</t>
  </si>
  <si>
    <t>T. J. Miller</t>
  </si>
  <si>
    <t>Ed Skrein</t>
  </si>
  <si>
    <t>Morena Baccarin</t>
  </si>
  <si>
    <t>Declaration of War</t>
  </si>
  <si>
    <t>https://en.wikipedia.org/wiki/Declaration_of_War_(film)</t>
  </si>
  <si>
    <t>Valérie Donzelli</t>
  </si>
  <si>
    <t>Valérie Donzelli (director)</t>
  </si>
  <si>
    <t>Deliver Us from Evil</t>
  </si>
  <si>
    <t>https://en.wikipedia.org/wiki/Deliver_Us_from_Evil_(2014_film)</t>
  </si>
  <si>
    <t>Scott Derrickson</t>
  </si>
  <si>
    <t>Paul Harris</t>
  </si>
  <si>
    <t>Eric Bana</t>
  </si>
  <si>
    <t>Édgar Ramírez</t>
  </si>
  <si>
    <t>Olivia Munn</t>
  </si>
  <si>
    <t>Joel McHale</t>
  </si>
  <si>
    <t>Despicable Me 2</t>
  </si>
  <si>
    <t>https://en.wikipedia.org/wiki/Despicable_Me_2</t>
  </si>
  <si>
    <t>Chris Renaud</t>
  </si>
  <si>
    <t>Pierre Coffin</t>
  </si>
  <si>
    <t>Steve Carell</t>
  </si>
  <si>
    <t>Kristen Wiig</t>
  </si>
  <si>
    <t>Miranda Cosgrove</t>
  </si>
  <si>
    <t>Dana Gaier</t>
  </si>
  <si>
    <t>Elsie Fisher</t>
  </si>
  <si>
    <t>Devil's Due</t>
  </si>
  <si>
    <t>https://en.wikipedia.org/wiki/Devil%2527s_Due_(film)</t>
  </si>
  <si>
    <t>Matt Bettinelli-Olpin</t>
  </si>
  <si>
    <t>Tyler Gillett</t>
  </si>
  <si>
    <t>Allison Miller</t>
  </si>
  <si>
    <t>Zach Gilford</t>
  </si>
  <si>
    <t>Sam Anderson</t>
  </si>
  <si>
    <t>Aimee Carrero</t>
  </si>
  <si>
    <t>Vanessa Ray</t>
  </si>
  <si>
    <t>Diary of a Wimpy Kid: Dog Days</t>
  </si>
  <si>
    <t>https://en.wikipedia.org/wiki/Diary_of_a_Wimpy_Kid:_Dog_Days_(film)</t>
  </si>
  <si>
    <t>David Bowers</t>
  </si>
  <si>
    <t>Zachary Gordon</t>
  </si>
  <si>
    <t>Robert Capron</t>
  </si>
  <si>
    <t>Rachael Harris</t>
  </si>
  <si>
    <t>Devon Bostick</t>
  </si>
  <si>
    <t>Steve Zahn</t>
  </si>
  <si>
    <t>Divergent</t>
  </si>
  <si>
    <t>https://en.wikipedia.org/wiki/Divergent_(film)</t>
  </si>
  <si>
    <t>Neil Burger</t>
  </si>
  <si>
    <t>Shailene Woodley</t>
  </si>
  <si>
    <t>Kate Winslet</t>
  </si>
  <si>
    <t>Theo James</t>
  </si>
  <si>
    <t>Ansel Elgort</t>
  </si>
  <si>
    <t>Zoë Kravitz</t>
  </si>
  <si>
    <t>Django Unchained</t>
  </si>
  <si>
    <t>https://en.wikipedia.org/wiki/Django_Unchained</t>
  </si>
  <si>
    <t>Quentin Tarantino</t>
  </si>
  <si>
    <t>Leonardo DiCaprio</t>
  </si>
  <si>
    <t>Samuel L. Jackson</t>
  </si>
  <si>
    <t>Bruce Dern</t>
  </si>
  <si>
    <t>Dolphin Tale 2</t>
  </si>
  <si>
    <t>https://en.wikipedia.org/wiki/Dolphin_Tale_2</t>
  </si>
  <si>
    <t>Charles Martin Smith</t>
  </si>
  <si>
    <t>Winter</t>
  </si>
  <si>
    <t>Hope</t>
  </si>
  <si>
    <t>Nathan Gamble</t>
  </si>
  <si>
    <t>Harry Connick</t>
  </si>
  <si>
    <t>Jr.</t>
  </si>
  <si>
    <t>Don't Breathe</t>
  </si>
  <si>
    <t>https://en.wikipedia.org/wiki/Don%2527t_Breathe_(2016_film)</t>
  </si>
  <si>
    <t>Fede Alvarez</t>
  </si>
  <si>
    <t>Dylan Minnette</t>
  </si>
  <si>
    <t>Stephen Lang</t>
  </si>
  <si>
    <t>Daniel Zovatto</t>
  </si>
  <si>
    <t>Dr. Seuss' The Lorax</t>
  </si>
  <si>
    <t>https://en.wikipedia.org/wiki/The_Lorax_(film)</t>
  </si>
  <si>
    <t>Danny DeVito</t>
  </si>
  <si>
    <t>Zac Efron</t>
  </si>
  <si>
    <t>Taylor Swift</t>
  </si>
  <si>
    <t>Ed Helms</t>
  </si>
  <si>
    <t>Dracula Untold</t>
  </si>
  <si>
    <t>https://en.wikipedia.org/wiki/Dracula_Untold</t>
  </si>
  <si>
    <t>Gary Shore</t>
  </si>
  <si>
    <t>Luke Evans</t>
  </si>
  <si>
    <t>Sarah Gadon</t>
  </si>
  <si>
    <t>William Houston</t>
  </si>
  <si>
    <t>Samantha Barks</t>
  </si>
  <si>
    <t>Draft Day</t>
  </si>
  <si>
    <t>https://en.wikipedia.org/wiki/Draft_Day</t>
  </si>
  <si>
    <t>Ivan Reitman</t>
  </si>
  <si>
    <t>Denis Leary</t>
  </si>
  <si>
    <t>Frank Langella</t>
  </si>
  <si>
    <t>Tom Welling</t>
  </si>
  <si>
    <t>Dragon Blade</t>
  </si>
  <si>
    <t>https://en.wikipedia.org/wiki/Dragon_Blade_(film)</t>
  </si>
  <si>
    <t>Daniel Lee</t>
  </si>
  <si>
    <t>Jackie Chan</t>
  </si>
  <si>
    <t>Choi Siwon</t>
  </si>
  <si>
    <t>John Cusack</t>
  </si>
  <si>
    <t>Adrien Brody</t>
  </si>
  <si>
    <t>James Lee Guy</t>
  </si>
  <si>
    <t>Dumb and Dumber To</t>
  </si>
  <si>
    <t>https://en.wikipedia.org/wiki/Dumb_and_Dumber_To</t>
  </si>
  <si>
    <t>Peter Farrelly</t>
  </si>
  <si>
    <t>Bobby Farrelly</t>
  </si>
  <si>
    <t>Jim Carrey</t>
  </si>
  <si>
    <t>Jeff Daniels</t>
  </si>
  <si>
    <t>Kathleen Turner</t>
  </si>
  <si>
    <t>Laurie Holden</t>
  </si>
  <si>
    <t>Earth to Echo</t>
  </si>
  <si>
    <t>https://en.wikipedia.org/wiki/Earth_to_Echo</t>
  </si>
  <si>
    <t>Dave Green</t>
  </si>
  <si>
    <t>Astro</t>
  </si>
  <si>
    <t>Teo Halm</t>
  </si>
  <si>
    <t>Reese Hartwig</t>
  </si>
  <si>
    <t>Ella Wahlestedt</t>
  </si>
  <si>
    <t>Eddie the Eagle</t>
  </si>
  <si>
    <t>https://en.wikipedia.org/wiki/Eddie_the_Eagle_(film)</t>
  </si>
  <si>
    <t>Dexter Fletcher</t>
  </si>
  <si>
    <t>Taron Egerton</t>
  </si>
  <si>
    <t>Christopher Walken</t>
  </si>
  <si>
    <t>Edge of Tomorrow</t>
  </si>
  <si>
    <t>https://en.wikipedia.org/wiki/Edge_of_Tomorrow_(film)</t>
  </si>
  <si>
    <t>Doug Liman</t>
  </si>
  <si>
    <t>Tom Cruise</t>
  </si>
  <si>
    <t>Emily Blunt</t>
  </si>
  <si>
    <t>Elysium</t>
  </si>
  <si>
    <t>https://en.wikipedia.org/wiki/Elysium_(film)</t>
  </si>
  <si>
    <t>Matt Damon</t>
  </si>
  <si>
    <t>Jodie Foster</t>
  </si>
  <si>
    <t>Wagner Moura</t>
  </si>
  <si>
    <t>Alice Braga</t>
  </si>
  <si>
    <t>Embrace of the Serpent</t>
  </si>
  <si>
    <t>https://en.wikipedia.org/wiki/Embrace_of_the_Serpent</t>
  </si>
  <si>
    <t>Ciro Guerra</t>
  </si>
  <si>
    <t>Jan Bijvoet</t>
  </si>
  <si>
    <t>Nilbio Torres</t>
  </si>
  <si>
    <t>Antonio Bolívar</t>
  </si>
  <si>
    <t>End of Watch</t>
  </si>
  <si>
    <t>https://en.wikipedia.org/wiki/End_of_Watch</t>
  </si>
  <si>
    <t>David Ayer</t>
  </si>
  <si>
    <t>Jake Gyllenhaal</t>
  </si>
  <si>
    <t>Anna Kendrick</t>
  </si>
  <si>
    <t>Frank Grillo</t>
  </si>
  <si>
    <t>Enough Said</t>
  </si>
  <si>
    <t>https://en.wikipedia.org/wiki/Enough_Said_(film)</t>
  </si>
  <si>
    <t>Nicole Holofcener</t>
  </si>
  <si>
    <t>James Gandolfini</t>
  </si>
  <si>
    <t>Julia Louis-Dreyfus</t>
  </si>
  <si>
    <t>Catherine Keener</t>
  </si>
  <si>
    <t>Ben Falcone</t>
  </si>
  <si>
    <t>Entourage</t>
  </si>
  <si>
    <t>https://en.wikipedia.org/wiki/Entourage_(film)</t>
  </si>
  <si>
    <t>Doug Ellin</t>
  </si>
  <si>
    <t>Adrian Grenier</t>
  </si>
  <si>
    <t>Kevin Connolly</t>
  </si>
  <si>
    <t>Kevin Dillon</t>
  </si>
  <si>
    <t>Jerry Ferrara</t>
  </si>
  <si>
    <t>Jeremy Piven</t>
  </si>
  <si>
    <t>Epic</t>
  </si>
  <si>
    <t>https://en.wikipedia.org/wiki/Epic_(2013_film)</t>
  </si>
  <si>
    <t>Chris Wedge</t>
  </si>
  <si>
    <t>Josh Hutcherson</t>
  </si>
  <si>
    <t>Amanda Seyfried</t>
  </si>
  <si>
    <t>Jason Sudeikis</t>
  </si>
  <si>
    <t>Escape from Planet Earth</t>
  </si>
  <si>
    <t>https://en.wikipedia.org/wiki/Escape_from_Planet_Earth</t>
  </si>
  <si>
    <t>Cal Brunker</t>
  </si>
  <si>
    <t>Brendan Fraser</t>
  </si>
  <si>
    <t>Rob Corddry</t>
  </si>
  <si>
    <t>Jessica Alba</t>
  </si>
  <si>
    <t>William Shatner</t>
  </si>
  <si>
    <t>Sarah Jessica Parker</t>
  </si>
  <si>
    <t>Evil Dead</t>
  </si>
  <si>
    <t>https://en.wikipedia.org/wiki/Evil_Dead_(2013_film)</t>
  </si>
  <si>
    <t>Jane Levy</t>
  </si>
  <si>
    <t>Shiloh Fernandez</t>
  </si>
  <si>
    <t>Lou Taylor Pucci</t>
  </si>
  <si>
    <t>Jessica Lucas</t>
  </si>
  <si>
    <t>Elizabeth Blackmore</t>
  </si>
  <si>
    <t>Ex Machina</t>
  </si>
  <si>
    <t>https://en.wikipedia.org/wiki/Ex_Machina_(film)</t>
  </si>
  <si>
    <t>Alex Garland</t>
  </si>
  <si>
    <t>Alicia Vikander</t>
  </si>
  <si>
    <t>Eye in the Sky</t>
  </si>
  <si>
    <t>https://en.wikipedia.org/wiki/Eye_in_the_Sky_(2015_film)</t>
  </si>
  <si>
    <t>Gavin Hood</t>
  </si>
  <si>
    <t>Helen Mirren</t>
  </si>
  <si>
    <t>Alan Rickman</t>
  </si>
  <si>
    <t>Barkhad Abdi</t>
  </si>
  <si>
    <t>Fantastic Four</t>
  </si>
  <si>
    <t>https://en.wikipedia.org/wiki/Fantastic_Four_(2015_film)</t>
  </si>
  <si>
    <t>Miles Teller</t>
  </si>
  <si>
    <t>Jamie Bell</t>
  </si>
  <si>
    <t>Fast &amp; Furious 6</t>
  </si>
  <si>
    <t>https://en.wikipedia.org/wiki/Fast_%2526_Furious_6</t>
  </si>
  <si>
    <t>Justin Lin</t>
  </si>
  <si>
    <t>Vin Diesel</t>
  </si>
  <si>
    <t>Michelle Rodriguez</t>
  </si>
  <si>
    <t>Jordana Brewster</t>
  </si>
  <si>
    <t>Flight</t>
  </si>
  <si>
    <t>https://en.wikipedia.org/wiki/Flight_(2012_film)</t>
  </si>
  <si>
    <t>Robert Zemeckis</t>
  </si>
  <si>
    <t>Brian Geraghty</t>
  </si>
  <si>
    <t>Nadine Velazquez</t>
  </si>
  <si>
    <t>Bruce Greenwood</t>
  </si>
  <si>
    <t>Florence Foster Jenkins</t>
  </si>
  <si>
    <t>https://en.wikipedia.org/wiki/Florence_Foster_Jenkins_(film)</t>
  </si>
  <si>
    <t>Stephen Frears</t>
  </si>
  <si>
    <t>Meryl Streep</t>
  </si>
  <si>
    <t>Hugh Grant</t>
  </si>
  <si>
    <t>Simon Helberg</t>
  </si>
  <si>
    <t>Nina Arianda</t>
  </si>
  <si>
    <t>Rebecca Ferguson</t>
  </si>
  <si>
    <t>Frances Ha</t>
  </si>
  <si>
    <t>https://en.wikipedia.org/wiki/Frances_Ha</t>
  </si>
  <si>
    <t>Noah Baumbach</t>
  </si>
  <si>
    <t>Greta Gerwig</t>
  </si>
  <si>
    <t>Charlotte d'Amboise</t>
  </si>
  <si>
    <t>Adam Driver</t>
  </si>
  <si>
    <t>Grace Gummer</t>
  </si>
  <si>
    <t>Patrick Heusinger</t>
  </si>
  <si>
    <t>Free State of Jones</t>
  </si>
  <si>
    <t>https://en.wikipedia.org/wiki/Free_State_of_Jones_(film)</t>
  </si>
  <si>
    <t>Gary Ross</t>
  </si>
  <si>
    <t>Matthew McConaughey</t>
  </si>
  <si>
    <t>Mahershala Ali</t>
  </si>
  <si>
    <t>Friends with Kids</t>
  </si>
  <si>
    <t>https://en.wikipedia.org/wiki/Friends_with_Kids</t>
  </si>
  <si>
    <t>Jennifer Westfeldt</t>
  </si>
  <si>
    <t>Adam Scott</t>
  </si>
  <si>
    <t>Jon Hamm</t>
  </si>
  <si>
    <t>Maya Rudolph</t>
  </si>
  <si>
    <t>Fun Size</t>
  </si>
  <si>
    <t>https://en.wikipedia.org/wiki/Fun_Size</t>
  </si>
  <si>
    <t>Josh Schwartz</t>
  </si>
  <si>
    <t>Victoria Justice</t>
  </si>
  <si>
    <t>Thomas McDonell</t>
  </si>
  <si>
    <t>Thomas Mann</t>
  </si>
  <si>
    <t>Chelsea Handler</t>
  </si>
  <si>
    <t>Fury</t>
  </si>
  <si>
    <t>https://en.wikipedia.org/wiki/Fury_(2014_film)</t>
  </si>
  <si>
    <t>Shia LaBeouf</t>
  </si>
  <si>
    <t>Logan Lerman</t>
  </si>
  <si>
    <t>Jon Bernthal</t>
  </si>
  <si>
    <t>G.I. Joe: Retaliation</t>
  </si>
  <si>
    <t>https://en.wikipedia.org/wiki/G.I._Joe:_Retaliation</t>
  </si>
  <si>
    <t>Jon Chu</t>
  </si>
  <si>
    <t>Ray Park</t>
  </si>
  <si>
    <t>Elodie Yung</t>
  </si>
  <si>
    <t>Gangster Squad</t>
  </si>
  <si>
    <t>https://en.wikipedia.org/wiki/Gangster_Squad</t>
  </si>
  <si>
    <t>Ruben Fleischer</t>
  </si>
  <si>
    <t>Ryan Gosling</t>
  </si>
  <si>
    <t>Sean Penn</t>
  </si>
  <si>
    <t>Josh Brolin</t>
  </si>
  <si>
    <t>Robert Patrick</t>
  </si>
  <si>
    <t>Get Hard</t>
  </si>
  <si>
    <t>https://en.wikipedia.org/wiki/Get_Hard</t>
  </si>
  <si>
    <t>Etan Cohen</t>
  </si>
  <si>
    <t>Alison Brie</t>
  </si>
  <si>
    <t>Craig T. Nelson</t>
  </si>
  <si>
    <t>T.I.</t>
  </si>
  <si>
    <t>Get on Up</t>
  </si>
  <si>
    <t>https://en.wikipedia.org/wiki/Get_on_Up_(film)</t>
  </si>
  <si>
    <t>Tate Taylor</t>
  </si>
  <si>
    <t>Nelsan Ellis</t>
  </si>
  <si>
    <t>Brandon Mychal Smith</t>
  </si>
  <si>
    <t>Jill Scott</t>
  </si>
  <si>
    <t>Tika Sumpter</t>
  </si>
  <si>
    <t>Getaway</t>
  </si>
  <si>
    <t>https://en.wikipedia.org/wiki/Getaway_(film)</t>
  </si>
  <si>
    <t>Courtney Solomon</t>
  </si>
  <si>
    <t>Yaron Levy</t>
  </si>
  <si>
    <t>Selena Gomez</t>
  </si>
  <si>
    <t>Jon Voight</t>
  </si>
  <si>
    <t>James Maslow</t>
  </si>
  <si>
    <t>Ghost Rider: Spirit of Vengeance</t>
  </si>
  <si>
    <t>https://en.wikipedia.org/wiki/Ghost_Rider:_Spirit_of_Vengeance</t>
  </si>
  <si>
    <t>Mark Neveldine</t>
  </si>
  <si>
    <t>Brian Taylor</t>
  </si>
  <si>
    <t>Nicolas Cage</t>
  </si>
  <si>
    <t>Idris Elba</t>
  </si>
  <si>
    <t>Fergus Riordan</t>
  </si>
  <si>
    <t>Ciarán Hinds</t>
  </si>
  <si>
    <t>Violante Placido</t>
  </si>
  <si>
    <t>Ghostbusters</t>
  </si>
  <si>
    <t>https://en.wikipedia.org/wiki/Ghostbusters_(2016_film)</t>
  </si>
  <si>
    <t>Paul Feig</t>
  </si>
  <si>
    <t>Melissa McCarthy</t>
  </si>
  <si>
    <t>Leslie Jones</t>
  </si>
  <si>
    <t>Kate McKinnon</t>
  </si>
  <si>
    <t>God's Not Dead</t>
  </si>
  <si>
    <t>https://en.wikipedia.org/wiki/God%2527s_Not_Dead_(film)</t>
  </si>
  <si>
    <t>Religious</t>
  </si>
  <si>
    <t>Harold Cronk</t>
  </si>
  <si>
    <t>Willie Robertson</t>
  </si>
  <si>
    <t>David A. R. White</t>
  </si>
  <si>
    <t>Shane Harper</t>
  </si>
  <si>
    <t>Kevin Sorbo</t>
  </si>
  <si>
    <t>Korie Robertson</t>
  </si>
  <si>
    <t>God's Not Dead 2</t>
  </si>
  <si>
    <t>https://en.wikipedia.org/wiki/God%2527s_Not_Dead_2</t>
  </si>
  <si>
    <t>Melissa Joan Hart</t>
  </si>
  <si>
    <t>Robin Givens</t>
  </si>
  <si>
    <t>Ernie Hudson</t>
  </si>
  <si>
    <t>Gods of Egypt</t>
  </si>
  <si>
    <t>https://en.wikipedia.org/wiki/Gods_of_Egypt_(film)</t>
  </si>
  <si>
    <t>Alex Proyas</t>
  </si>
  <si>
    <t>Geoffrey Rush</t>
  </si>
  <si>
    <t>Brenton Thwaites</t>
  </si>
  <si>
    <t>Courtney Eaton</t>
  </si>
  <si>
    <t>Nikolaj Coster-Waldau</t>
  </si>
  <si>
    <t>Godzilla</t>
  </si>
  <si>
    <t>https://en.wikipedia.org/wiki/Godzilla_(2014_film)</t>
  </si>
  <si>
    <t>Gareth Edwards</t>
  </si>
  <si>
    <t>Aaron Taylor-Johnson</t>
  </si>
  <si>
    <t>Ken Watanabe</t>
  </si>
  <si>
    <t>Elizabeth Olsen</t>
  </si>
  <si>
    <t>Juliette Binoche</t>
  </si>
  <si>
    <t>Gone Girl</t>
  </si>
  <si>
    <t>https://en.wikipedia.org/wiki/Gone_Girl_(film)</t>
  </si>
  <si>
    <t>David Fincher</t>
  </si>
  <si>
    <t>Rosamund Pike</t>
  </si>
  <si>
    <t>Neil Patrick Harris</t>
  </si>
  <si>
    <t>Kim Dickens</t>
  </si>
  <si>
    <t>Good Deeds</t>
  </si>
  <si>
    <t>https://en.wikipedia.org/wiki/Good_Deeds</t>
  </si>
  <si>
    <t>Thandie Newton</t>
  </si>
  <si>
    <t>Rebecca Romijn</t>
  </si>
  <si>
    <t>Brian J. White</t>
  </si>
  <si>
    <t>Jamie Kennedy</t>
  </si>
  <si>
    <t>Goosebumps</t>
  </si>
  <si>
    <t>https://en.wikipedia.org/wiki/Goosebumps_(film)</t>
  </si>
  <si>
    <t>Rob Letterman</t>
  </si>
  <si>
    <t>Jack Black</t>
  </si>
  <si>
    <t>Odeya Rush</t>
  </si>
  <si>
    <t>Ryan Lee</t>
  </si>
  <si>
    <t>Grown Ups 2</t>
  </si>
  <si>
    <t>https://en.wikipedia.org/wiki/Grown_Ups_2</t>
  </si>
  <si>
    <t>Dennis Dugan</t>
  </si>
  <si>
    <t>Kevin James</t>
  </si>
  <si>
    <t>Chris Rock</t>
  </si>
  <si>
    <t>David Spade</t>
  </si>
  <si>
    <t>Taylor Lautner</t>
  </si>
  <si>
    <t>Hail, Caesar!</t>
  </si>
  <si>
    <t>https://en.wikipedia.org/wiki/Hail,_Caesar!</t>
  </si>
  <si>
    <t>Joel and Ethan Coen</t>
  </si>
  <si>
    <t>George Clooney</t>
  </si>
  <si>
    <t>Alden Ehrenreich</t>
  </si>
  <si>
    <t>Ralph Fiennes</t>
  </si>
  <si>
    <t>Hands of Stone</t>
  </si>
  <si>
    <t>https://en.wikipedia.org/wiki/Hands_of_Stone</t>
  </si>
  <si>
    <t>Jonathan Jakubowicz</t>
  </si>
  <si>
    <t>Robert De Niro</t>
  </si>
  <si>
    <t>Usher</t>
  </si>
  <si>
    <t>Ellen Barkin</t>
  </si>
  <si>
    <t>Ana de Armas</t>
  </si>
  <si>
    <t>Hansel and Gretel: Witch Hunters</t>
  </si>
  <si>
    <t>https://en.wikipedia.org/wiki/Hansel_and_Gretel:_Witch_Hunters</t>
  </si>
  <si>
    <t>Tommy Wirkola</t>
  </si>
  <si>
    <t>Jeremy Renner</t>
  </si>
  <si>
    <t>Gemma Arterton</t>
  </si>
  <si>
    <t>Zoe Bell</t>
  </si>
  <si>
    <t>Famke Janssen</t>
  </si>
  <si>
    <t>Peter Stormare</t>
  </si>
  <si>
    <t>Heaven Is for Real</t>
  </si>
  <si>
    <t>https://en.wikipedia.org/wiki/Heaven_Is_for_Real_(film)</t>
  </si>
  <si>
    <t>Randall Wallace</t>
  </si>
  <si>
    <t>Greg Kinnear</t>
  </si>
  <si>
    <t>Kelly Reilly</t>
  </si>
  <si>
    <t>Connor Corum</t>
  </si>
  <si>
    <t>Thomas Haden Church</t>
  </si>
  <si>
    <t>Jacob Vargas</t>
  </si>
  <si>
    <t>Here Comes the Boom</t>
  </si>
  <si>
    <t>https://en.wikipedia.org/wiki/Here_Comes_the_Boom</t>
  </si>
  <si>
    <t>Salma Hayek</t>
  </si>
  <si>
    <t>Henry Winkler</t>
  </si>
  <si>
    <t>Joe Rogan</t>
  </si>
  <si>
    <t>Hit and Run</t>
  </si>
  <si>
    <t>https://en.wikipedia.org/wiki/Hit_and_Run_(2012_film)</t>
  </si>
  <si>
    <t>Dax Shepard</t>
  </si>
  <si>
    <t>Tom Arnold</t>
  </si>
  <si>
    <t>Kristin Chenoweth</t>
  </si>
  <si>
    <t>Hitman: Agent 47</t>
  </si>
  <si>
    <t>https://en.wikipedia.org/wiki/Hitman:_Agent_47</t>
  </si>
  <si>
    <t>Aleksander Bach</t>
  </si>
  <si>
    <t>Rupert Friend</t>
  </si>
  <si>
    <t>Zachary Quinto</t>
  </si>
  <si>
    <t>Hannah Ware</t>
  </si>
  <si>
    <t>Thomas Kretschmann</t>
  </si>
  <si>
    <t>Home</t>
  </si>
  <si>
    <t>https://en.wikipedia.org/wiki/Home_(2015_animated_film)</t>
  </si>
  <si>
    <t>Animation</t>
  </si>
  <si>
    <t>Tim Johnson</t>
  </si>
  <si>
    <t>Jim Parsons</t>
  </si>
  <si>
    <t>Jennifer Lopez</t>
  </si>
  <si>
    <t>Steve Martin</t>
  </si>
  <si>
    <t>Matt Jones</t>
  </si>
  <si>
    <t>Hope Springs</t>
  </si>
  <si>
    <t>https://en.wikipedia.org/wiki/Hope_Springs_(2012_film)</t>
  </si>
  <si>
    <t>David Frankel</t>
  </si>
  <si>
    <t>Mimi Rogers</t>
  </si>
  <si>
    <t>Horrible Bosses 2</t>
  </si>
  <si>
    <t>https://en.wikipedia.org/wiki/Horrible_Bosses_2</t>
  </si>
  <si>
    <t>Jason Bateman</t>
  </si>
  <si>
    <t>Charlie Day</t>
  </si>
  <si>
    <t>Kevin Spacey</t>
  </si>
  <si>
    <t>Jennifer Aniston</t>
  </si>
  <si>
    <t>Hot Pursuit</t>
  </si>
  <si>
    <t>https://en.wikipedia.org/wiki/Hot_Pursuit_(2015_film)</t>
  </si>
  <si>
    <t>Anne Fletcher</t>
  </si>
  <si>
    <t>Reese Witherspoon</t>
  </si>
  <si>
    <t>Jim Gaffigan</t>
  </si>
  <si>
    <t>John Carroll Lynch</t>
  </si>
  <si>
    <t>Hotel Transylvania</t>
  </si>
  <si>
    <t>https://en.wikipedia.org/wiki/Hotel_Transylvania</t>
  </si>
  <si>
    <t>Genndy Tartakovsky</t>
  </si>
  <si>
    <t>Fran Drescher</t>
  </si>
  <si>
    <t>Hotel Transylvania 2</t>
  </si>
  <si>
    <t>https://en.wikipedia.org/wiki/Hotel_Transylvania_2</t>
  </si>
  <si>
    <t>Steve Buscemi</t>
  </si>
  <si>
    <t>How to Train Your Dragon 2</t>
  </si>
  <si>
    <t>https://en.wikipedia.org/wiki/How_to_Train_Your_Dragon_2</t>
  </si>
  <si>
    <t>Dean DeBlois</t>
  </si>
  <si>
    <t>Jay Baruchel</t>
  </si>
  <si>
    <t>Craig Ferguson</t>
  </si>
  <si>
    <t>I</t>
  </si>
  <si>
    <t>https://en.wikipedia.org/wiki/I_(film)</t>
  </si>
  <si>
    <t>S. Shankar</t>
  </si>
  <si>
    <t>Vikram</t>
  </si>
  <si>
    <t>Amy Jackson</t>
  </si>
  <si>
    <t>N. Santhanam</t>
  </si>
  <si>
    <t>Suresh Gopi</t>
  </si>
  <si>
    <t>Upen Patel</t>
  </si>
  <si>
    <t>I Saw the Light</t>
  </si>
  <si>
    <t>https://en.wikipedia.org/wiki/I_Saw_the_Light_(film)</t>
  </si>
  <si>
    <t xml:space="preserve">Marc Abraham </t>
  </si>
  <si>
    <t>Ice Age: Collision Course</t>
  </si>
  <si>
    <t>https://en.wikipedia.org/wiki/Ice_Age:_Collision_Course</t>
  </si>
  <si>
    <t>Mike Thurmeier</t>
  </si>
  <si>
    <t>Galen T. Chu</t>
  </si>
  <si>
    <t>Ray Romano</t>
  </si>
  <si>
    <t>Queen Latifah</t>
  </si>
  <si>
    <t>Ice Age: Continental Drift</t>
  </si>
  <si>
    <t>https://en.wikipedia.org/wiki/Ice_Age:_Continental_Drift</t>
  </si>
  <si>
    <t>Steve Martino</t>
  </si>
  <si>
    <t>Identity Thief</t>
  </si>
  <si>
    <t>https://en.wikipedia.org/wiki/Identity_Thief</t>
  </si>
  <si>
    <t>Seth Gordon</t>
  </si>
  <si>
    <t>Amanda Peet</t>
  </si>
  <si>
    <t>John Cho</t>
  </si>
  <si>
    <t>If I Stay</t>
  </si>
  <si>
    <t>https://en.wikipedia.org/wiki/If_I_Stay_(film)</t>
  </si>
  <si>
    <t>R. J. Cutler</t>
  </si>
  <si>
    <t>Chloë Grace Moretz</t>
  </si>
  <si>
    <t>Mireille Enos</t>
  </si>
  <si>
    <t>Lauren Lee Smith</t>
  </si>
  <si>
    <t>Liana Liberato</t>
  </si>
  <si>
    <t>Jamie Blackley</t>
  </si>
  <si>
    <t>In the Heart of the Sea</t>
  </si>
  <si>
    <t>https://en.wikipedia.org/wiki/In_the_Heart_of_the_Sea_(film)</t>
  </si>
  <si>
    <t>Ron Howard</t>
  </si>
  <si>
    <t>Cillian Murphy</t>
  </si>
  <si>
    <t>Tom Holland</t>
  </si>
  <si>
    <t>Independence Day: Resurgence</t>
  </si>
  <si>
    <t>https://en.wikipedia.org/wiki/Independence_Day:_Resurgence</t>
  </si>
  <si>
    <t>Roland Emmerich</t>
  </si>
  <si>
    <t>Jeff Goldblum</t>
  </si>
  <si>
    <t>Bill Pullman</t>
  </si>
  <si>
    <t>Sela Ward</t>
  </si>
  <si>
    <t>Liam Hemsworth</t>
  </si>
  <si>
    <t>Vivica A. Fox</t>
  </si>
  <si>
    <t>Insidious: Chapter 2</t>
  </si>
  <si>
    <t>https://en.wikipedia.org/wiki/Insidious:_Chapter_2</t>
  </si>
  <si>
    <t>James Wan</t>
  </si>
  <si>
    <t>Patrick Wilson</t>
  </si>
  <si>
    <t>Lin Shaye</t>
  </si>
  <si>
    <t>Ty Simpkins</t>
  </si>
  <si>
    <t>Insidious: Chapter 3</t>
  </si>
  <si>
    <t>https://en.wikipedia.org/wiki/Insidious:_Chapter_3</t>
  </si>
  <si>
    <t>Leigh Whannell</t>
  </si>
  <si>
    <t>Dermot Mulroney</t>
  </si>
  <si>
    <t>Stefanie Scott</t>
  </si>
  <si>
    <t>Angus Sampson</t>
  </si>
  <si>
    <t>Interstellar</t>
  </si>
  <si>
    <t>https://en.wikipedia.org/wiki/Interstellar_(film)</t>
  </si>
  <si>
    <t>Christopher Nolan</t>
  </si>
  <si>
    <t>Anne Hathaway</t>
  </si>
  <si>
    <t>Michael Caine</t>
  </si>
  <si>
    <t>Into the Storm</t>
  </si>
  <si>
    <t>https://en.wikipedia.org/wiki/Into_the_Storm_(2014_film)</t>
  </si>
  <si>
    <t>Steven Quale</t>
  </si>
  <si>
    <t>Richard Armitage</t>
  </si>
  <si>
    <t>Jeremy Sumpter</t>
  </si>
  <si>
    <t>Sarah Wayne Callies</t>
  </si>
  <si>
    <t>Nathan Kress</t>
  </si>
  <si>
    <t>Iron Sky</t>
  </si>
  <si>
    <t>https://en.wikipedia.org/wiki/Iron_Sky</t>
  </si>
  <si>
    <t>Timo Vuorensola</t>
  </si>
  <si>
    <t>Julia Dietze</t>
  </si>
  <si>
    <t>Peta Sergeant</t>
  </si>
  <si>
    <t>Gotz Otto</t>
  </si>
  <si>
    <t>Chris Kirby</t>
  </si>
  <si>
    <t>Udo Kier</t>
  </si>
  <si>
    <t>Irrational Man</t>
  </si>
  <si>
    <t>https://en.wikipedia.org/wiki/Irrational_Man_(film)</t>
  </si>
  <si>
    <t>Joaquin Phoenix</t>
  </si>
  <si>
    <t>Parker Posey</t>
  </si>
  <si>
    <t>Jack Reacher</t>
  </si>
  <si>
    <t>https://en.wikipedia.org/wiki/Jack_Reacher_(film)</t>
  </si>
  <si>
    <t>Christopher McQuarrie</t>
  </si>
  <si>
    <t>Richard Jenkins</t>
  </si>
  <si>
    <t>Alexia Fast</t>
  </si>
  <si>
    <t>Jack Ryan: Shadow Recruit</t>
  </si>
  <si>
    <t>https://en.wikipedia.org/wiki/Jack_Ryan:_Shadow_Recruit</t>
  </si>
  <si>
    <t>Kenneth Branagh</t>
  </si>
  <si>
    <t>David Koepp</t>
  </si>
  <si>
    <t>Adam Cozad</t>
  </si>
  <si>
    <t>Anthony Peckham</t>
  </si>
  <si>
    <t>Steve Zaillian</t>
  </si>
  <si>
    <t>Chris Pine</t>
  </si>
  <si>
    <t>Jane Got a Gun</t>
  </si>
  <si>
    <t>https://en.wikipedia.org/wiki/Jane_Got_a_Gun</t>
  </si>
  <si>
    <t>Gavin O'Connor</t>
  </si>
  <si>
    <t>Natalie Portman</t>
  </si>
  <si>
    <t>Ewan McGregor</t>
  </si>
  <si>
    <t>Noah Emmerich</t>
  </si>
  <si>
    <t>Jason Bourne</t>
  </si>
  <si>
    <t>https://en.wikipedia.org/wiki/Jason_Bourne_(film)</t>
  </si>
  <si>
    <t>Paul Greengrass</t>
  </si>
  <si>
    <t>Julia Stiles</t>
  </si>
  <si>
    <t>Riz Ahmed</t>
  </si>
  <si>
    <t>Vincent Cassel</t>
  </si>
  <si>
    <t>Jeff, Who Lives at Home</t>
  </si>
  <si>
    <t>https://en.wikipedia.org/wiki/Jeff,_Who_Lives_at_Home</t>
  </si>
  <si>
    <t>Jay Duplass</t>
  </si>
  <si>
    <t>Jason Segel</t>
  </si>
  <si>
    <t>Judy Greer</t>
  </si>
  <si>
    <t>Susan Sarandon</t>
  </si>
  <si>
    <t>Evan Ross</t>
  </si>
  <si>
    <t>Jem and the Holograms</t>
  </si>
  <si>
    <t>https://en.wikipedia.org/wiki/Jem_and_the_Holograms_(film)</t>
  </si>
  <si>
    <t>Jon M. Chu</t>
  </si>
  <si>
    <t>Aubrey Peeples</t>
  </si>
  <si>
    <t>Hayley Kiyoko</t>
  </si>
  <si>
    <t>Aurora Perrineau</t>
  </si>
  <si>
    <t>Ryan Guzman</t>
  </si>
  <si>
    <t>Jersey Boys</t>
  </si>
  <si>
    <t>https://en.wikipedia.org/wiki/Jersey_Boys_(film)</t>
  </si>
  <si>
    <t>John Lloyd Young</t>
  </si>
  <si>
    <t>Erec Bergen</t>
  </si>
  <si>
    <t>Vincent Piazza</t>
  </si>
  <si>
    <t>Michael Lamenda</t>
  </si>
  <si>
    <t>Jobs</t>
  </si>
  <si>
    <t>https://en.wikipedia.org/wiki/Jobs_(film)</t>
  </si>
  <si>
    <t>Joshua Michael Stern</t>
  </si>
  <si>
    <t>Ashton Kutcher</t>
  </si>
  <si>
    <t>Josh Gad</t>
  </si>
  <si>
    <t>Lukas Haas</t>
  </si>
  <si>
    <t>J.K. Simmons</t>
  </si>
  <si>
    <t>John Wick</t>
  </si>
  <si>
    <t>https://en.wikipedia.org/wiki/John_Wick_(film)</t>
  </si>
  <si>
    <t>Chad Stahelski</t>
  </si>
  <si>
    <t>David Leitch (director</t>
  </si>
  <si>
    <t>Keanu Reeves</t>
  </si>
  <si>
    <t>Bridget Moynahan</t>
  </si>
  <si>
    <t>Journey 2: The Mysterious Island</t>
  </si>
  <si>
    <t>https://en.wikipedia.org/wiki/Journey_2:_The_Mysterious_Island</t>
  </si>
  <si>
    <t>Brad Peyton</t>
  </si>
  <si>
    <t>Vanessa Hudgens</t>
  </si>
  <si>
    <t>Luis Guzmán</t>
  </si>
  <si>
    <t>Joy</t>
  </si>
  <si>
    <t>https://en.wikipedia.org/wiki/Joy_(film)</t>
  </si>
  <si>
    <t>David O. Russell</t>
  </si>
  <si>
    <t>Jennifer Lawrence</t>
  </si>
  <si>
    <t>Keanu</t>
  </si>
  <si>
    <t>https://en.wikipedia.org/wiki/Keanu_(film)</t>
  </si>
  <si>
    <t>Peter Atencio</t>
  </si>
  <si>
    <t>Keegan-Michael Key</t>
  </si>
  <si>
    <t>Jordan Peele</t>
  </si>
  <si>
    <t>Method Man</t>
  </si>
  <si>
    <t>Gabrielle Union</t>
  </si>
  <si>
    <t>Will Forte</t>
  </si>
  <si>
    <t>Kill the Messenger</t>
  </si>
  <si>
    <t>https://en.wikipedia.org/wiki/Kill_the_Messenger_(2014_film)</t>
  </si>
  <si>
    <t>Michael Cuesta</t>
  </si>
  <si>
    <t>Barry Pepper</t>
  </si>
  <si>
    <t>Rosemarie DeWitt</t>
  </si>
  <si>
    <t>Ray Liotta</t>
  </si>
  <si>
    <t>Killing Them Softly</t>
  </si>
  <si>
    <t>https://en.wikipedia.org/wiki/Killing_Them_Softly</t>
  </si>
  <si>
    <t>Andrew Dominik</t>
  </si>
  <si>
    <t>Vincent Curatola</t>
  </si>
  <si>
    <t>Scoot McNairy</t>
  </si>
  <si>
    <t>Ben Mendelsohn</t>
  </si>
  <si>
    <t>Kingsman: The Secret Service</t>
  </si>
  <si>
    <t>https://en.wikipedia.org/wiki/Kingsman:_The_Secret_Service</t>
  </si>
  <si>
    <t>Matthew Vaughn</t>
  </si>
  <si>
    <t>Krampus</t>
  </si>
  <si>
    <t>https://en.wikipedia.org/wiki/Krampus_(film)</t>
  </si>
  <si>
    <t>Michael Dougherty</t>
  </si>
  <si>
    <t>Emjay Anthony</t>
  </si>
  <si>
    <t>Allison Tolman</t>
  </si>
  <si>
    <t>Kubo and the Two Strings</t>
  </si>
  <si>
    <t>https://en.wikipedia.org/wiki/Kubo_and_the_Two_Strings</t>
  </si>
  <si>
    <t>Travis Knight</t>
  </si>
  <si>
    <t>Art Parkinson</t>
  </si>
  <si>
    <t>Charlize Theron</t>
  </si>
  <si>
    <t>Kung Fu Panda 3</t>
  </si>
  <si>
    <t>https://en.wikipedia.org/wiki/Kung_Fu_Panda_3</t>
  </si>
  <si>
    <t>Jennifer Yuh Nelson</t>
  </si>
  <si>
    <t>Alessandro Carloni</t>
  </si>
  <si>
    <t>Dustin Hoffman</t>
  </si>
  <si>
    <t>Seth Rogen</t>
  </si>
  <si>
    <t>Lazer Team</t>
  </si>
  <si>
    <t>https://en.wikipedia.org/wiki/Lazer_Team</t>
  </si>
  <si>
    <t>Matt Hullum</t>
  </si>
  <si>
    <t>Burnie Burns</t>
  </si>
  <si>
    <t>Gavin Free</t>
  </si>
  <si>
    <t>Michael Jones</t>
  </si>
  <si>
    <t>Colton Dunn</t>
  </si>
  <si>
    <t>Allie DeBerry</t>
  </si>
  <si>
    <t>Left Behind</t>
  </si>
  <si>
    <t>https://en.wikipedia.org/wiki/Left_Behind_(2014_film)</t>
  </si>
  <si>
    <t>Vic Armstrong</t>
  </si>
  <si>
    <t>Chad Michael Murray</t>
  </si>
  <si>
    <t>Cassi Thomson</t>
  </si>
  <si>
    <t>Nicky Whelan</t>
  </si>
  <si>
    <t>Jordin Sparks</t>
  </si>
  <si>
    <t>Les Misérables</t>
  </si>
  <si>
    <t>https://en.wikipedia.org/wiki/Les_Mis%25C3%25A9rables_(2012_film)</t>
  </si>
  <si>
    <t>Tom Hooper</t>
  </si>
  <si>
    <t>Russell Crowe</t>
  </si>
  <si>
    <t>Eddie Redmayne</t>
  </si>
  <si>
    <t>Colm Wilkinson</t>
  </si>
  <si>
    <t>Let's Be Cops</t>
  </si>
  <si>
    <t>https://en.wikipedia.org/wiki/Let%2527s_Be_Cops</t>
  </si>
  <si>
    <t>Luke Greenfield</t>
  </si>
  <si>
    <t>Jake Johnson</t>
  </si>
  <si>
    <t>Damon Wayans</t>
  </si>
  <si>
    <t>Life of Pi</t>
  </si>
  <si>
    <t>https://en.wikipedia.org/wiki/Life_of_Pi_(film)</t>
  </si>
  <si>
    <t>Ang Lee</t>
  </si>
  <si>
    <t>Suraj Sharma</t>
  </si>
  <si>
    <t>Ayush Tandon</t>
  </si>
  <si>
    <t>Irrfan Khan</t>
  </si>
  <si>
    <t>Gérard Depardieu</t>
  </si>
  <si>
    <t>Lights Out</t>
  </si>
  <si>
    <t>https://en.wikipedia.org/wiki/Lights_Out_(2016_film)</t>
  </si>
  <si>
    <t>David F. Sandberg</t>
  </si>
  <si>
    <t>Teresa Palmer</t>
  </si>
  <si>
    <t>Gabriel Bateman</t>
  </si>
  <si>
    <t>Alexander DiPersia</t>
  </si>
  <si>
    <t>Lincoln</t>
  </si>
  <si>
    <t>https://en.wikipedia.org/wiki/Lincoln_(2012_film)</t>
  </si>
  <si>
    <t>Daniel Day-Lewis</t>
  </si>
  <si>
    <t>David Strathairn</t>
  </si>
  <si>
    <t>Hal Holbrook</t>
  </si>
  <si>
    <t>Sally Field</t>
  </si>
  <si>
    <t>Joseph Gordon-Levitt</t>
  </si>
  <si>
    <t>Little Boy</t>
  </si>
  <si>
    <t>https://en.wikipedia.org/wiki/Little_Boy_(film)</t>
  </si>
  <si>
    <t>Alejandro Gómez Monteverde</t>
  </si>
  <si>
    <t>Jakob Salvati</t>
  </si>
  <si>
    <t>David Henrie</t>
  </si>
  <si>
    <t>Emily Watson</t>
  </si>
  <si>
    <t>Ted Levine</t>
  </si>
  <si>
    <t>Lockout</t>
  </si>
  <si>
    <t>https://en.wikipedia.org/wiki/Lockout_(film)</t>
  </si>
  <si>
    <t>James Mather</t>
  </si>
  <si>
    <t>Stephen St.Leger</t>
  </si>
  <si>
    <t>Guy Pearce</t>
  </si>
  <si>
    <t>Maggie Grace</t>
  </si>
  <si>
    <t>Lennie James</t>
  </si>
  <si>
    <t>Vincent Regan</t>
  </si>
  <si>
    <t>London Has Fallen</t>
  </si>
  <si>
    <t>https://en.wikipedia.org/wiki/London_Has_Fallen</t>
  </si>
  <si>
    <t>Babak Najafi</t>
  </si>
  <si>
    <t>Aaron Eckhart</t>
  </si>
  <si>
    <t>Angela Bassett</t>
  </si>
  <si>
    <t>Alon Aboutboul</t>
  </si>
  <si>
    <t>Looper</t>
  </si>
  <si>
    <t>https://en.wikipedia.org/wiki/Looper_(film)</t>
  </si>
  <si>
    <t>Rian Johnson</t>
  </si>
  <si>
    <t>Paul Dano</t>
  </si>
  <si>
    <t>Noah Segan</t>
  </si>
  <si>
    <t>Love the Coopers</t>
  </si>
  <si>
    <t>https://en.wikipedia.org/wiki/Love_the_Coopers</t>
  </si>
  <si>
    <t>Jessie Nelson</t>
  </si>
  <si>
    <t>Diane Keaton</t>
  </si>
  <si>
    <t>Olivia Wilde</t>
  </si>
  <si>
    <t>Lucy</t>
  </si>
  <si>
    <t>https://en.wikipedia.org/wiki/Lucy_(2014_film)</t>
  </si>
  <si>
    <t>Luc Besson</t>
  </si>
  <si>
    <t>Choi Min-sik</t>
  </si>
  <si>
    <t>Mad Max: Fury Road</t>
  </si>
  <si>
    <t>https://en.wikipedia.org/wiki/Mad_Max:_Fury_Road</t>
  </si>
  <si>
    <t>George Miller</t>
  </si>
  <si>
    <t>Hugh Keays-Byrne</t>
  </si>
  <si>
    <t>Nicholas Hoult</t>
  </si>
  <si>
    <t>Rosie Huntington-Whiteley</t>
  </si>
  <si>
    <t>Madagascar 3: Europe's Most Wanted</t>
  </si>
  <si>
    <t>https://en.wikipedia.org/wiki/Madagascar_3:_Europe%2527s_Most_Wanted</t>
  </si>
  <si>
    <t>Eric Darnell</t>
  </si>
  <si>
    <t>Noah Baumbach(screenplay); Ben Stiller</t>
  </si>
  <si>
    <t>David Schwimmer</t>
  </si>
  <si>
    <t>Sacha Baron Cohen</t>
  </si>
  <si>
    <t>Magic in the Moonlight</t>
  </si>
  <si>
    <t>https://en.wikipedia.org/wiki/Magic_in_the_Moonlight</t>
  </si>
  <si>
    <t>Hamish Linklater</t>
  </si>
  <si>
    <t>Marcia Gay Harden</t>
  </si>
  <si>
    <t>Jacki Weaver</t>
  </si>
  <si>
    <t>Mama</t>
  </si>
  <si>
    <t>https://en.wikipedia.org/wiki/Mama_(2013_film)</t>
  </si>
  <si>
    <t>Andres Muschietti</t>
  </si>
  <si>
    <t>Daniel Kash</t>
  </si>
  <si>
    <t>David Fox</t>
  </si>
  <si>
    <t>Man of Steel</t>
  </si>
  <si>
    <t>https://en.wikipedia.org/wiki/Man_of_Steel_(film)</t>
  </si>
  <si>
    <t>Michael Shannon</t>
  </si>
  <si>
    <t>Man on a Ledge</t>
  </si>
  <si>
    <t>https://en.wikipedia.org/wiki/Man_on_a_Ledge</t>
  </si>
  <si>
    <t>Asger Leth</t>
  </si>
  <si>
    <t>Sam Worthington</t>
  </si>
  <si>
    <t>Ed Harris</t>
  </si>
  <si>
    <t>Elizabeth Banks</t>
  </si>
  <si>
    <t>Kyra Sedgwick</t>
  </si>
  <si>
    <t>Max</t>
  </si>
  <si>
    <t>https://en.wikipedia.org/wiki/Max_(2015_film)</t>
  </si>
  <si>
    <t>Boaz Yakin</t>
  </si>
  <si>
    <t>Josh Wiggins</t>
  </si>
  <si>
    <t>Lauren Graham</t>
  </si>
  <si>
    <t>Maze Runner: The Scorch Trials</t>
  </si>
  <si>
    <t>https://en.wikipedia.org/wiki/Maze_Runner:_The_Scorch_Trials</t>
  </si>
  <si>
    <t>Wes Ball</t>
  </si>
  <si>
    <t>Dylan O'Brien</t>
  </si>
  <si>
    <t>Ki Hong Lee</t>
  </si>
  <si>
    <t>Thomas Sangster</t>
  </si>
  <si>
    <t>Kaya Scodelario</t>
  </si>
  <si>
    <t>Patricia Clarkson</t>
  </si>
  <si>
    <t>Me and Earl and the Dying Girl</t>
  </si>
  <si>
    <t>https://en.wikipedia.org/wiki/Me_and_Earl_and_the_Dying_Girl_(film)</t>
  </si>
  <si>
    <t>Alfonso Gomez-Rejon</t>
  </si>
  <si>
    <t>Olivia Cooke</t>
  </si>
  <si>
    <t>Ronald Cyler II</t>
  </si>
  <si>
    <t>Nick Offerman</t>
  </si>
  <si>
    <t>Me Before You</t>
  </si>
  <si>
    <t>https://en.wikipedia.org/wiki/Me_Before_You_(film)</t>
  </si>
  <si>
    <t>Thea Sharrock</t>
  </si>
  <si>
    <t>Emilia Clarke</t>
  </si>
  <si>
    <t>Sam Claflin</t>
  </si>
  <si>
    <t>Charles Dance</t>
  </si>
  <si>
    <t>Jenna Coleman</t>
  </si>
  <si>
    <t>Janet McTeer</t>
  </si>
  <si>
    <t>Mechanic: Resurrection</t>
  </si>
  <si>
    <t>https://en.wikipedia.org/wiki/Mechanic:_Resurrection</t>
  </si>
  <si>
    <t>Dennis Gansel</t>
  </si>
  <si>
    <t>Jason Statham</t>
  </si>
  <si>
    <t>Michelle Yeoh</t>
  </si>
  <si>
    <t>Men in Black 3</t>
  </si>
  <si>
    <t>https://en.wikipedia.org/wiki/Men_in_Black_3</t>
  </si>
  <si>
    <t>Barry Sonnenfeld</t>
  </si>
  <si>
    <t>Jemaine Clement</t>
  </si>
  <si>
    <t>Midnight Special</t>
  </si>
  <si>
    <t>https://en.wikipedia.org/wiki/Midnight_Special_(film)</t>
  </si>
  <si>
    <t>Jeff Nichols</t>
  </si>
  <si>
    <t>Kirsten Dunst</t>
  </si>
  <si>
    <t>Sam Shepard</t>
  </si>
  <si>
    <t>Miracles from Heaven</t>
  </si>
  <si>
    <t>https://en.wikipedia.org/wiki/Miracles_from_Heaven_(film)</t>
  </si>
  <si>
    <t>Patricia Riggen</t>
  </si>
  <si>
    <t>Martin Henderson</t>
  </si>
  <si>
    <t>Mirror Mirror</t>
  </si>
  <si>
    <t>https://en.wikipedia.org/wiki/Mirror_Mirror_(film)</t>
  </si>
  <si>
    <t>Tarsem Singh</t>
  </si>
  <si>
    <t>Lily Collins</t>
  </si>
  <si>
    <t>Julia Roberts</t>
  </si>
  <si>
    <t>Armie Hammer</t>
  </si>
  <si>
    <t>Nathan Lane</t>
  </si>
  <si>
    <t>Robert Emms</t>
  </si>
  <si>
    <t>Mission: Impossible – Rogue Nation</t>
  </si>
  <si>
    <t>https://en.wikipedia.org/wiki/Mission:_Impossible_%25E2%2580%2593_Rogue_Nation</t>
  </si>
  <si>
    <t>Simon Pegg</t>
  </si>
  <si>
    <t>Ving Rhames</t>
  </si>
  <si>
    <t>Moms' Night Out</t>
  </si>
  <si>
    <t>https://en.wikipedia.org/wiki/Moms%2527_Night_Out</t>
  </si>
  <si>
    <t>Andrew Erwin and Jon Erwin</t>
  </si>
  <si>
    <t>Sarah Drew</t>
  </si>
  <si>
    <t>Trace Adkins</t>
  </si>
  <si>
    <t>Sean Astin</t>
  </si>
  <si>
    <t>Patricia Heaton</t>
  </si>
  <si>
    <t>Money Monster</t>
  </si>
  <si>
    <t>https://en.wikipedia.org/wiki/Money_Monster</t>
  </si>
  <si>
    <t>Dominic West</t>
  </si>
  <si>
    <t>Caitriona Balfe</t>
  </si>
  <si>
    <t>Monster Hunt</t>
  </si>
  <si>
    <t>https://en.wikipedia.org/wiki/Monster_Hunt</t>
  </si>
  <si>
    <t>Raman Hui</t>
  </si>
  <si>
    <t>Bai Baihe</t>
  </si>
  <si>
    <t>Jing Boran</t>
  </si>
  <si>
    <t>Jiang Wu</t>
  </si>
  <si>
    <t>Elaine Jin</t>
  </si>
  <si>
    <t>Moonrise Kingdom ₪</t>
  </si>
  <si>
    <t>https://en.wikipedia.org/wiki/Moonrise_Kingdom</t>
  </si>
  <si>
    <t>Wes Anderson</t>
  </si>
  <si>
    <t>Jared Gilman</t>
  </si>
  <si>
    <t>Kara Hayward</t>
  </si>
  <si>
    <t>Edward Norton</t>
  </si>
  <si>
    <t>Mortdecai</t>
  </si>
  <si>
    <t>https://en.wikipedia.org/wiki/Mortdecai_(film)</t>
  </si>
  <si>
    <t>Aubrey Plaza</t>
  </si>
  <si>
    <t>Oliver Platt</t>
  </si>
  <si>
    <t>Mother's Day</t>
  </si>
  <si>
    <t>https://en.wikipedia.org/wiki/Mother%2527s_Day_(2016_film)</t>
  </si>
  <si>
    <t>Garry Marshall</t>
  </si>
  <si>
    <t>Kate Hudson</t>
  </si>
  <si>
    <t>Timothy Olyphant</t>
  </si>
  <si>
    <t>Mr. Peabody &amp; Sherman</t>
  </si>
  <si>
    <t>https://en.wikipedia.org/wiki/Mr._Peabody_%2526_Sherman</t>
  </si>
  <si>
    <t>Rob Minkoff</t>
  </si>
  <si>
    <t>Ty Burrell</t>
  </si>
  <si>
    <t>Stephen Colbert</t>
  </si>
  <si>
    <t>Ariel Winter</t>
  </si>
  <si>
    <t>Mud</t>
  </si>
  <si>
    <t>https://en.wikipedia.org/wiki/Mud_(2012_film)</t>
  </si>
  <si>
    <t>Mustang</t>
  </si>
  <si>
    <t>https://en.wikipedia.org/wiki/Mustang_(film)</t>
  </si>
  <si>
    <t>Deniz Gamze Ergüven</t>
  </si>
  <si>
    <t>Güneş Şensoy</t>
  </si>
  <si>
    <t>My All American</t>
  </si>
  <si>
    <t>https://en.wikipedia.org/wiki/My_All_American</t>
  </si>
  <si>
    <t>Angelo Pizzo</t>
  </si>
  <si>
    <t>Finn Wittrock</t>
  </si>
  <si>
    <t>Robin Tunney</t>
  </si>
  <si>
    <t>Sarah Bolger</t>
  </si>
  <si>
    <t>Michael Reilly Burke</t>
  </si>
  <si>
    <t>My Big Fat Greek Wedding 2</t>
  </si>
  <si>
    <t>https://en.wikipedia.org/wiki/My_Big_Fat_Greek_Wedding_2</t>
  </si>
  <si>
    <t>Kirk Jones</t>
  </si>
  <si>
    <t>Nia Vardalos</t>
  </si>
  <si>
    <t>John Corbett</t>
  </si>
  <si>
    <t>Ian Gomez</t>
  </si>
  <si>
    <t>Elena Kampouris</t>
  </si>
  <si>
    <t>Need for Speed</t>
  </si>
  <si>
    <t>https://en.wikipedia.org/wiki/Need_for_Speed_(film)</t>
  </si>
  <si>
    <t>Scott Waugh</t>
  </si>
  <si>
    <t>Michael Keaton</t>
  </si>
  <si>
    <t>Ramón Rodríguez</t>
  </si>
  <si>
    <t>Neighbors</t>
  </si>
  <si>
    <t>https://en.wikipedia.org/wiki/Neighbors_(2014_film)</t>
  </si>
  <si>
    <t>Nicholas Stoller</t>
  </si>
  <si>
    <t>Christopher Mintz-Plasse</t>
  </si>
  <si>
    <t>Dave Franco</t>
  </si>
  <si>
    <t>Neighbors 2: Sorority Rising</t>
  </si>
  <si>
    <t>https://en.wikipedia.org/wiki/Neighbors_2:_Sorority_Rising</t>
  </si>
  <si>
    <t>Nerve</t>
  </si>
  <si>
    <t>https://en.wikipedia.org/wiki/Nerve_(2016_film)</t>
  </si>
  <si>
    <t>Henry Joost</t>
  </si>
  <si>
    <t>Ariel Schulman</t>
  </si>
  <si>
    <t>Emma Roberts</t>
  </si>
  <si>
    <t>Emily Meade</t>
  </si>
  <si>
    <t>Kimiko Glenn</t>
  </si>
  <si>
    <t>Juliette Lewis</t>
  </si>
  <si>
    <t>Night at the Museum: Secret of the Tomb</t>
  </si>
  <si>
    <t>https://en.wikipedia.org/wiki/Night_at_the_Museum:_Secret_of_the_Tomb</t>
  </si>
  <si>
    <t>Shawn Levy</t>
  </si>
  <si>
    <t>Ben Stiller</t>
  </si>
  <si>
    <t>Robin Williams</t>
  </si>
  <si>
    <t>Owen Wilson</t>
  </si>
  <si>
    <t>Ricky Gervais</t>
  </si>
  <si>
    <t>Nightcrawler</t>
  </si>
  <si>
    <t>https://en.wikipedia.org/wiki/Nightcrawler_(film)</t>
  </si>
  <si>
    <t>Dan Gilroy</t>
  </si>
  <si>
    <t>Rene Russo</t>
  </si>
  <si>
    <t>Nine Lives</t>
  </si>
  <si>
    <t>https://en.wikipedia.org/wiki/Nine_Lives_(2016_film)</t>
  </si>
  <si>
    <t>Robbie Amell</t>
  </si>
  <si>
    <t>Malina Weissman</t>
  </si>
  <si>
    <t>No Escape</t>
  </si>
  <si>
    <t>https://en.wikipedia.org/wiki/No_Escape_(2015_film)</t>
  </si>
  <si>
    <t>Lake Bell</t>
  </si>
  <si>
    <t>No Good Deed</t>
  </si>
  <si>
    <t>https://en.wikipedia.org/wiki/No_Good_Deed_(2014_film)</t>
  </si>
  <si>
    <t>Sam Miller</t>
  </si>
  <si>
    <t>Taraji P. Henson</t>
  </si>
  <si>
    <t>Henry Simmons</t>
  </si>
  <si>
    <t>No One Lives</t>
  </si>
  <si>
    <t>https://en.wikipedia.org/wiki/No_One_Lives</t>
  </si>
  <si>
    <t>Ryuhei Kitamura</t>
  </si>
  <si>
    <t>Adelaide Clemens</t>
  </si>
  <si>
    <t>America Olivo</t>
  </si>
  <si>
    <t>Derek Magyar</t>
  </si>
  <si>
    <t>Lindsey Shaw</t>
  </si>
  <si>
    <t>Noah</t>
  </si>
  <si>
    <t>https://en.wikipedia.org/wiki/Noah_(2014_film)</t>
  </si>
  <si>
    <t>Darren Aronofsky</t>
  </si>
  <si>
    <t>Jennifer Connelly</t>
  </si>
  <si>
    <t>Emma Watson</t>
  </si>
  <si>
    <t>Ray Winstone</t>
  </si>
  <si>
    <t>Non-Stop</t>
  </si>
  <si>
    <t>https://en.wikipedia.org/wiki/Non-Stop_(film)</t>
  </si>
  <si>
    <t>Jaume Collet-Serra</t>
  </si>
  <si>
    <t>Julianne Moore</t>
  </si>
  <si>
    <t>Lupita Nyong'o</t>
  </si>
  <si>
    <t>Michelle Dockery</t>
  </si>
  <si>
    <t>Now You See Me</t>
  </si>
  <si>
    <t>https://en.wikipedia.org/wiki/Now_You_See_Me_(film)</t>
  </si>
  <si>
    <t>Louis Leterrier</t>
  </si>
  <si>
    <t>Isla Fisher</t>
  </si>
  <si>
    <t>Woody Harrelson</t>
  </si>
  <si>
    <t>Mark Ruffalo</t>
  </si>
  <si>
    <t>Now You See Me 2</t>
  </si>
  <si>
    <t>https://en.wikipedia.org/wiki/Now_You_See_Me_2</t>
  </si>
  <si>
    <t>Lizzy Caplan</t>
  </si>
  <si>
    <t>Oblivion</t>
  </si>
  <si>
    <t>https://en.wikipedia.org/wiki/Oblivion_(2013_film)</t>
  </si>
  <si>
    <t>Joseph Kosinski</t>
  </si>
  <si>
    <t>Olga Kurylenko</t>
  </si>
  <si>
    <t>Andrea Riseborough</t>
  </si>
  <si>
    <t>Olympus Has Fallen</t>
  </si>
  <si>
    <t>https://en.wikipedia.org/wiki/Olympus_Has_Fallen</t>
  </si>
  <si>
    <t>Antoine Fuqua</t>
  </si>
  <si>
    <t>Rick Yune</t>
  </si>
  <si>
    <t>Dylan McDermott</t>
  </si>
  <si>
    <t>One Direction: This Is Us</t>
  </si>
  <si>
    <t>https://en.wikipedia.org/wiki/One_Direction:_This_Is_Us</t>
  </si>
  <si>
    <t>Morgan Spurlock</t>
  </si>
  <si>
    <t>Harry Styles</t>
  </si>
  <si>
    <t>Niall Horan</t>
  </si>
  <si>
    <t>Louis Tomlinson</t>
  </si>
  <si>
    <t>Zayn Malik</t>
  </si>
  <si>
    <t>Liam Payne</t>
  </si>
  <si>
    <t>One for the Money</t>
  </si>
  <si>
    <t>https://en.wikipedia.org/wiki/One_for_the_Money_(film)</t>
  </si>
  <si>
    <t>Julie Anne Robinson</t>
  </si>
  <si>
    <t>Katherine Heigl</t>
  </si>
  <si>
    <t>Debbie Reynolds</t>
  </si>
  <si>
    <t>Jason O'Mara</t>
  </si>
  <si>
    <t>Daniel Sunjata</t>
  </si>
  <si>
    <t>Sherri Shepherd</t>
  </si>
  <si>
    <t>Ouija</t>
  </si>
  <si>
    <t>https://en.wikipedia.org/wiki/Ouija_(2014_film)</t>
  </si>
  <si>
    <t>Stiles White</t>
  </si>
  <si>
    <t>Douglas Smith</t>
  </si>
  <si>
    <t>Vivis Colombetti</t>
  </si>
  <si>
    <t>Ana Coto</t>
  </si>
  <si>
    <t>Erin Moriarty</t>
  </si>
  <si>
    <t>Our Brand Is Crisis</t>
  </si>
  <si>
    <t>https://en.wikipedia.org/wiki/Our_Brand_Is_Crisis_(2015_film)</t>
  </si>
  <si>
    <t>David Gordon Green</t>
  </si>
  <si>
    <t>Sandra Bullock</t>
  </si>
  <si>
    <t>Billy Bob Thornton</t>
  </si>
  <si>
    <t>Ann Dowd</t>
  </si>
  <si>
    <t>Pacific Rim</t>
  </si>
  <si>
    <t>https://en.wikipedia.org/wiki/Pacific_Rim_(film)</t>
  </si>
  <si>
    <t>Ellen McLain</t>
  </si>
  <si>
    <t>Rinko Kikuchi</t>
  </si>
  <si>
    <t>Pain &amp; Gain</t>
  </si>
  <si>
    <t>https://en.wikipedia.org/wiki/Pain_%2526_Gain</t>
  </si>
  <si>
    <t>Ken Jeong</t>
  </si>
  <si>
    <t>Pan</t>
  </si>
  <si>
    <t>https://en.wikipedia.org/wiki/Pan_(2015_film)</t>
  </si>
  <si>
    <t>Joe Wright</t>
  </si>
  <si>
    <t>Garrett Hedlund</t>
  </si>
  <si>
    <t>Levi Miller</t>
  </si>
  <si>
    <t>Paper Towns</t>
  </si>
  <si>
    <t>https://en.wikipedia.org/wiki/Paper_Towns_(film)</t>
  </si>
  <si>
    <t>Jake Schreier</t>
  </si>
  <si>
    <t>Nat Wolff</t>
  </si>
  <si>
    <t>Cara Delevingne</t>
  </si>
  <si>
    <t>Paranormal Activity 4</t>
  </si>
  <si>
    <t>https://en.wikipedia.org/wiki/Paranormal_Activity_4</t>
  </si>
  <si>
    <t>Kathryn Newton</t>
  </si>
  <si>
    <t>Katie Featherston</t>
  </si>
  <si>
    <t>Paranormal Activity: The Ghost Dimension</t>
  </si>
  <si>
    <t>https://en.wikipedia.org/wiki/Paranormal_Activity:_The_Ghost_Dimension</t>
  </si>
  <si>
    <t>Gregory Plotkin</t>
  </si>
  <si>
    <t>Tyler Craig</t>
  </si>
  <si>
    <t>ParaNorman</t>
  </si>
  <si>
    <t>https://en.wikipedia.org/wiki/ParaNorman</t>
  </si>
  <si>
    <t>Chris Butler</t>
  </si>
  <si>
    <t>Tucker Albrizzi</t>
  </si>
  <si>
    <t>Parental Guidance</t>
  </si>
  <si>
    <t>https://en.wikipedia.org/wiki/Parental_Guidance_(film)</t>
  </si>
  <si>
    <t>Andy Fickman</t>
  </si>
  <si>
    <t>Billy Crystal</t>
  </si>
  <si>
    <t>Bette Midler</t>
  </si>
  <si>
    <t>Marisa Tomei</t>
  </si>
  <si>
    <t>Tom Everett Scott</t>
  </si>
  <si>
    <t>Bailee Madison</t>
  </si>
  <si>
    <t>Parker</t>
  </si>
  <si>
    <t>https://en.wikipedia.org/wiki/Parker_(2013_film)</t>
  </si>
  <si>
    <t>Taylor Hackford</t>
  </si>
  <si>
    <t>Clifton Collins</t>
  </si>
  <si>
    <t>Paul Blart: Mall Cop 2</t>
  </si>
  <si>
    <t>https://en.wikipedia.org/wiki/Paul_Blart:_Mall_Cop_2</t>
  </si>
  <si>
    <t>Raini Rodriguez</t>
  </si>
  <si>
    <t>Neal McDonough</t>
  </si>
  <si>
    <t>Molly Shannon</t>
  </si>
  <si>
    <t>Daniella Alonso</t>
  </si>
  <si>
    <t>Pawn Sacrifice</t>
  </si>
  <si>
    <t>https://en.wikipedia.org/wiki/Pawn_Sacrifice</t>
  </si>
  <si>
    <t>Ed Zwick</t>
  </si>
  <si>
    <t>Tobey Maguire</t>
  </si>
  <si>
    <t>Liev Schreiber</t>
  </si>
  <si>
    <t>Peter Sarsgaard</t>
  </si>
  <si>
    <t>Michael Stuhlbarg</t>
  </si>
  <si>
    <t>Lily Rabe</t>
  </si>
  <si>
    <t>Penguins of Madagascar</t>
  </si>
  <si>
    <t>https://en.wikipedia.org/wiki/Penguins_of_Madagascar</t>
  </si>
  <si>
    <t>Simon J. Smith</t>
  </si>
  <si>
    <t>Tom McGrath</t>
  </si>
  <si>
    <t>Conrad Vernon</t>
  </si>
  <si>
    <t>Christopher Knights</t>
  </si>
  <si>
    <t>People Like Us</t>
  </si>
  <si>
    <t>https://en.wikipedia.org/wiki/People_Like_Us_(film)</t>
  </si>
  <si>
    <t>Alex Kurtzman</t>
  </si>
  <si>
    <t>Mark Duplass</t>
  </si>
  <si>
    <t>Percy Jackson: Sea of Monsters</t>
  </si>
  <si>
    <t>https://en.wikipedia.org/wiki/Percy_Jackson:_Sea_of_Monsters</t>
  </si>
  <si>
    <t>Thor Freudenthal</t>
  </si>
  <si>
    <t>Alexandra Daddario</t>
  </si>
  <si>
    <t>Mary Birdsong</t>
  </si>
  <si>
    <t>Yvette Nicole Brown</t>
  </si>
  <si>
    <t>Pitch Perfect</t>
  </si>
  <si>
    <t>https://en.wikipedia.org/wiki/Pitch_Perfect</t>
  </si>
  <si>
    <t>Jason Moore</t>
  </si>
  <si>
    <t>Anna Camp</t>
  </si>
  <si>
    <t>Rebel Wilson</t>
  </si>
  <si>
    <t>Adam DeVine</t>
  </si>
  <si>
    <t>Alexis Knapp</t>
  </si>
  <si>
    <t>Pitch Perfect 2</t>
  </si>
  <si>
    <t>https://en.wikipedia.org/wiki/Pitch_Perfect_2</t>
  </si>
  <si>
    <t>Hailee Steinfeld</t>
  </si>
  <si>
    <t>Brittany Snow</t>
  </si>
  <si>
    <t>Skylar Astin</t>
  </si>
  <si>
    <t>Pixels</t>
  </si>
  <si>
    <t>https://en.wikipedia.org/wiki/Pixels_(2015_film)</t>
  </si>
  <si>
    <t>Chris Columbus</t>
  </si>
  <si>
    <t>Peter Dinklage</t>
  </si>
  <si>
    <t>Michelle Monaghan</t>
  </si>
  <si>
    <t>Point Break</t>
  </si>
  <si>
    <t>https://en.wikipedia.org/wiki/Point_Break_(2015_film)</t>
  </si>
  <si>
    <t>Ericson Core</t>
  </si>
  <si>
    <t>Edgar Ramirez</t>
  </si>
  <si>
    <t>Luke Bracey</t>
  </si>
  <si>
    <t>Polis Evo</t>
  </si>
  <si>
    <t>https://en.wikipedia.org/wiki/Polis_Evo</t>
  </si>
  <si>
    <t>Ghaz Abu Bakar</t>
  </si>
  <si>
    <t>Shaheizy Sam</t>
  </si>
  <si>
    <t>Zizan Razak</t>
  </si>
  <si>
    <t>Nora Danish</t>
  </si>
  <si>
    <t>Mimie Ernida</t>
  </si>
  <si>
    <t>Wan Hanafi Su</t>
  </si>
  <si>
    <t>Poltergeist</t>
  </si>
  <si>
    <t>https://en.wikipedia.org/wiki/Poltergeist_(2015_film)</t>
  </si>
  <si>
    <t>Gil Kenan</t>
  </si>
  <si>
    <t>Sam Rockwell</t>
  </si>
  <si>
    <t>Jared Harris</t>
  </si>
  <si>
    <t>Saxon Sharbino</t>
  </si>
  <si>
    <t>Kyle Catlett</t>
  </si>
  <si>
    <t>Pompeii</t>
  </si>
  <si>
    <t>https://en.wikipedia.org/wiki/Pompeii_(film)</t>
  </si>
  <si>
    <t>Paul W. S. Anderson</t>
  </si>
  <si>
    <t>Kit Harington</t>
  </si>
  <si>
    <t>Emily Browning</t>
  </si>
  <si>
    <t>Kiefer Sutherland</t>
  </si>
  <si>
    <t>Carrie-Anne Moss</t>
  </si>
  <si>
    <t>Popstar: Never Stop Never Stopping</t>
  </si>
  <si>
    <t>https://en.wikipedia.org/wiki/Popstar:_Never_Stop_Never_Stopping</t>
  </si>
  <si>
    <t>Jorma Taccone</t>
  </si>
  <si>
    <t>Akiva Schaffer</t>
  </si>
  <si>
    <t>Andy Samberg (screenplay)</t>
  </si>
  <si>
    <t>Premium Rush</t>
  </si>
  <si>
    <t>https://en.wikipedia.org/wiki/Premium_Rush</t>
  </si>
  <si>
    <t>Dania Ramirez</t>
  </si>
  <si>
    <t>Wole Parks</t>
  </si>
  <si>
    <t>Jamie Chung</t>
  </si>
  <si>
    <t>Pride and Prejudice and Zombies</t>
  </si>
  <si>
    <t>https://en.wikipedia.org/wiki/Pride_and_Prejudice_and_Zombies_(film)</t>
  </si>
  <si>
    <t>Burr Steers</t>
  </si>
  <si>
    <t>Lily James</t>
  </si>
  <si>
    <t>Sam Riley</t>
  </si>
  <si>
    <t>Matt Smith</t>
  </si>
  <si>
    <t>Prisoners</t>
  </si>
  <si>
    <t>https://en.wikipedia.org/wiki/Prisoners_(2013_film)</t>
  </si>
  <si>
    <t>Denis Villeneuve</t>
  </si>
  <si>
    <t>Melissa Leo</t>
  </si>
  <si>
    <t>Project Almanac</t>
  </si>
  <si>
    <t>https://en.wikipedia.org/wiki/Project_Almanac</t>
  </si>
  <si>
    <t>Dean Israelite</t>
  </si>
  <si>
    <t>Sofia Black-D'Elia</t>
  </si>
  <si>
    <t>Project X</t>
  </si>
  <si>
    <t>https://en.wikipedia.org/wiki/Project_X_(2012_film)</t>
  </si>
  <si>
    <t>Oliver Cooper</t>
  </si>
  <si>
    <t>Jonathan Daniel Brown</t>
  </si>
  <si>
    <t>Kirby Bliss Blanton</t>
  </si>
  <si>
    <t>Prometheus</t>
  </si>
  <si>
    <t>https://en.wikipedia.org/wiki/Prometheus_(2012_film)</t>
  </si>
  <si>
    <t>Ridley Scott</t>
  </si>
  <si>
    <t>Michael Fassbender</t>
  </si>
  <si>
    <t>Promised Land</t>
  </si>
  <si>
    <t>https://en.wikipedia.org/wiki/Promised_Land_(2012_film)</t>
  </si>
  <si>
    <t>Gus Van Sant</t>
  </si>
  <si>
    <t>Frances McDormand</t>
  </si>
  <si>
    <t>R.I.P.D.</t>
  </si>
  <si>
    <t>https://en.wikipedia.org/wiki/R.I.P.D.</t>
  </si>
  <si>
    <t>Robert Schwentke</t>
  </si>
  <si>
    <t>Jeff Bridges</t>
  </si>
  <si>
    <t>Kevin Bacon</t>
  </si>
  <si>
    <t>Stephanie Szostak</t>
  </si>
  <si>
    <t>Mary-Louise Parker</t>
  </si>
  <si>
    <t>Race</t>
  </si>
  <si>
    <t>https://en.wikipedia.org/wiki/Race_(2016_film)</t>
  </si>
  <si>
    <t>Stephen Hopkins</t>
  </si>
  <si>
    <t>Stephan James</t>
  </si>
  <si>
    <t>William Hurt</t>
  </si>
  <si>
    <t>Carice van Houten</t>
  </si>
  <si>
    <t>Raiders of the Lost Ark: The IMAX Experience</t>
  </si>
  <si>
    <t>https://en.wikipedia.org/wiki/Raiders_of_the_Lost_Ark</t>
  </si>
  <si>
    <t>John Rhys-Davies</t>
  </si>
  <si>
    <t>Karen Allen</t>
  </si>
  <si>
    <t>Paul Freeman</t>
  </si>
  <si>
    <t>Alfred Molina</t>
  </si>
  <si>
    <t>Rams</t>
  </si>
  <si>
    <t>https://en.wikipedia.org/wiki/Rams_(film)</t>
  </si>
  <si>
    <t>Grímur Hákonarson</t>
  </si>
  <si>
    <t>Sigurður Sigurjónsson</t>
  </si>
  <si>
    <t>Ratchet &amp; Clank</t>
  </si>
  <si>
    <t>https://en.wikipedia.org/wiki/Ratchet_%2526_Clank_(film)</t>
  </si>
  <si>
    <t>Jerrica Cleland</t>
  </si>
  <si>
    <t>Kevin Munroe</t>
  </si>
  <si>
    <t>Paul Giamatti</t>
  </si>
  <si>
    <t>James Arnold Taylor</t>
  </si>
  <si>
    <t>RED 2</t>
  </si>
  <si>
    <t>https://en.wikipedia.org/wiki/RED_2_(film)</t>
  </si>
  <si>
    <t>Dean Parisot</t>
  </si>
  <si>
    <t>Catherine Zeta-Jones</t>
  </si>
  <si>
    <t>Red Dawn</t>
  </si>
  <si>
    <t>https://en.wikipedia.org/wiki/Red_Dawn_(2012_film)</t>
  </si>
  <si>
    <t>Dan Bradley</t>
  </si>
  <si>
    <t>Will Yun Lee</t>
  </si>
  <si>
    <t>Adrianne Palicki</t>
  </si>
  <si>
    <t>Red Tails</t>
  </si>
  <si>
    <t>https://en.wikipedia.org/wiki/Red_Tails</t>
  </si>
  <si>
    <t>Anthony Hemingway</t>
  </si>
  <si>
    <t>Cuba Gooding Jr.</t>
  </si>
  <si>
    <t>Daniela Ruah</t>
  </si>
  <si>
    <t>Resident Evil: Retribution</t>
  </si>
  <si>
    <t>https://en.wikipedia.org/wiki/Resident_Evil:_Retribution</t>
  </si>
  <si>
    <t>Milla Jovovich</t>
  </si>
  <si>
    <t>Sienna Guillory</t>
  </si>
  <si>
    <t>Colin Salmon</t>
  </si>
  <si>
    <t>Boris Kodjoe</t>
  </si>
  <si>
    <t>Ricki and the Flash</t>
  </si>
  <si>
    <t>https://en.wikipedia.org/wiki/Ricki_and_the_Flash</t>
  </si>
  <si>
    <t>Jonathan Demme</t>
  </si>
  <si>
    <t>Kevin Kline</t>
  </si>
  <si>
    <t>Mamie Gummer</t>
  </si>
  <si>
    <t>Audra McDonald</t>
  </si>
  <si>
    <t>Riddick</t>
  </si>
  <si>
    <t>https://en.wikipedia.org/wiki/Riddick_(film)</t>
  </si>
  <si>
    <t>David Twohy</t>
  </si>
  <si>
    <t>Karl Urban</t>
  </si>
  <si>
    <t>Katee Sackhoff</t>
  </si>
  <si>
    <t>Dave Bautista</t>
  </si>
  <si>
    <t>Matthew Nable</t>
  </si>
  <si>
    <t>Ride Along</t>
  </si>
  <si>
    <t>https://en.wikipedia.org/wiki/Ride_Along_(film)</t>
  </si>
  <si>
    <t>Tim Story</t>
  </si>
  <si>
    <t>Bruce McGill</t>
  </si>
  <si>
    <t>Ride Along 2</t>
  </si>
  <si>
    <t>https://en.wikipedia.org/wiki/Ride_Along_2</t>
  </si>
  <si>
    <t>Benjamin Bratt</t>
  </si>
  <si>
    <t>Rio 2</t>
  </si>
  <si>
    <t>https://en.wikipedia.org/wiki/Rio_2</t>
  </si>
  <si>
    <t>Carlos Saldanha</t>
  </si>
  <si>
    <t>Leslie Mann</t>
  </si>
  <si>
    <t>Bruno Mars</t>
  </si>
  <si>
    <t>Rise of the Guardians</t>
  </si>
  <si>
    <t>https://en.wikipedia.org/wiki/Rise_of_the_Guardians</t>
  </si>
  <si>
    <t>Peter Ramsey</t>
  </si>
  <si>
    <t>Jude Law</t>
  </si>
  <si>
    <t>Risen</t>
  </si>
  <si>
    <t>https://en.wikipedia.org/wiki/Risen_(2016_film)</t>
  </si>
  <si>
    <t>Kevin Reynolds</t>
  </si>
  <si>
    <t>Joseph Fiennes</t>
  </si>
  <si>
    <t>Tom Felton</t>
  </si>
  <si>
    <t>RoboCop</t>
  </si>
  <si>
    <t>https://en.wikipedia.org/wiki/RoboCop_(2014_film)</t>
  </si>
  <si>
    <t>José Padilha</t>
  </si>
  <si>
    <t>Robot &amp; Frank</t>
  </si>
  <si>
    <t>https://en.wikipedia.org/wiki/Robot_%2526_Frank</t>
  </si>
  <si>
    <t>James Marsden</t>
  </si>
  <si>
    <t>Liv Tyler</t>
  </si>
  <si>
    <t>Rock of Ages</t>
  </si>
  <si>
    <t>https://en.wikipedia.org/wiki/Rock_of_Ages_(2012_film)</t>
  </si>
  <si>
    <t>Adam Shankman</t>
  </si>
  <si>
    <t>Julianne Hough</t>
  </si>
  <si>
    <t>Diego Boneta</t>
  </si>
  <si>
    <t>Russell Brand</t>
  </si>
  <si>
    <t>Rock the Kasbah</t>
  </si>
  <si>
    <t>https://en.wikipedia.org/wiki/Rock_the_Kasbah_(film)</t>
  </si>
  <si>
    <t>Barry Levinson</t>
  </si>
  <si>
    <t>Scott Caan</t>
  </si>
  <si>
    <t>Zooey Deschanel</t>
  </si>
  <si>
    <t>Romeo and Juliet</t>
  </si>
  <si>
    <t>https://en.wikipedia.org/wiki/Romeo_and_Juliet_(2013_film)</t>
  </si>
  <si>
    <t>Carlo Carlei</t>
  </si>
  <si>
    <t>Douglas Booth</t>
  </si>
  <si>
    <t>Damian Lewis</t>
  </si>
  <si>
    <t>Natascha McElhone</t>
  </si>
  <si>
    <t>Lesley Manville</t>
  </si>
  <si>
    <t>Room</t>
  </si>
  <si>
    <t>https://en.wikipedia.org/wiki/Room_(2015_film)</t>
  </si>
  <si>
    <t>Lenny Abrahamson</t>
  </si>
  <si>
    <t>Joan Allen</t>
  </si>
  <si>
    <t>William H. Macy</t>
  </si>
  <si>
    <t>Sean Bridgers</t>
  </si>
  <si>
    <t>Jacob Tremblay</t>
  </si>
  <si>
    <t>Run All Night</t>
  </si>
  <si>
    <t>https://en.wikipedia.org/wiki/Run_All_Night_(film)</t>
  </si>
  <si>
    <t>Runner, Runner</t>
  </si>
  <si>
    <t>https://en.wikipedia.org/wiki/Runner,_Runner_(film)</t>
  </si>
  <si>
    <t>Brad Furman</t>
  </si>
  <si>
    <t>Justin Timberlake</t>
  </si>
  <si>
    <t>Rush</t>
  </si>
  <si>
    <t>https://en.wikipedia.org/wiki/Rush_(2013_film)</t>
  </si>
  <si>
    <t>Daniel Bruhl</t>
  </si>
  <si>
    <t>Alexandra Maria Lara</t>
  </si>
  <si>
    <t>Sabotage</t>
  </si>
  <si>
    <t>https://en.wikipedia.org/wiki/Sabotage_(2014_film)</t>
  </si>
  <si>
    <t>Arnold Schwarzenegger</t>
  </si>
  <si>
    <t>Joe Manganiello</t>
  </si>
  <si>
    <t>Olivia Williams</t>
  </si>
  <si>
    <t>Safe House</t>
  </si>
  <si>
    <t>https://en.wikipedia.org/wiki/Safe_House_(2012_film)</t>
  </si>
  <si>
    <t>Liam Cunningham</t>
  </si>
  <si>
    <t>Salmon Fishing in the Yemen</t>
  </si>
  <si>
    <t>https://en.wikipedia.org/wiki/Salmon_Fishing_in_the_Yemen</t>
  </si>
  <si>
    <t>Lasse Hallström</t>
  </si>
  <si>
    <t>Kristin Scott Thomas</t>
  </si>
  <si>
    <t>Amr Waked</t>
  </si>
  <si>
    <t>Savages</t>
  </si>
  <si>
    <t>https://en.wikipedia.org/wiki/Savages_(2012_film)</t>
  </si>
  <si>
    <t>Oliver Stone</t>
  </si>
  <si>
    <t>Blake Lively</t>
  </si>
  <si>
    <t>Aaron Johnson</t>
  </si>
  <si>
    <t>John Travolta</t>
  </si>
  <si>
    <t>Benicio del Toro</t>
  </si>
  <si>
    <t>Scary Movie 5</t>
  </si>
  <si>
    <t>https://en.wikipedia.org/wiki/Scary_Movie_5</t>
  </si>
  <si>
    <t>Ashley Tisdale</t>
  </si>
  <si>
    <t>Simon Rex</t>
  </si>
  <si>
    <t>Lindsay Lohan</t>
  </si>
  <si>
    <t>Charlie Sheen</t>
  </si>
  <si>
    <t>Secret in Their Eyes</t>
  </si>
  <si>
    <t>https://en.wikipedia.org/wiki/Secret_in_Their_Eyes</t>
  </si>
  <si>
    <t>Billy Ray</t>
  </si>
  <si>
    <t>Chiwetel Ejiofor</t>
  </si>
  <si>
    <t>Dean Norris</t>
  </si>
  <si>
    <t>Self/less</t>
  </si>
  <si>
    <t>https://en.wikipedia.org/wiki/Self/less</t>
  </si>
  <si>
    <t>Ben Kingsley</t>
  </si>
  <si>
    <t>Natalie Martinez</t>
  </si>
  <si>
    <t>Matthew Goode</t>
  </si>
  <si>
    <t>Selma</t>
  </si>
  <si>
    <t>https://en.wikipedia.org/wiki/Selma_(film)</t>
  </si>
  <si>
    <t>Ava DuVernay</t>
  </si>
  <si>
    <t>Tom Wilkinson</t>
  </si>
  <si>
    <t>Common</t>
  </si>
  <si>
    <t>Carmen Ejogo</t>
  </si>
  <si>
    <t>Seventh Son</t>
  </si>
  <si>
    <t>https://en.wikipedia.org/wiki/Seventh_Son_(film)</t>
  </si>
  <si>
    <t>Sergei Bodrov</t>
  </si>
  <si>
    <t>Sergei Bodrov (director) Ben Barnes</t>
  </si>
  <si>
    <t>Shaun the Sheep Movie</t>
  </si>
  <si>
    <t>https://en.wikipedia.org/wiki/Shaun_the_Sheep_Movie</t>
  </si>
  <si>
    <t>Mark Burton</t>
  </si>
  <si>
    <t>Justin Fletcher</t>
  </si>
  <si>
    <t>John Sparkes</t>
  </si>
  <si>
    <t>Sicario</t>
  </si>
  <si>
    <t>https://en.wikipedia.org/wiki/Sicario_(2015_film)</t>
  </si>
  <si>
    <t>Side Effects</t>
  </si>
  <si>
    <t>https://en.wikipedia.org/wiki/Side_Effects_(2013_film)</t>
  </si>
  <si>
    <t>Steven Soderbergh</t>
  </si>
  <si>
    <t>Vinessa Shaw</t>
  </si>
  <si>
    <t>Silent Hill: Revelation 3D</t>
  </si>
  <si>
    <t>https://en.wikipedia.org/wiki/Silent_Hill:_Revelation_3D</t>
  </si>
  <si>
    <t>Michael J. Bassett</t>
  </si>
  <si>
    <t>Sean Bean</t>
  </si>
  <si>
    <t>Radha Mitchell</t>
  </si>
  <si>
    <t>Silver Linings Playbook</t>
  </si>
  <si>
    <t>https://en.wikipedia.org/wiki/Silver_Linings_Playbook</t>
  </si>
  <si>
    <t>Brea Bee</t>
  </si>
  <si>
    <t>Sin City: A Dame to Kill For</t>
  </si>
  <si>
    <t>https://en.wikipedia.org/wiki/Sin_City:_A_Dame_to_Kill_For</t>
  </si>
  <si>
    <t>Frank Miller</t>
  </si>
  <si>
    <t>Robert Rodriguez</t>
  </si>
  <si>
    <t>Powers Boothe</t>
  </si>
  <si>
    <t>Sinister</t>
  </si>
  <si>
    <t>https://en.wikipedia.org/wiki/Sinister_(film)</t>
  </si>
  <si>
    <t>Juliet Rylance</t>
  </si>
  <si>
    <t>Fred Thompson</t>
  </si>
  <si>
    <t>Vincent D'Onofrio</t>
  </si>
  <si>
    <t>Sinister 2</t>
  </si>
  <si>
    <t>https://en.wikipedia.org/wiki/Sinister_2</t>
  </si>
  <si>
    <t>Ciaran Foy</t>
  </si>
  <si>
    <t>James Ransone</t>
  </si>
  <si>
    <t>Shannyn Sossamon</t>
  </si>
  <si>
    <t>Sisters</t>
  </si>
  <si>
    <t>https://en.wikipedia.org/wiki/Sisters_(2015_film)</t>
  </si>
  <si>
    <t>Amy Poehler</t>
  </si>
  <si>
    <t>Tina Fey</t>
  </si>
  <si>
    <t>John Cena</t>
  </si>
  <si>
    <t>Snitch</t>
  </si>
  <si>
    <t>https://en.wikipedia.org/wiki/Snitch_(film)</t>
  </si>
  <si>
    <t>Ric Roman Waugh</t>
  </si>
  <si>
    <t>Snow White and the Huntsman</t>
  </si>
  <si>
    <t>https://en.wikipedia.org/wiki/Snow_White_and_the_Huntsman</t>
  </si>
  <si>
    <t>Rupert Sanders</t>
  </si>
  <si>
    <t>Sam Spruell</t>
  </si>
  <si>
    <t>Ian McShane</t>
  </si>
  <si>
    <t>Son of God</t>
  </si>
  <si>
    <t>https://en.wikipedia.org/wiki/Son_of_God_(film)</t>
  </si>
  <si>
    <t>Christopher Spencer</t>
  </si>
  <si>
    <t>Diogo Morgado</t>
  </si>
  <si>
    <t>Roma Downey</t>
  </si>
  <si>
    <t>Darwin Shaw</t>
  </si>
  <si>
    <t>Son of Saul</t>
  </si>
  <si>
    <t>https://en.wikipedia.org/wiki/Son_of_Saul</t>
  </si>
  <si>
    <t>László Nemes</t>
  </si>
  <si>
    <t>Géza Röhrig</t>
  </si>
  <si>
    <t>Southpaw</t>
  </si>
  <si>
    <t>https://en.wikipedia.org/wiki/Southpaw_(film)</t>
  </si>
  <si>
    <t>Naomie Harris</t>
  </si>
  <si>
    <t>Forest Whitaker</t>
  </si>
  <si>
    <t>Victor Ortiz</t>
  </si>
  <si>
    <t>Spotlight</t>
  </si>
  <si>
    <t>https://en.wikipedia.org/wiki/Spotlight_(film)</t>
  </si>
  <si>
    <t>Tom McCarthy</t>
  </si>
  <si>
    <t>John Slattery</t>
  </si>
  <si>
    <t>Spy</t>
  </si>
  <si>
    <t>https://en.wikipedia.org/wiki/Spy_(2015_film)</t>
  </si>
  <si>
    <t>Miranda Hart</t>
  </si>
  <si>
    <t>St. Vincent</t>
  </si>
  <si>
    <t>https://en.wikipedia.org/wiki/St._Vincent_(film)</t>
  </si>
  <si>
    <t>Theodore Melfi</t>
  </si>
  <si>
    <t>Naomi Watts</t>
  </si>
  <si>
    <t>Chris O'Dowd</t>
  </si>
  <si>
    <t>Kimberly Quinn</t>
  </si>
  <si>
    <t>Stand by Me Doraemon</t>
  </si>
  <si>
    <t>https://en.wikipedia.org/wiki/Stand_by_Me_Doraemon</t>
  </si>
  <si>
    <t>Takashi Yamazaki</t>
  </si>
  <si>
    <t>Ryuichi Yagi</t>
  </si>
  <si>
    <t>Wasabi Mizuta</t>
  </si>
  <si>
    <t>Megumi Ohara</t>
  </si>
  <si>
    <t>Yumi Kakazu</t>
  </si>
  <si>
    <t>Tomokazu Seki</t>
  </si>
  <si>
    <t>Subaru Kimura</t>
  </si>
  <si>
    <t>Star Trek Beyond</t>
  </si>
  <si>
    <t>https://en.wikipedia.org/wiki/Star_Trek_Beyond</t>
  </si>
  <si>
    <t>Zoe Saldana</t>
  </si>
  <si>
    <t>Step Up: All In</t>
  </si>
  <si>
    <t>https://en.wikipedia.org/wiki/Step_Up:_All_In</t>
  </si>
  <si>
    <t>Trish Sie</t>
  </si>
  <si>
    <t>Briana Evigan</t>
  </si>
  <si>
    <t>Alyson Stoner</t>
  </si>
  <si>
    <t>Adam Sevani</t>
  </si>
  <si>
    <t>Mari Koda</t>
  </si>
  <si>
    <t>Steve Jobs</t>
  </si>
  <si>
    <t>https://en.wikipedia.org/wiki/Steve_Jobs_(2015_film)</t>
  </si>
  <si>
    <t>Danny Boyle</t>
  </si>
  <si>
    <t>Katherine Waterston</t>
  </si>
  <si>
    <t>Straight Outta Compton</t>
  </si>
  <si>
    <t>https://en.wikipedia.org/wiki/Straight_Outta_Compton_(2015_film)</t>
  </si>
  <si>
    <t>F. Gary Gray</t>
  </si>
  <si>
    <t>O'Shea Jackson</t>
  </si>
  <si>
    <t>Corey Hawkins</t>
  </si>
  <si>
    <t>Jason Mitchell</t>
  </si>
  <si>
    <t>Aldis Hodge</t>
  </si>
  <si>
    <t>Suffragette</t>
  </si>
  <si>
    <t>https://en.wikipedia.org/wiki/Suffragette_(film)</t>
  </si>
  <si>
    <t>Sarah Gavron</t>
  </si>
  <si>
    <t>Carey Mulligan</t>
  </si>
  <si>
    <t>Brendan Gleeson</t>
  </si>
  <si>
    <t>Suicide Squad</t>
  </si>
  <si>
    <t>https://en.wikipedia.org/wiki/Suicide_Squad_(film)</t>
  </si>
  <si>
    <t>Jared Leto</t>
  </si>
  <si>
    <t>Margot Robbie</t>
  </si>
  <si>
    <t>Taken 2</t>
  </si>
  <si>
    <t>https://en.wikipedia.org/wiki/Taken_2</t>
  </si>
  <si>
    <t>Olivier Megaton</t>
  </si>
  <si>
    <t>Rade Sherbedgia</t>
  </si>
  <si>
    <t>Tammy</t>
  </si>
  <si>
    <t>https://en.wikipedia.org/wiki/Tammy_(film)</t>
  </si>
  <si>
    <t>Sandra Oh</t>
  </si>
  <si>
    <t>Ted</t>
  </si>
  <si>
    <t>https://en.wikipedia.org/wiki/Ted_(film)</t>
  </si>
  <si>
    <t>Seth MacFarlane</t>
  </si>
  <si>
    <t>Giovanni Ribisi</t>
  </si>
  <si>
    <t>Ted 2</t>
  </si>
  <si>
    <t>https://en.wikipedia.org/wiki/Ted_2</t>
  </si>
  <si>
    <t>Alec Sulkin</t>
  </si>
  <si>
    <t>Wellesley Wild(screenplay) Mark Wahlberg</t>
  </si>
  <si>
    <t>Teenage Mutant Ninja Turtles</t>
  </si>
  <si>
    <t>https://en.wikipedia.org/wiki/Teenage_Mutant_Ninja_Turtles_(2014_film)</t>
  </si>
  <si>
    <t>Jonathan Liebesman</t>
  </si>
  <si>
    <t>Megan Fox</t>
  </si>
  <si>
    <t>Johnny Knoxville</t>
  </si>
  <si>
    <t>Alan Ritchson</t>
  </si>
  <si>
    <t>Noel Fisher</t>
  </si>
  <si>
    <t>Jeremy Howard</t>
  </si>
  <si>
    <t>Teenage Mutant Ninja Turtles: Out of the Shadows</t>
  </si>
  <si>
    <t>https://en.wikipedia.org/wiki/Teenage_Mutant_Ninja_Turtles:_Out_of_the_Shadows</t>
  </si>
  <si>
    <t>Stephen Amell</t>
  </si>
  <si>
    <t>Will Arnett</t>
  </si>
  <si>
    <t>Laura Linney</t>
  </si>
  <si>
    <t>Brian Tee</t>
  </si>
  <si>
    <t>Terminator Genisys</t>
  </si>
  <si>
    <t>https://en.wikipedia.org/wiki/Terminator_Genisys</t>
  </si>
  <si>
    <t>Alan Taylor</t>
  </si>
  <si>
    <t>J. K. Simmons</t>
  </si>
  <si>
    <t>Texas Chainsaw 3D</t>
  </si>
  <si>
    <t>https://en.wikipedia.org/wiki/Texas_Chainsaw_3D</t>
  </si>
  <si>
    <t>John Luessenhop</t>
  </si>
  <si>
    <t>Dan Yeager</t>
  </si>
  <si>
    <t>Trey Songz</t>
  </si>
  <si>
    <t>Scott Eastwood</t>
  </si>
  <si>
    <t>Tania Raymonde</t>
  </si>
  <si>
    <t>That Awkward Moment</t>
  </si>
  <si>
    <t>https://en.wikipedia.org/wiki/That_Awkward_Moment</t>
  </si>
  <si>
    <t>Tom Gormican</t>
  </si>
  <si>
    <t>The 33</t>
  </si>
  <si>
    <t>https://en.wikipedia.org/wiki/The_33_(film)</t>
  </si>
  <si>
    <t>Antonio Banderas</t>
  </si>
  <si>
    <t>James Brolin</t>
  </si>
  <si>
    <t>Lou Diamond Phillips</t>
  </si>
  <si>
    <t>The 5th Wave</t>
  </si>
  <si>
    <t>https://en.wikipedia.org/wiki/The_5th_Wave_(film)</t>
  </si>
  <si>
    <t>J Blakeson</t>
  </si>
  <si>
    <t>Nick Robinson</t>
  </si>
  <si>
    <t>Alex Roe</t>
  </si>
  <si>
    <t>Maika Monroe</t>
  </si>
  <si>
    <t>The Age of Adaline</t>
  </si>
  <si>
    <t>https://en.wikipedia.org/wiki/The_Age_of_Adaline</t>
  </si>
  <si>
    <t>Lee Toland Krieger</t>
  </si>
  <si>
    <t>Michiel Huisman</t>
  </si>
  <si>
    <t>Ellen Burstyn</t>
  </si>
  <si>
    <t>Amanda Crew</t>
  </si>
  <si>
    <t>The Amazing Spider-Man</t>
  </si>
  <si>
    <t>https://en.wikipedia.org/wiki/The_Amazing_Spider-Man_(2012_film)</t>
  </si>
  <si>
    <t>Marc Webb</t>
  </si>
  <si>
    <t>Andrew Garfield</t>
  </si>
  <si>
    <t>Martin Sheen</t>
  </si>
  <si>
    <t>The Angry Birds Movie</t>
  </si>
  <si>
    <t>https://en.wikipedia.org/wiki/The_Angry_Birds_Movie</t>
  </si>
  <si>
    <t>Clay Kaytis</t>
  </si>
  <si>
    <t>Fergal Reilly</t>
  </si>
  <si>
    <t>Danny McBride</t>
  </si>
  <si>
    <t>The Best Exotic Marigold Hotel ₪</t>
  </si>
  <si>
    <t>https://en.wikipedia.org/wiki/The_Best_Exotic_Marigold_Hotel</t>
  </si>
  <si>
    <t>John Madden</t>
  </si>
  <si>
    <t>Judi Dench</t>
  </si>
  <si>
    <t>Bill Nighy</t>
  </si>
  <si>
    <t>Maggie Smith</t>
  </si>
  <si>
    <t>The Big Short</t>
  </si>
  <si>
    <t>https://en.wikipedia.org/wiki/The_Big_Short_(film)</t>
  </si>
  <si>
    <t>Adam McKay</t>
  </si>
  <si>
    <t>Religious Bale</t>
  </si>
  <si>
    <t>The Bling Ring</t>
  </si>
  <si>
    <t>https://en.wikipedia.org/wiki/The_Bling_Ring</t>
  </si>
  <si>
    <t>Sofia Coppola</t>
  </si>
  <si>
    <t>Israel Broussard</t>
  </si>
  <si>
    <t>Katie Chang</t>
  </si>
  <si>
    <t>Claire Julien</t>
  </si>
  <si>
    <t>Taissa Farmiga</t>
  </si>
  <si>
    <t>The Book of Life</t>
  </si>
  <si>
    <t>https://en.wikipedia.org/wiki/The_Book_of_Life_(2014_film)</t>
  </si>
  <si>
    <t>Jorge R. Gutierrez</t>
  </si>
  <si>
    <t>The Boss</t>
  </si>
  <si>
    <t>https://en.wikipedia.org/wiki/The_Boss_(2016_film)</t>
  </si>
  <si>
    <t>Tyler Labine</t>
  </si>
  <si>
    <t>The Bourne Legacy</t>
  </si>
  <si>
    <t>https://en.wikipedia.org/wiki/The_Bourne_Legacy_(film)</t>
  </si>
  <si>
    <t>Tony Gilroy</t>
  </si>
  <si>
    <t>Rachel Weisz</t>
  </si>
  <si>
    <t>The Boxtrolls</t>
  </si>
  <si>
    <t>https://en.wikipedia.org/wiki/The_Boxtrolls</t>
  </si>
  <si>
    <t>Anthony Stacchi</t>
  </si>
  <si>
    <t>Graham Annable</t>
  </si>
  <si>
    <t>Elle Fanning</t>
  </si>
  <si>
    <t>Isaac Hempstead-Wright</t>
  </si>
  <si>
    <t>The Boy</t>
  </si>
  <si>
    <t>https://en.wikipedia.org/wiki/The_Boy_(2016_film)</t>
  </si>
  <si>
    <t>William Brent Bell</t>
  </si>
  <si>
    <t>Lauren Cohan</t>
  </si>
  <si>
    <t>Rupert Evans</t>
  </si>
  <si>
    <t>Jim Norton</t>
  </si>
  <si>
    <t>Diana Hardcastle</t>
  </si>
  <si>
    <t>The Butler</t>
  </si>
  <si>
    <t>https://en.wikipedia.org/wiki/The_Butler</t>
  </si>
  <si>
    <t>Lee Daniels</t>
  </si>
  <si>
    <t>Oprah Winfrey</t>
  </si>
  <si>
    <t>The Cabin in the Woods</t>
  </si>
  <si>
    <t>https://en.wikipedia.org/wiki/The_Cabin_in_the_Woods</t>
  </si>
  <si>
    <t>Drew Goddard</t>
  </si>
  <si>
    <t>Bradley Whitford</t>
  </si>
  <si>
    <t>Jesse Williams</t>
  </si>
  <si>
    <t>Kristen Connolly</t>
  </si>
  <si>
    <t>The Call</t>
  </si>
  <si>
    <t>https://en.wikipedia.org/wiki/The_Call_(2013_film)</t>
  </si>
  <si>
    <t>Brad Anderson</t>
  </si>
  <si>
    <t>Abigail Breslin</t>
  </si>
  <si>
    <t>Halle Berry</t>
  </si>
  <si>
    <t>Morris Chestnut</t>
  </si>
  <si>
    <t>Michael Eklund</t>
  </si>
  <si>
    <t>Michael Imperioli</t>
  </si>
  <si>
    <t>The Campaign</t>
  </si>
  <si>
    <t>https://en.wikipedia.org/wiki/The_Campaign_(film)</t>
  </si>
  <si>
    <t>Jay Roach</t>
  </si>
  <si>
    <t>Zach Galifianakis</t>
  </si>
  <si>
    <t>Katherine LaNasa</t>
  </si>
  <si>
    <t>The Cold Light of Day</t>
  </si>
  <si>
    <t>https://en.wikipedia.org/wiki/The_Cold_Light_of_Day_(film)</t>
  </si>
  <si>
    <t>Mabrouk El Mechri</t>
  </si>
  <si>
    <t>Sigourney Weaver</t>
  </si>
  <si>
    <t>Veronica Echegui</t>
  </si>
  <si>
    <t>Roschoy Zem</t>
  </si>
  <si>
    <t>The Collection</t>
  </si>
  <si>
    <t>https://en.wikipedia.org/wiki/The_Collection_(film)</t>
  </si>
  <si>
    <t>Marcus Dunstan</t>
  </si>
  <si>
    <t>Josh Stewart</t>
  </si>
  <si>
    <t>Emma Fitzpatrick</t>
  </si>
  <si>
    <t>The Conjuring</t>
  </si>
  <si>
    <t>https://en.wikipedia.org/wiki/The_Conjuring_(film)</t>
  </si>
  <si>
    <t>Vera Farmiga</t>
  </si>
  <si>
    <t>Ron Livingston</t>
  </si>
  <si>
    <t>Lili Taylor</t>
  </si>
  <si>
    <t>Shannon Kook</t>
  </si>
  <si>
    <t>The Conjuring 2</t>
  </si>
  <si>
    <t>https://en.wikipedia.org/wiki/The_Conjuring_2</t>
  </si>
  <si>
    <t>The Croods</t>
  </si>
  <si>
    <t>https://en.wikipedia.org/wiki/The_Croods</t>
  </si>
  <si>
    <t>Chris Sanders</t>
  </si>
  <si>
    <t>Kirk DeMicco</t>
  </si>
  <si>
    <t>The Danish Girl</t>
  </si>
  <si>
    <t>https://en.wikipedia.org/wiki/The_Danish_Girl_(film)</t>
  </si>
  <si>
    <t>Matthias Schoenaerts</t>
  </si>
  <si>
    <t>The Darkness</t>
  </si>
  <si>
    <t>https://en.wikipedia.org/wiki/The_Darkness_(film)</t>
  </si>
  <si>
    <t>Greg McLean</t>
  </si>
  <si>
    <t>David Mazouz</t>
  </si>
  <si>
    <t>Lucy Fry</t>
  </si>
  <si>
    <t>Matt Walsh</t>
  </si>
  <si>
    <t>The Devil Inside</t>
  </si>
  <si>
    <t>https://en.wikipedia.org/wiki/The_Devil_Inside_(film)</t>
  </si>
  <si>
    <t>Suzan Crowley</t>
  </si>
  <si>
    <t>Fernanda Andrade</t>
  </si>
  <si>
    <t>Simon Quarterman</t>
  </si>
  <si>
    <t>Evan Helmuth</t>
  </si>
  <si>
    <t>The Dictator</t>
  </si>
  <si>
    <t>https://en.wikipedia.org/wiki/The_Dictator_(2012_film)</t>
  </si>
  <si>
    <t>Larry Charles</t>
  </si>
  <si>
    <t>John C. Reilly</t>
  </si>
  <si>
    <t>The Divergent Series: Allegiant</t>
  </si>
  <si>
    <t>https://en.wikipedia.org/wiki/The_Divergent_Series:_Allegiant</t>
  </si>
  <si>
    <t>The Divergent Series: Insurgent</t>
  </si>
  <si>
    <t>https://en.wikipedia.org/wiki/The_Divergent_Series:_Insurgent</t>
  </si>
  <si>
    <t>The Drop</t>
  </si>
  <si>
    <t>https://en.wikipedia.org/wiki/The_Drop_(film)</t>
  </si>
  <si>
    <t>Michaël R. Roskam</t>
  </si>
  <si>
    <t>The Duff</t>
  </si>
  <si>
    <t>https://en.wikipedia.org/wiki/The_Duff</t>
  </si>
  <si>
    <t>Ari Sandel</t>
  </si>
  <si>
    <t>Mae Whitman</t>
  </si>
  <si>
    <t>Bianca A. Santos</t>
  </si>
  <si>
    <t>The East</t>
  </si>
  <si>
    <t>https://en.wikipedia.org/wiki/The_East_(film)</t>
  </si>
  <si>
    <t>Zal Batmanglij</t>
  </si>
  <si>
    <t>Brit Marling</t>
  </si>
  <si>
    <t>Alexander Skarsgard</t>
  </si>
  <si>
    <t>Ellen Page</t>
  </si>
  <si>
    <t>Julia Ormond</t>
  </si>
  <si>
    <t>The Equalizer</t>
  </si>
  <si>
    <t>https://en.wikipedia.org/wiki/The_Equalizer_(film)</t>
  </si>
  <si>
    <t>Marton Csokas</t>
  </si>
  <si>
    <t>David Harbour</t>
  </si>
  <si>
    <t>The Expendables 2</t>
  </si>
  <si>
    <t>https://en.wikipedia.org/wiki/The_Expendables_2</t>
  </si>
  <si>
    <t>Simon West</t>
  </si>
  <si>
    <t>Dolph Lundgren</t>
  </si>
  <si>
    <t>Randy Couture</t>
  </si>
  <si>
    <t>The Expendables 3</t>
  </si>
  <si>
    <t>https://en.wikipedia.org/wiki/The_Expendables_3</t>
  </si>
  <si>
    <t>Patrick Hughes</t>
  </si>
  <si>
    <t>Mel Gibson</t>
  </si>
  <si>
    <t>The Family</t>
  </si>
  <si>
    <t>https://en.wikipedia.org/wiki/The_Family_(2013_film)</t>
  </si>
  <si>
    <t>Dianna Agron</t>
  </si>
  <si>
    <t>Vincent Pastore</t>
  </si>
  <si>
    <t>The Fault in Our Stars</t>
  </si>
  <si>
    <t>https://en.wikipedia.org/wiki/The_Fault_in_Our_Stars_(film)</t>
  </si>
  <si>
    <t>Josh Boone</t>
  </si>
  <si>
    <t>The Five-Year Engagement</t>
  </si>
  <si>
    <t>https://en.wikipedia.org/wiki/The_Five-Year_Engagement</t>
  </si>
  <si>
    <t>Chris Pratt</t>
  </si>
  <si>
    <t>Rhys Ifans</t>
  </si>
  <si>
    <t>The Forest</t>
  </si>
  <si>
    <t>https://en.wikipedia.org/wiki/The_Forest_(2016_film)</t>
  </si>
  <si>
    <t>Jason Zada</t>
  </si>
  <si>
    <t>Natalie Dormer</t>
  </si>
  <si>
    <t>Taylor Kinney</t>
  </si>
  <si>
    <t>The Gift</t>
  </si>
  <si>
    <t>https://en.wikipedia.org/wiki/The_Gift_(2015_film)</t>
  </si>
  <si>
    <t>Rebecca Hall</t>
  </si>
  <si>
    <t>The Giver</t>
  </si>
  <si>
    <t>https://en.wikipedia.org/wiki/The_Giver_(film)</t>
  </si>
  <si>
    <t>Phillip Noyce</t>
  </si>
  <si>
    <t>Katie Holmes</t>
  </si>
  <si>
    <t>The Grand Budapest Hotel</t>
  </si>
  <si>
    <t>https://en.wikipedia.org/wiki/The_Grand_Budapest_Hotel</t>
  </si>
  <si>
    <t>Tony Revolori</t>
  </si>
  <si>
    <t>F. Murray Abraham</t>
  </si>
  <si>
    <t>Mathieu Amalric</t>
  </si>
  <si>
    <t>The Great Gatsby</t>
  </si>
  <si>
    <t>https://en.wikipedia.org/wiki/The_Great_Gatsby_(2013_film)</t>
  </si>
  <si>
    <t>Baz Luhrmann</t>
  </si>
  <si>
    <t>The Grey</t>
  </si>
  <si>
    <t>https://en.wikipedia.org/wiki/The_Grey_(film)</t>
  </si>
  <si>
    <t>Joe Carnahan</t>
  </si>
  <si>
    <t>Dallas Roberts</t>
  </si>
  <si>
    <t>The Gunman</t>
  </si>
  <si>
    <t>https://en.wikipedia.org/wiki/The_Gunman_(film)</t>
  </si>
  <si>
    <t>Pierre Morel</t>
  </si>
  <si>
    <t>Javier Bardem</t>
  </si>
  <si>
    <t>The Hangover Part III</t>
  </si>
  <si>
    <t>https://en.wikipedia.org/wiki/The_Hangover_Part_III</t>
  </si>
  <si>
    <t>Todd Phillips</t>
  </si>
  <si>
    <t>Justin Bartha</t>
  </si>
  <si>
    <t>The Hateful Eight</t>
  </si>
  <si>
    <t>https://en.wikipedia.org/wiki/The_Hateful_Eight</t>
  </si>
  <si>
    <t>Kurt Russell</t>
  </si>
  <si>
    <t>Jennifer Jason Leigh</t>
  </si>
  <si>
    <t>Walton Goggins</t>
  </si>
  <si>
    <t>Tim Roth</t>
  </si>
  <si>
    <t>The Heat</t>
  </si>
  <si>
    <t>https://en.wikipedia.org/wiki/The_Heat_(film)</t>
  </si>
  <si>
    <t>Kaitlin Olson</t>
  </si>
  <si>
    <t>Demian Bichir</t>
  </si>
  <si>
    <t>The Hobbit: The Battle of the Five Armies</t>
  </si>
  <si>
    <t>https://en.wikipedia.org/wiki/The_Hobbit:_The_Battle_of_the_Five_Armies</t>
  </si>
  <si>
    <t>Peter Jackson</t>
  </si>
  <si>
    <t>Ian McKellen</t>
  </si>
  <si>
    <t>Martin Freeman</t>
  </si>
  <si>
    <t>The Host</t>
  </si>
  <si>
    <t>https://en.wikipedia.org/wiki/The_Host_(2013_film)</t>
  </si>
  <si>
    <t>Andrew Niccol</t>
  </si>
  <si>
    <t>Max Irons</t>
  </si>
  <si>
    <t>Jake Abel</t>
  </si>
  <si>
    <t>Diane Kruger</t>
  </si>
  <si>
    <t>The Hundred-Foot Journey</t>
  </si>
  <si>
    <t>https://en.wikipedia.org/wiki/The_Hundred-Foot_Journey_(film)</t>
  </si>
  <si>
    <t>Manish Dayal</t>
  </si>
  <si>
    <t>The Hunger Games</t>
  </si>
  <si>
    <t>https://en.wikipedia.org/wiki/The_Hunger_Games_(film)</t>
  </si>
  <si>
    <t>Wes Bentley</t>
  </si>
  <si>
    <t>The Hunger Games: Mockingjay – Part 1</t>
  </si>
  <si>
    <t>https://en.wikipedia.org/wiki/The_Hunger_Games:_Mockingjay_%25E2%2580%2593_Part_1</t>
  </si>
  <si>
    <t>Francis Lawrence</t>
  </si>
  <si>
    <t>Donald Sutherland</t>
  </si>
  <si>
    <t>The Hunger Games: Mockingjay – Part 2</t>
  </si>
  <si>
    <t>https://en.wikipedia.org/wiki/The_Hunger_Games:_Mockingjay_%25E2%2580%2593_Part_2</t>
  </si>
  <si>
    <t>The Huntsman: Winter's War</t>
  </si>
  <si>
    <t>https://en.wikipedia.org/wiki/The_Huntsman:_Winter%2527s_War</t>
  </si>
  <si>
    <t>Cedric Nicolas-Troyan</t>
  </si>
  <si>
    <t>Nick Frost</t>
  </si>
  <si>
    <t>The Iceman</t>
  </si>
  <si>
    <t>https://en.wikipedia.org/wiki/The_Iceman_(film)</t>
  </si>
  <si>
    <t>Morgan Land (screenplay)</t>
  </si>
  <si>
    <t>Winona Ryder</t>
  </si>
  <si>
    <t>The Identical</t>
  </si>
  <si>
    <t>https://en.wikipedia.org/wiki/The_Identical</t>
  </si>
  <si>
    <t>Dustin Marcellino</t>
  </si>
  <si>
    <t>Ashley Judd</t>
  </si>
  <si>
    <t>Seth Green</t>
  </si>
  <si>
    <t>Joe Pantoliano</t>
  </si>
  <si>
    <t>The Imitation Game</t>
  </si>
  <si>
    <t>https://en.wikipedia.org/wiki/The_Imitation_Game</t>
  </si>
  <si>
    <t>Morten Tyldum</t>
  </si>
  <si>
    <t>Keira Knightley</t>
  </si>
  <si>
    <t>Rory Kinnear</t>
  </si>
  <si>
    <t>Allen Leech</t>
  </si>
  <si>
    <t>The Impossible</t>
  </si>
  <si>
    <t>https://en.wikipedia.org/wiki/The_Impossible_(2012_film)</t>
  </si>
  <si>
    <t>Juan Antonio Bayona</t>
  </si>
  <si>
    <t>The Incredible Burt Wonderstone</t>
  </si>
  <si>
    <t>https://en.wikipedia.org/wiki/The_Incredible_Burt_Wonderstone</t>
  </si>
  <si>
    <t>Don Scardino</t>
  </si>
  <si>
    <t>The Infiltrator</t>
  </si>
  <si>
    <t>https://en.wikipedia.org/wiki/The_Infiltrator_(2016_film)</t>
  </si>
  <si>
    <t>The Intern</t>
  </si>
  <si>
    <t>https://en.wikipedia.org/wiki/The_Intern_(2015_film)</t>
  </si>
  <si>
    <t>Nancy Meyers</t>
  </si>
  <si>
    <t>Anders Holm</t>
  </si>
  <si>
    <t>The Internship</t>
  </si>
  <si>
    <t>https://en.wikipedia.org/wiki/The_Internship</t>
  </si>
  <si>
    <t>Vince Vaughn</t>
  </si>
  <si>
    <t>Jessica Szohr</t>
  </si>
  <si>
    <t>The Interview</t>
  </si>
  <si>
    <t>https://en.wikipedia.org/wiki/The_Interview_(2014_film)</t>
  </si>
  <si>
    <t>Evan Goldberg</t>
  </si>
  <si>
    <t>James Franco</t>
  </si>
  <si>
    <t>The Judge</t>
  </si>
  <si>
    <t>https://en.wikipedia.org/wiki/The_Judge_(2014_film)</t>
  </si>
  <si>
    <t>David Dobkin</t>
  </si>
  <si>
    <t>Robert Duvall</t>
  </si>
  <si>
    <t>The Lady in the Van</t>
  </si>
  <si>
    <t>https://en.wikipedia.org/wiki/The_Lady_in_the_Van</t>
  </si>
  <si>
    <t>Nicholas Hytner</t>
  </si>
  <si>
    <t>Alex Jennings</t>
  </si>
  <si>
    <t>Frances de la Tour</t>
  </si>
  <si>
    <t>Roger Allam</t>
  </si>
  <si>
    <t>The Last Exorcism Part II</t>
  </si>
  <si>
    <t>https://en.wikipedia.org/wiki/The_Last_Exorcism_Part_II</t>
  </si>
  <si>
    <t>Ed Gass-Donnelly</t>
  </si>
  <si>
    <t>Ashley Bell</t>
  </si>
  <si>
    <t>Spencer Treat Clark</t>
  </si>
  <si>
    <t>Muse Watson</t>
  </si>
  <si>
    <t>Louis Herthum</t>
  </si>
  <si>
    <t>Judd Lormand</t>
  </si>
  <si>
    <t>The Last Stand</t>
  </si>
  <si>
    <t>https://en.wikipedia.org/wiki/The_Last_Stand_(2013_film)</t>
  </si>
  <si>
    <t>Kim Ji-woon</t>
  </si>
  <si>
    <t>Jaimie Alexander</t>
  </si>
  <si>
    <t>The Last Witch Hunter</t>
  </si>
  <si>
    <t>https://en.wikipedia.org/wiki/The_Last_Witch_Hunter</t>
  </si>
  <si>
    <t>Breck Eisner</t>
  </si>
  <si>
    <t>Rose Leslie</t>
  </si>
  <si>
    <t>Elijah Wood</t>
  </si>
  <si>
    <t>The Lazarus Effect</t>
  </si>
  <si>
    <t>https://en.wikipedia.org/wiki/The_Lazarus_Effect_(2015_film)</t>
  </si>
  <si>
    <t>David Gelb</t>
  </si>
  <si>
    <t>Donald Glover</t>
  </si>
  <si>
    <t>The Legend of Hercules</t>
  </si>
  <si>
    <t>https://en.wikipedia.org/wiki/The_Legend_of_Hercules</t>
  </si>
  <si>
    <t>Renny Harlin</t>
  </si>
  <si>
    <t>Kellan Lutz</t>
  </si>
  <si>
    <t>Gaia Weiss</t>
  </si>
  <si>
    <t>Scott Adkins</t>
  </si>
  <si>
    <t>Roxanne McKee</t>
  </si>
  <si>
    <t>Liam Garrigan</t>
  </si>
  <si>
    <t>The Legend of Tarzan</t>
  </si>
  <si>
    <t>https://en.wikipedia.org/wiki/The_Legend_of_Tarzan_(film)</t>
  </si>
  <si>
    <t>David Yates</t>
  </si>
  <si>
    <t>Djimon Hounsou</t>
  </si>
  <si>
    <t>The Lego Movie</t>
  </si>
  <si>
    <t>https://en.wikipedia.org/wiki/The_Lego_Movie</t>
  </si>
  <si>
    <t>The Letters</t>
  </si>
  <si>
    <t>https://en.wikipedia.org/wiki/The_Letters_(film)</t>
  </si>
  <si>
    <t>William Riead</t>
  </si>
  <si>
    <t>Juliet Stevenson</t>
  </si>
  <si>
    <t>Max von Sydow</t>
  </si>
  <si>
    <t>Rutger Hauer</t>
  </si>
  <si>
    <t>Priya Darshini</t>
  </si>
  <si>
    <t>The Lucky One</t>
  </si>
  <si>
    <t>https://en.wikipedia.org/wiki/The_Lucky_One_(film)</t>
  </si>
  <si>
    <t>Scott Hicks</t>
  </si>
  <si>
    <t>Taylor Schilling</t>
  </si>
  <si>
    <t>Jay R. Ferguson</t>
  </si>
  <si>
    <t>Riley Thomas Stewart</t>
  </si>
  <si>
    <t>Adam Lefevre</t>
  </si>
  <si>
    <t>The Man from U.N.C.L.E.</t>
  </si>
  <si>
    <t>https://en.wikipedia.org/wiki/The_Man_from_U.N.C.L.E._(film)</t>
  </si>
  <si>
    <t>Guy Ritchie</t>
  </si>
  <si>
    <t>Elizabeth Debicki</t>
  </si>
  <si>
    <t>The Man with the Iron Fists</t>
  </si>
  <si>
    <t>https://en.wikipedia.org/wiki/The_Man_with_the_Iron_Fists</t>
  </si>
  <si>
    <t>Lucy Liu</t>
  </si>
  <si>
    <t>David Bautista</t>
  </si>
  <si>
    <t>Byron Mann</t>
  </si>
  <si>
    <t>The Martian</t>
  </si>
  <si>
    <t>https://en.wikipedia.org/wiki/The_Martian_(film)</t>
  </si>
  <si>
    <t>The Master</t>
  </si>
  <si>
    <t>https://en.wikipedia.org/wiki/The_Master_(2012_film)</t>
  </si>
  <si>
    <t>Paul Thomas Anderson</t>
  </si>
  <si>
    <t>Jesse Plemons</t>
  </si>
  <si>
    <t>David Warshofsky</t>
  </si>
  <si>
    <t>The Maze Runner</t>
  </si>
  <si>
    <t>https://en.wikipedia.org/wiki/The_Maze_Runner_(film)</t>
  </si>
  <si>
    <t>Will Poulter</t>
  </si>
  <si>
    <t>Aml Ameen</t>
  </si>
  <si>
    <t>The Mermaid</t>
  </si>
  <si>
    <t>https://en.wikipedia.org/wiki/The_Mermaid_(2016_film)</t>
  </si>
  <si>
    <t>Stephen Chow</t>
  </si>
  <si>
    <t>Deng Chao</t>
  </si>
  <si>
    <t>Lin Yun</t>
  </si>
  <si>
    <t>Show Luo</t>
  </si>
  <si>
    <t>Zhang Yuqi</t>
  </si>
  <si>
    <t>Kris Wu</t>
  </si>
  <si>
    <t>The Monuments Men</t>
  </si>
  <si>
    <t>https://en.wikipedia.org/wiki/The_Monuments_Men</t>
  </si>
  <si>
    <t>Jean Dujardin</t>
  </si>
  <si>
    <t>The Mortal Instruments: City of Bones</t>
  </si>
  <si>
    <t>https://en.wikipedia.org/wiki/The_Mortal_Instruments:_City_of_Bones</t>
  </si>
  <si>
    <t>Harald Zwart</t>
  </si>
  <si>
    <t>Jamie Campbell Bower</t>
  </si>
  <si>
    <t>Robert Sheehan</t>
  </si>
  <si>
    <t>Jemima West</t>
  </si>
  <si>
    <t>Kevin Durand</t>
  </si>
  <si>
    <t>The Night Before</t>
  </si>
  <si>
    <t>https://en.wikipedia.org/wiki/The_Night_Before_(2015_film)</t>
  </si>
  <si>
    <t>Jonathan Levine</t>
  </si>
  <si>
    <t>The November Man</t>
  </si>
  <si>
    <t>https://en.wikipedia.org/wiki/The_November_Man</t>
  </si>
  <si>
    <t>Roger Donaldson</t>
  </si>
  <si>
    <t>Bill Smitrovich</t>
  </si>
  <si>
    <t>Will Patton</t>
  </si>
  <si>
    <t>The Nut Job</t>
  </si>
  <si>
    <t>https://en.wikipedia.org/wiki/The_Nut_Job</t>
  </si>
  <si>
    <t>Peter Lepeniotis</t>
  </si>
  <si>
    <t>The Oogieloves in the Big Balloon Adventure</t>
  </si>
  <si>
    <t>https://en.wikipedia.org/wiki/The_Oogieloves_in_the_Big_Balloon_Adventure</t>
  </si>
  <si>
    <t>Matthew Diamond</t>
  </si>
  <si>
    <t>Toni Braxton</t>
  </si>
  <si>
    <t>Cloris Leachman</t>
  </si>
  <si>
    <t>Christopher Lloyd</t>
  </si>
  <si>
    <t>Chazz Palminteri</t>
  </si>
  <si>
    <t>Cary Elwes</t>
  </si>
  <si>
    <t>The Other Woman</t>
  </si>
  <si>
    <t>https://en.wikipedia.org/wiki/The_Other_Woman_(2014_film)</t>
  </si>
  <si>
    <t>Nick Cassavetes</t>
  </si>
  <si>
    <t>Kate Upton</t>
  </si>
  <si>
    <t>The Peanuts Movie</t>
  </si>
  <si>
    <t>https://en.wikipedia.org/wiki/The_Peanuts_Movie</t>
  </si>
  <si>
    <t>Bill Melendez</t>
  </si>
  <si>
    <t>Noah Schnapp</t>
  </si>
  <si>
    <t>Hadley Belle Miller</t>
  </si>
  <si>
    <t>AJ Teece</t>
  </si>
  <si>
    <t>Noah Johnston</t>
  </si>
  <si>
    <t>The Perfect Guy</t>
  </si>
  <si>
    <t>https://en.wikipedia.org/wiki/The_Perfect_Guy_(2015_film)</t>
  </si>
  <si>
    <t>David M. Rosenthal</t>
  </si>
  <si>
    <t>Sanaa Lathan</t>
  </si>
  <si>
    <t>Michael Ealy</t>
  </si>
  <si>
    <t>The Perfect Match</t>
  </si>
  <si>
    <t>https://en.wikipedia.org/wiki/The_Perfect_Match_(2016_film)</t>
  </si>
  <si>
    <t>Bille Woodruff</t>
  </si>
  <si>
    <t>Terrence J</t>
  </si>
  <si>
    <t>Cassie Ventura</t>
  </si>
  <si>
    <t>Donald Faison</t>
  </si>
  <si>
    <t>Dascha Polanco</t>
  </si>
  <si>
    <t>Robert Christopher Riley</t>
  </si>
  <si>
    <t>The Perks of Being a Wallflower</t>
  </si>
  <si>
    <t>https://en.wikipedia.org/wiki/The_Perks_of_Being_a_Wallflower_(film)</t>
  </si>
  <si>
    <t>Stephen Chbosky</t>
  </si>
  <si>
    <t>Nina Dobrev</t>
  </si>
  <si>
    <t>Johnny Simmons</t>
  </si>
  <si>
    <t>The Pirates! Band of Misfits</t>
  </si>
  <si>
    <t>https://en.wikipedia.org/wiki/The_Pirates!_In_an_Adventure_with_Scientists_(film)</t>
  </si>
  <si>
    <t>Peter Lord</t>
  </si>
  <si>
    <t>Jeff Newitt</t>
  </si>
  <si>
    <t>Imelda Staunton</t>
  </si>
  <si>
    <t>David Tennant</t>
  </si>
  <si>
    <t>The Place Beyond the Pines</t>
  </si>
  <si>
    <t>https://en.wikipedia.org/wiki/The_Place_Beyond_the_Pines</t>
  </si>
  <si>
    <t>Derek Cianfrance</t>
  </si>
  <si>
    <t>Eva Mendes</t>
  </si>
  <si>
    <t>The Possession</t>
  </si>
  <si>
    <t>https://en.wikipedia.org/wiki/The_Possession_(2012_film)</t>
  </si>
  <si>
    <t>Ole Bornedal</t>
  </si>
  <si>
    <t>Jeffrey Dean Morgan</t>
  </si>
  <si>
    <t>The Purge</t>
  </si>
  <si>
    <t>https://en.wikipedia.org/wiki/The_Purge</t>
  </si>
  <si>
    <t>James DeMonaco</t>
  </si>
  <si>
    <t>Max Burkholder</t>
  </si>
  <si>
    <t>Tony Oller</t>
  </si>
  <si>
    <t>The Purge: Election Year</t>
  </si>
  <si>
    <t>https://en.wikipedia.org/wiki/The_Purge:_Election_Year</t>
  </si>
  <si>
    <t>Betty Gabriel</t>
  </si>
  <si>
    <t>Kyle Secor</t>
  </si>
  <si>
    <t>Joseph Julian Soria</t>
  </si>
  <si>
    <t>The Raid 2</t>
  </si>
  <si>
    <t>https://en.wikipedia.org/wiki/The_Raid_2</t>
  </si>
  <si>
    <t>Gareth Evans</t>
  </si>
  <si>
    <t>Iko Uwais</t>
  </si>
  <si>
    <t>Tio Pakusadewo</t>
  </si>
  <si>
    <t>Arifin Putra</t>
  </si>
  <si>
    <t>Julie Estelle</t>
  </si>
  <si>
    <t>Alex Abbad</t>
  </si>
  <si>
    <t>The Raid: Redemption ₪</t>
  </si>
  <si>
    <t>https://en.wikipedia.org/wiki/The_Raid:_Redemption</t>
  </si>
  <si>
    <t>Doni Alamsyah</t>
  </si>
  <si>
    <t>Joe Taslim</t>
  </si>
  <si>
    <t>Yayan Ruhian</t>
  </si>
  <si>
    <t>Ray Sahetapy</t>
  </si>
  <si>
    <t>The Raven</t>
  </si>
  <si>
    <t>https://en.wikipedia.org/wiki/The_Raven_(2012_film)</t>
  </si>
  <si>
    <t>James McTeigue</t>
  </si>
  <si>
    <t>Oliver Jackson-Cohen</t>
  </si>
  <si>
    <t>The Revenant</t>
  </si>
  <si>
    <t>https://en.wikipedia.org/wiki/The_Revenant_(2015_film)</t>
  </si>
  <si>
    <t>Alejandro G. Iñárritu</t>
  </si>
  <si>
    <t>The Second Best Exotic Marigold Hotel</t>
  </si>
  <si>
    <t>https://en.wikipedia.org/wiki/The_Second_Best_Exotic_Marigold_Hotel</t>
  </si>
  <si>
    <t>Richard Gere</t>
  </si>
  <si>
    <t>Celia Imrie</t>
  </si>
  <si>
    <t>The Second Mother</t>
  </si>
  <si>
    <t>https://en.wikipedia.org/wiki/The_Second_Mother_(2015_film)</t>
  </si>
  <si>
    <t>Anna Muylaert</t>
  </si>
  <si>
    <t>Regina Casé</t>
  </si>
  <si>
    <t>Michel Joelsas</t>
  </si>
  <si>
    <t>Camila Márdila</t>
  </si>
  <si>
    <t>The Secret Life of Pets</t>
  </si>
  <si>
    <t>https://en.wikipedia.org/wiki/The_Secret_Life_of_Pets</t>
  </si>
  <si>
    <t>Yarrow Cheney</t>
  </si>
  <si>
    <t>Eric Stonestreet</t>
  </si>
  <si>
    <t>Hannibal Buress</t>
  </si>
  <si>
    <t>The Secret World of Arrietty</t>
  </si>
  <si>
    <t>https://en.wikipedia.org/wiki/Arrietty</t>
  </si>
  <si>
    <t>Gary Rydstrom</t>
  </si>
  <si>
    <t>Carol Burnett</t>
  </si>
  <si>
    <t>Bridgit Mendler</t>
  </si>
  <si>
    <t>The Shallows</t>
  </si>
  <si>
    <t>https://en.wikipedia.org/wiki/The_Shallows_(film)</t>
  </si>
  <si>
    <t>Óscar Jaenada</t>
  </si>
  <si>
    <t>The Signal</t>
  </si>
  <si>
    <t>https://en.wikipedia.org/wiki/The_Signal_(2014_film)</t>
  </si>
  <si>
    <t>William Eubank</t>
  </si>
  <si>
    <t>Sarah Clarke</t>
  </si>
  <si>
    <t>Laurence Fishburne</t>
  </si>
  <si>
    <t>The Single Moms Club</t>
  </si>
  <si>
    <t>https://en.wikipedia.org/wiki/The_Single_Moms_Club</t>
  </si>
  <si>
    <t>Nia Long</t>
  </si>
  <si>
    <t>Wendi McLendon-Covey</t>
  </si>
  <si>
    <t>Zulay Henao</t>
  </si>
  <si>
    <t>Cocoa Brown</t>
  </si>
  <si>
    <t>The Smurfs 2</t>
  </si>
  <si>
    <t>https://en.wikipedia.org/wiki/The_Smurfs_2</t>
  </si>
  <si>
    <t>Raja Gosnell</t>
  </si>
  <si>
    <t>Jayma Mays</t>
  </si>
  <si>
    <t>Hank Azaria</t>
  </si>
  <si>
    <t>Tim Gunn</t>
  </si>
  <si>
    <t>The Spectacular Now</t>
  </si>
  <si>
    <t>https://en.wikipedia.org/wiki/The_Spectacular_Now</t>
  </si>
  <si>
    <t>James Ponsoldt</t>
  </si>
  <si>
    <t>Kaitlyn Dever</t>
  </si>
  <si>
    <t>Dayo Okeniyi</t>
  </si>
  <si>
    <t>The SpongeBob Movie: Sponge Out of Water</t>
  </si>
  <si>
    <t>https://en.wikipedia.org/wiki/The_SpongeBob_Movie:_Sponge_Out_of_Water</t>
  </si>
  <si>
    <t>Paul Tibbitt</t>
  </si>
  <si>
    <t>Jonathan Aibel</t>
  </si>
  <si>
    <t>Paul Tibbitt (director)</t>
  </si>
  <si>
    <t>Glenn Berger(screenplay)</t>
  </si>
  <si>
    <t>Tom Kenny</t>
  </si>
  <si>
    <t>The Sweet Escape</t>
  </si>
  <si>
    <t>https://en.wikipedia.org/wiki/The_Sweet_Escape_(film)</t>
  </si>
  <si>
    <t>Bruno Podalydès</t>
  </si>
  <si>
    <t>Sandrine Kiberlain</t>
  </si>
  <si>
    <t>Agnès Jaoui</t>
  </si>
  <si>
    <t>Vimala Pons</t>
  </si>
  <si>
    <t>The Theory of Everything</t>
  </si>
  <si>
    <t>https://en.wikipedia.org/wiki/The_Theory_of_Everything_(2014_film)</t>
  </si>
  <si>
    <t>James Marsh</t>
  </si>
  <si>
    <t>Felicity Jones</t>
  </si>
  <si>
    <t>The Three Stooges</t>
  </si>
  <si>
    <t>https://en.wikipedia.org/wiki/The_Three_Stooges_(film)</t>
  </si>
  <si>
    <t>Chris Diamantopoulos</t>
  </si>
  <si>
    <t>Sean Hayes</t>
  </si>
  <si>
    <t>Will Sasso</t>
  </si>
  <si>
    <t>Jane Lynch</t>
  </si>
  <si>
    <t>Larry David</t>
  </si>
  <si>
    <t>The Transporter Refueled</t>
  </si>
  <si>
    <t>https://en.wikipedia.org/wiki/The_Transporter_Refueled</t>
  </si>
  <si>
    <t>Ray Stevenson</t>
  </si>
  <si>
    <t>Loan Chabanol</t>
  </si>
  <si>
    <t>Gabriella Wright</t>
  </si>
  <si>
    <t>The Twilight Saga: Breaking Dawn – Part 2</t>
  </si>
  <si>
    <t>https://en.wikipedia.org/wiki/The_Twilight_Saga:_Breaking_Dawn_%25E2%2580%2593_Part_2</t>
  </si>
  <si>
    <t>Bill Condon</t>
  </si>
  <si>
    <t>Robert Pattinson</t>
  </si>
  <si>
    <t>Michael Sheen</t>
  </si>
  <si>
    <t>Mackenzie Foy</t>
  </si>
  <si>
    <t>Billy Burke</t>
  </si>
  <si>
    <t>The Vatican Tapes</t>
  </si>
  <si>
    <t>https://en.wikipedia.org/wiki/The_Vatican_Tapes</t>
  </si>
  <si>
    <t>Kathleen Robertson</t>
  </si>
  <si>
    <t>Dougray Scott</t>
  </si>
  <si>
    <t>John Patrick Amedori</t>
  </si>
  <si>
    <t>The Visit</t>
  </si>
  <si>
    <t>https://en.wikipedia.org/wiki/The_Visit_(2015_American_film)</t>
  </si>
  <si>
    <t>Ed Oxenbould</t>
  </si>
  <si>
    <t>Deanna Dunagan</t>
  </si>
  <si>
    <t>Peter McRobbie</t>
  </si>
  <si>
    <t>Olivia DeJonge</t>
  </si>
  <si>
    <t>The Walk</t>
  </si>
  <si>
    <t>https://en.wikipedia.org/wiki/The_Walk_(2015_film)</t>
  </si>
  <si>
    <t>Charlotte Le Bon</t>
  </si>
  <si>
    <t>The Watch</t>
  </si>
  <si>
    <t>https://en.wikipedia.org/wiki/The_Watch_(2012_film)</t>
  </si>
  <si>
    <t>Richard Ayoade</t>
  </si>
  <si>
    <t>The Water Diviner</t>
  </si>
  <si>
    <t>https://en.wikipedia.org/wiki/The_Water_Diviner</t>
  </si>
  <si>
    <t>Cem Yılmaz</t>
  </si>
  <si>
    <t>Miyavi</t>
  </si>
  <si>
    <t>Yılmaz Erdoğan</t>
  </si>
  <si>
    <t>The Way, Way Back</t>
  </si>
  <si>
    <t>https://en.wikipedia.org/wiki/The_Way,_Way_Back</t>
  </si>
  <si>
    <t>Nat Faxon</t>
  </si>
  <si>
    <t>Jim Rash</t>
  </si>
  <si>
    <t>AnnaSophia Robb</t>
  </si>
  <si>
    <t>The Wedding Ringer</t>
  </si>
  <si>
    <t>https://en.wikipedia.org/wiki/The_Wedding_Ringer</t>
  </si>
  <si>
    <t>Jeremy Garelick</t>
  </si>
  <si>
    <t>Kaley Cuoco</t>
  </si>
  <si>
    <t>Olivia Thirlby</t>
  </si>
  <si>
    <t>The Witch</t>
  </si>
  <si>
    <t>https://en.wikipedia.org/wiki/The_Witch_(2015_film)</t>
  </si>
  <si>
    <t>Robert Eggers</t>
  </si>
  <si>
    <t>Anya Taylor-Joy</t>
  </si>
  <si>
    <t>Ralph Ineson</t>
  </si>
  <si>
    <t>Kate Dickie</t>
  </si>
  <si>
    <t>The Wolverine</t>
  </si>
  <si>
    <t>https://en.wikipedia.org/wiki/The_Wolverine_(film)</t>
  </si>
  <si>
    <t>James Mangold</t>
  </si>
  <si>
    <t>Hiroyuki Sanada</t>
  </si>
  <si>
    <t>Hal Yamanouchi</t>
  </si>
  <si>
    <t>Tao Okamoto</t>
  </si>
  <si>
    <t>The Woman in Black</t>
  </si>
  <si>
    <t>https://en.wikipedia.org/wiki/The_Woman_in_Black_(2012_film)</t>
  </si>
  <si>
    <t>James Watkins</t>
  </si>
  <si>
    <t>Daniel Radcliffe</t>
  </si>
  <si>
    <t>Liz White</t>
  </si>
  <si>
    <t>Alisa Khazanova</t>
  </si>
  <si>
    <t>The Woman in Black: Angel of Death</t>
  </si>
  <si>
    <t>https://en.wikipedia.org/wiki/The_Woman_in_Black:_Angel_of_Death</t>
  </si>
  <si>
    <t>Tom Harper</t>
  </si>
  <si>
    <t>Phoebe Fox</t>
  </si>
  <si>
    <t>Jeremy Irvine</t>
  </si>
  <si>
    <t>Helen McCrory</t>
  </si>
  <si>
    <t>Adrian Rawlins</t>
  </si>
  <si>
    <t>Oaklee Pendergast</t>
  </si>
  <si>
    <t>The World's End</t>
  </si>
  <si>
    <t>https://en.wikipedia.org/wiki/The_World%2527s_End_(film)</t>
  </si>
  <si>
    <t>Edgar Wright</t>
  </si>
  <si>
    <t>Paddy Considine</t>
  </si>
  <si>
    <t>Eddie Marsan</t>
  </si>
  <si>
    <t>The Young Messiah</t>
  </si>
  <si>
    <t>https://en.wikipedia.org/wiki/The_Young_Messiah_(film)</t>
  </si>
  <si>
    <t>Cyrus Nowrasteh</t>
  </si>
  <si>
    <t>Adam Greaves-Neal</t>
  </si>
  <si>
    <t>Think Like a Man</t>
  </si>
  <si>
    <t>https://en.wikipedia.org/wiki/Think_Like_a_Man</t>
  </si>
  <si>
    <t>Meagan Good</t>
  </si>
  <si>
    <t>This Is the End</t>
  </si>
  <si>
    <t>https://en.wikipedia.org/wiki/This_Is_the_End</t>
  </si>
  <si>
    <t>Craig Robinson</t>
  </si>
  <si>
    <t>This Is Where I Leave You</t>
  </si>
  <si>
    <t>https://en.wikipedia.org/wiki/This_Is_Where_I_Leave_You</t>
  </si>
  <si>
    <t>Jane Fonda</t>
  </si>
  <si>
    <t>This Means War</t>
  </si>
  <si>
    <t>https://en.wikipedia.org/wiki/This_Means_War_(film)</t>
  </si>
  <si>
    <t>McG</t>
  </si>
  <si>
    <t>Til Schweiger</t>
  </si>
  <si>
    <t>Top Five</t>
  </si>
  <si>
    <t>https://en.wikipedia.org/wiki/Top_Five</t>
  </si>
  <si>
    <t>Genevieve Angelson</t>
  </si>
  <si>
    <t>Rachel Feinstein</t>
  </si>
  <si>
    <t>Dan Naturman</t>
  </si>
  <si>
    <t>Top Gun 3D</t>
  </si>
  <si>
    <t>https://en.wikipedia.org/wiki/Top_Gun</t>
  </si>
  <si>
    <t>Tony Scott</t>
  </si>
  <si>
    <t>Kelly McGillis</t>
  </si>
  <si>
    <t>Val Kilmer</t>
  </si>
  <si>
    <t>James Tolkan</t>
  </si>
  <si>
    <t>Tom Skerritt</t>
  </si>
  <si>
    <t>Total Recall</t>
  </si>
  <si>
    <t>https://en.wikipedia.org/wiki/Total_Recall_(2012_film)</t>
  </si>
  <si>
    <t>Len Wiseman</t>
  </si>
  <si>
    <t>Jessica Biel</t>
  </si>
  <si>
    <t>Kate Beckinsale</t>
  </si>
  <si>
    <t>Trance</t>
  </si>
  <si>
    <t>https://en.wikipedia.org/wiki/Trance_(2013_film)</t>
  </si>
  <si>
    <t>James McAvoy</t>
  </si>
  <si>
    <t>Tuppence Middleton</t>
  </si>
  <si>
    <t>Lee Nicholas Harris</t>
  </si>
  <si>
    <t>Transcendence</t>
  </si>
  <si>
    <t>https://en.wikipedia.org/wiki/Transcendence_(2014_film)</t>
  </si>
  <si>
    <t>Wally Pfister</t>
  </si>
  <si>
    <t>Paul Bettany</t>
  </si>
  <si>
    <t>Triple 9</t>
  </si>
  <si>
    <t>https://en.wikipedia.org/wiki/Triple_9</t>
  </si>
  <si>
    <t>John Hillcoat</t>
  </si>
  <si>
    <t>Trouble with the Curve</t>
  </si>
  <si>
    <t>https://en.wikipedia.org/wiki/Trouble_with_the_Curve</t>
  </si>
  <si>
    <t>Robert Lorenz</t>
  </si>
  <si>
    <t>Matthew Lillard</t>
  </si>
  <si>
    <t>Trumbo</t>
  </si>
  <si>
    <t>https://en.wikipedia.org/wiki/Trumbo_(2015_film)</t>
  </si>
  <si>
    <t>Truth</t>
  </si>
  <si>
    <t>https://en.wikipedia.org/wiki/Truth_(2015_film)</t>
  </si>
  <si>
    <t>James Vanderbilt</t>
  </si>
  <si>
    <t>Dennis Quaid</t>
  </si>
  <si>
    <t>Elisabeth Moss</t>
  </si>
  <si>
    <t>Turbo</t>
  </si>
  <si>
    <t>https://en.wikipedia.org/wiki/Turbo_(film)</t>
  </si>
  <si>
    <t>David Soren</t>
  </si>
  <si>
    <t>Tusk</t>
  </si>
  <si>
    <t>https://en.wikipedia.org/wiki/Tusk_(2014_film)</t>
  </si>
  <si>
    <t>Kevin Smith</t>
  </si>
  <si>
    <t>Michael Parks</t>
  </si>
  <si>
    <t>Justin Long</t>
  </si>
  <si>
    <t>Haley Joel Osment</t>
  </si>
  <si>
    <t>Génesis Rodríguez</t>
  </si>
  <si>
    <t>Unbroken</t>
  </si>
  <si>
    <t>https://en.wikipedia.org/wiki/Unbroken_(film)</t>
  </si>
  <si>
    <t>Unfinished Business</t>
  </si>
  <si>
    <t>https://en.wikipedia.org/wiki/Unfinished_Business_(2015_film)</t>
  </si>
  <si>
    <t>Ken Scott</t>
  </si>
  <si>
    <t>Unfriended</t>
  </si>
  <si>
    <t>https://en.wikipedia.org/wiki/Unfriended</t>
  </si>
  <si>
    <t>Levan Gabriadze</t>
  </si>
  <si>
    <t>Shelley Hennig</t>
  </si>
  <si>
    <t>Renee Olstead</t>
  </si>
  <si>
    <t>Jacob Wysocki</t>
  </si>
  <si>
    <t>Will Peltz</t>
  </si>
  <si>
    <t>Vacation</t>
  </si>
  <si>
    <t>https://en.wikipedia.org/wiki/Vacation_(2015_film)</t>
  </si>
  <si>
    <t>John Francis Daley</t>
  </si>
  <si>
    <t>Jonathan Goldstein</t>
  </si>
  <si>
    <t>Vampire Academy</t>
  </si>
  <si>
    <t>https://en.wikipedia.org/wiki/Vampire_Academy_(film)</t>
  </si>
  <si>
    <t>Mark Waters</t>
  </si>
  <si>
    <t>Zoey Deutch</t>
  </si>
  <si>
    <t>Danila Kozlovsky</t>
  </si>
  <si>
    <t>Veronica Mars</t>
  </si>
  <si>
    <t>https://en.wikipedia.org/wiki/Veronica_Mars_(film)</t>
  </si>
  <si>
    <t>Rob Thomas</t>
  </si>
  <si>
    <t>Jason Dohring</t>
  </si>
  <si>
    <t>Ryan Hansen</t>
  </si>
  <si>
    <t>Francis Capra</t>
  </si>
  <si>
    <t>Victor Frankenstein</t>
  </si>
  <si>
    <t>https://en.wikipedia.org/wiki/Victor_Frankenstein_(film)</t>
  </si>
  <si>
    <t>Paul McGuigan</t>
  </si>
  <si>
    <t>Jessica Brown Findlay</t>
  </si>
  <si>
    <t>Andrew Scott</t>
  </si>
  <si>
    <t>Wanderlust</t>
  </si>
  <si>
    <t>https://en.wikipedia.org/wiki/Wanderlust_(2012_film)</t>
  </si>
  <si>
    <t>David Wain</t>
  </si>
  <si>
    <t>Malin Akerman</t>
  </si>
  <si>
    <t>Justin Theroux</t>
  </si>
  <si>
    <t>Ken Marino</t>
  </si>
  <si>
    <t>War Dogs</t>
  </si>
  <si>
    <t>https://en.wikipedia.org/wiki/War_Dogs_(2016_film)</t>
  </si>
  <si>
    <t>J. B. Blanc</t>
  </si>
  <si>
    <t>War Room</t>
  </si>
  <si>
    <t>https://en.wikipedia.org/wiki/War_Room_(film)</t>
  </si>
  <si>
    <t>Alex Kendrick</t>
  </si>
  <si>
    <t>Priscilla Shirer</t>
  </si>
  <si>
    <t>T.C. Stallings</t>
  </si>
  <si>
    <t>Beth Moore</t>
  </si>
  <si>
    <t>Karen Abercrombie</t>
  </si>
  <si>
    <t>Warcraft</t>
  </si>
  <si>
    <t>https://en.wikipedia.org/wiki/Warcraft_(film)</t>
  </si>
  <si>
    <t>Duncan Jones</t>
  </si>
  <si>
    <t>Travis Fimmel</t>
  </si>
  <si>
    <t>Warm Bodies</t>
  </si>
  <si>
    <t>https://en.wikipedia.org/wiki/Warm_Bodies_(film)</t>
  </si>
  <si>
    <t>Analeigh Tipton</t>
  </si>
  <si>
    <t>What Maisie Knew</t>
  </si>
  <si>
    <t>https://en.wikipedia.org/wiki/What_Maisie_Knew_(film)</t>
  </si>
  <si>
    <t>Scott McGehee</t>
  </si>
  <si>
    <t>David Siegel</t>
  </si>
  <si>
    <t>Steve Coogan</t>
  </si>
  <si>
    <t>Joanna Vanderham</t>
  </si>
  <si>
    <t>Onata Aprile</t>
  </si>
  <si>
    <t>What to Expect When You're Expecting</t>
  </si>
  <si>
    <t>https://en.wikipedia.org/wiki/What_to_Expect_When_You%2527re_Expecting_(film)</t>
  </si>
  <si>
    <t>When the Game Stands Tall</t>
  </si>
  <si>
    <t>https://en.wikipedia.org/wiki/When_the_Game_Stands_Tall</t>
  </si>
  <si>
    <t>Thomas Carter</t>
  </si>
  <si>
    <t>Jim Caviezel</t>
  </si>
  <si>
    <t>Laura Dern</t>
  </si>
  <si>
    <t>Michael Chiklis</t>
  </si>
  <si>
    <t>Alexander Ludwig</t>
  </si>
  <si>
    <t>Whiplash</t>
  </si>
  <si>
    <t>https://en.wikipedia.org/wiki/Whiplash_(2014_film)</t>
  </si>
  <si>
    <t>Damien Chazelle</t>
  </si>
  <si>
    <t>Melissa Benoist</t>
  </si>
  <si>
    <t>Whiskey Tango Foxtrot</t>
  </si>
  <si>
    <t>https://en.wikipedia.org/wiki/Whiskey_Tango_Foxtrot_(film)</t>
  </si>
  <si>
    <t>Glenn Ficarra</t>
  </si>
  <si>
    <t>John Requa</t>
  </si>
  <si>
    <t>White House Down</t>
  </si>
  <si>
    <t>https://en.wikipedia.org/wiki/White_House_Down</t>
  </si>
  <si>
    <t>Maggie Gyllenhaal</t>
  </si>
  <si>
    <t>James Woods</t>
  </si>
  <si>
    <t>Wild</t>
  </si>
  <si>
    <t>https://en.wikipedia.org/wiki/Wild_(2014_film)</t>
  </si>
  <si>
    <t>Jean-Marc Vallée</t>
  </si>
  <si>
    <t>Gaby Hoffmann</t>
  </si>
  <si>
    <t>Charles Baker</t>
  </si>
  <si>
    <t>Winter's Tale</t>
  </si>
  <si>
    <t>https://en.wikipedia.org/wiki/Winter%2527s_Tale_(film)</t>
  </si>
  <si>
    <t>Akiva Goldsman</t>
  </si>
  <si>
    <t>Wish I Was Here</t>
  </si>
  <si>
    <t>https://en.wikipedia.org/wiki/Wish_I_Was_Here</t>
  </si>
  <si>
    <t>Zach Braff</t>
  </si>
  <si>
    <t>Mandy Patinkin</t>
  </si>
  <si>
    <t>Ashley Greene</t>
  </si>
  <si>
    <t>Woman in Gold</t>
  </si>
  <si>
    <t>https://en.wikipedia.org/wiki/Woman_in_Gold_(film)</t>
  </si>
  <si>
    <t>Simon Curtis</t>
  </si>
  <si>
    <t>Tatiana Maslany</t>
  </si>
  <si>
    <t>Won't Back Down</t>
  </si>
  <si>
    <t>https://en.wikipedia.org/wiki/Won%2527t_Back_Down_(film)</t>
  </si>
  <si>
    <t>Daniel Barnz</t>
  </si>
  <si>
    <t>Holly Hunter</t>
  </si>
  <si>
    <t>Rosie Perez</t>
  </si>
  <si>
    <t>Woodlawn</t>
  </si>
  <si>
    <t>https://en.wikipedia.org/wiki/Woodlawn_(film)</t>
  </si>
  <si>
    <t>The Erwin Brothers</t>
  </si>
  <si>
    <t>Nic Bishop</t>
  </si>
  <si>
    <t>Caleb Castille</t>
  </si>
  <si>
    <t>World War Z</t>
  </si>
  <si>
    <t>https://en.wikipedia.org/wiki/World_War_Z_(film)</t>
  </si>
  <si>
    <t>Marc Forster</t>
  </si>
  <si>
    <t>Daniella Kertesz</t>
  </si>
  <si>
    <t>Wrath of the Titans</t>
  </si>
  <si>
    <t>https://en.wikipedia.org/wiki/Wrath_of_the_Titans</t>
  </si>
  <si>
    <t>X-Men: Apocalypse</t>
  </si>
  <si>
    <t>https://en.wikipedia.org/wiki/X-Men:_Apocalypse</t>
  </si>
  <si>
    <t>Bryan Singer</t>
  </si>
  <si>
    <t>X-Men: Days of Future Past</t>
  </si>
  <si>
    <t>https://en.wikipedia.org/wiki/X-Men:_Days_of_Future_Past</t>
  </si>
  <si>
    <t>You're Next</t>
  </si>
  <si>
    <t>https://en.wikipedia.org/wiki/You%2527re_Next</t>
  </si>
  <si>
    <t>Adam Wingard</t>
  </si>
  <si>
    <t>Sharni Vinson</t>
  </si>
  <si>
    <t>Joe Swanberg</t>
  </si>
  <si>
    <t>AJ Bowen</t>
  </si>
  <si>
    <t>Nicholas Tucci</t>
  </si>
  <si>
    <t>Barbara Crampton</t>
  </si>
  <si>
    <t>Zero Dark Thirty</t>
  </si>
  <si>
    <t>https://en.wikipedia.org/wiki/Zero_Dark_Thirty</t>
  </si>
  <si>
    <t>Kathryn Bigelow</t>
  </si>
  <si>
    <t>Zhong Kui: Snow Girl and the Dark Crystal</t>
  </si>
  <si>
    <t>https://en.wikipedia.org/wiki/Zhong_Kui:_Snow_Girl_and_the_Dark_Crystal</t>
  </si>
  <si>
    <t>Peter Pau</t>
  </si>
  <si>
    <t>Li Bingbing</t>
  </si>
  <si>
    <t>Chen Kun</t>
  </si>
  <si>
    <t>Yang Zishan</t>
  </si>
  <si>
    <t>Winston Chao</t>
  </si>
  <si>
    <t>Bao Bei'er</t>
  </si>
  <si>
    <t>Zoolander 2</t>
  </si>
  <si>
    <t>https://en.wikipedia.org/wiki/Zoolander_2</t>
  </si>
  <si>
    <t>Christine Taylor</t>
  </si>
  <si>
    <t>Penélope Cruz</t>
  </si>
  <si>
    <t>Genre</t>
  </si>
  <si>
    <t>Director</t>
  </si>
  <si>
    <t>David Leitch</t>
  </si>
  <si>
    <t>Actor</t>
  </si>
  <si>
    <t>Marc Abraham (director/screenplay) Tom Hiddleston</t>
  </si>
  <si>
    <t>Profit Made</t>
  </si>
  <si>
    <t>ROI</t>
  </si>
  <si>
    <t>Genre(1)</t>
  </si>
  <si>
    <t>Genre(2)</t>
  </si>
  <si>
    <t>Genre Total</t>
  </si>
  <si>
    <t>Movies acted in 2012-2016</t>
  </si>
  <si>
    <t>Movies directed</t>
  </si>
  <si>
    <t>Row Labels</t>
  </si>
  <si>
    <t>Grand Total</t>
  </si>
  <si>
    <t>Sum of Budget ($)</t>
  </si>
  <si>
    <t>Sum of Box Office Revenue ($)</t>
  </si>
  <si>
    <t>2012</t>
  </si>
  <si>
    <t>2013</t>
  </si>
  <si>
    <t>2014</t>
  </si>
  <si>
    <t>2015</t>
  </si>
  <si>
    <t>2016</t>
  </si>
  <si>
    <t>Sum of profit from each genre</t>
  </si>
  <si>
    <t>Profit Made from Genre 1</t>
  </si>
  <si>
    <t>Profit Made from Genre 2</t>
  </si>
  <si>
    <t>\</t>
  </si>
  <si>
    <t xml:space="preserve">Budget </t>
  </si>
  <si>
    <t>Revenue</t>
  </si>
  <si>
    <t>Baltasar KormÃ¡kur</t>
  </si>
  <si>
    <t>Radivoje BukviÄ‡</t>
  </si>
  <si>
    <t>QuvenzhanÃ© Wallis</t>
  </si>
  <si>
    <t>Michael PeÃ±a</t>
  </si>
  <si>
    <t>FranÃ§ois Civil</t>
  </si>
  <si>
    <t>Alexander SkarsgÃ¥rd</t>
  </si>
  <si>
    <t>Rowan JoffÃ©</t>
  </si>
  <si>
    <t>Daniel BrÃ¼hl</t>
  </si>
  <si>
    <t>MÃ©lanie Laurent</t>
  </si>
  <si>
    <t>SofÃ­a Vergara</t>
  </si>
  <si>
    <t>ValÃ©rie Donzelli</t>
  </si>
  <si>
    <t>ValÃ©rie Donzelli (director)</t>
  </si>
  <si>
    <t>Ã‰dgar RamÃ­rez</t>
  </si>
  <si>
    <t>ZoÃ« Kravitz</t>
  </si>
  <si>
    <t>Antonio BolÃ­var</t>
  </si>
  <si>
    <t>CiarÃ¡n Hinds</t>
  </si>
  <si>
    <t>Marc Abraham</t>
  </si>
  <si>
    <t>ChloÃ« Grace Moretz</t>
  </si>
  <si>
    <t>Luis GuzmÃ¡n</t>
  </si>
  <si>
    <t>Les MisÃ©rables</t>
  </si>
  <si>
    <t>GÃ©rard Depardieu</t>
  </si>
  <si>
    <t>Alejandro GÃ³mez Monteverde</t>
  </si>
  <si>
    <t>Mission: Impossible â€“ Rogue Nation</t>
  </si>
  <si>
    <t>Moonrise Kingdom â‚ª</t>
  </si>
  <si>
    <t>Deniz Gamze ErgÃ¼ven</t>
  </si>
  <si>
    <t>GÃ¼neÅŸ Åžensoy</t>
  </si>
  <si>
    <t>RamÃ³n RodrÃ­guez</t>
  </si>
  <si>
    <t>GrÃ­mur HÃ¡konarson</t>
  </si>
  <si>
    <t>SigurÃ°ur SigurjÃ³nsson</t>
  </si>
  <si>
    <t>JosÃ© Padilha</t>
  </si>
  <si>
    <t>Lasse HallstrÃ¶m</t>
  </si>
  <si>
    <t>LÃ¡szlÃ³ Nemes</t>
  </si>
  <si>
    <t>GÃ©za RÃ¶hrig</t>
  </si>
  <si>
    <t>The Best Exotic Marigold Hotel â‚ª</t>
  </si>
  <si>
    <t>MichaÃ«l R. Roskam</t>
  </si>
  <si>
    <t>The Hunger Games: Mockingjay â€“ Part 1</t>
  </si>
  <si>
    <t>The Hunger Games: Mockingjay â€“ Part 2</t>
  </si>
  <si>
    <t>The Raid: Redemption â‚ª</t>
  </si>
  <si>
    <t>Alejandro G. IÃ±Ã¡rritu</t>
  </si>
  <si>
    <t>Regina CasÃ©</t>
  </si>
  <si>
    <t>Camila MÃ¡rdila</t>
  </si>
  <si>
    <t>Ã“scar Jaenada</t>
  </si>
  <si>
    <t>Bruno PodalydÃ¨s</t>
  </si>
  <si>
    <t>AgnÃ¨s Jaoui</t>
  </si>
  <si>
    <t>The Twilight Saga: Breaking Dawn â€“ Part 2</t>
  </si>
  <si>
    <t>Cem YÄ±lmaz</t>
  </si>
  <si>
    <t>YÄ±lmaz ErdoÄŸan</t>
  </si>
  <si>
    <t>GÃ©nesis RodrÃ­guez</t>
  </si>
  <si>
    <t>Jean-Marc VallÃ©e</t>
  </si>
  <si>
    <t>PenÃ©lope Cruz</t>
  </si>
  <si>
    <t>Movie Title,Release Date,Wikipedia URL,Genre,Director (1),Director (2),Cast (1),Cast (2),Cast (3),Cast (4),Cast (5),Budget ,Revenue</t>
  </si>
  <si>
    <t>10 Cloverfield Lane,2016-03-08,https://en.wikipedia.org/wiki/10_Cloverfield_Lane,Thriller,Dan Trachtenberg,,Mary Elizabeth Winstead,John Goodman,John Gallagher,,,"$15,000,000.00","$108,300,000.00"</t>
  </si>
  <si>
    <t>13 Hours: The Secret Soldiers of Benghazi,2016-01-15,https://en.wikipedia.org/wiki/13_Hours:_The_Secret_Soldiers_of_Benghazi,Action,Michael Bay,,James Badge Dale,John Krasinski,Toby Stephens,Pablo Schreiber,Max Martini,"$45,000,000.00","$69,400,000.00"</t>
  </si>
  <si>
    <t>2 Guns,2013-08-02,https://en.wikipedia.org/wiki/2_Guns,Action,Baltasar KormÃ¡kur,,Mark Wahlberg,Denzel Washington,Paula Patton,Bill Paxton,Edward James Olmos,"$61,000,000.00","$131,900,000.00"</t>
  </si>
  <si>
    <t>21 Jump Street,2012-03-16,https://en.wikipedia.org/wiki/21_Jump_Street_(film),Comedy,Phil Lord,Chris Miller,Jonah Hill,Channing Tatum,Ice Cube,Brie Larson,Rob Riggle,"$55,000,000.00","$201,500,000.00"</t>
  </si>
  <si>
    <t>22 Jump Street,2014-06-04,https://en.wikipedia.org/wiki/22_Jump_Street,Action,Phil Lord,Chris Miller,Channing Tatum,Jonah Hill,Ice Cube,,,"$84,500,000.00","$331,300,000.00"</t>
  </si>
  <si>
    <t>300: Rise of an Empire,2014-03-04,https://en.wikipedia.org/wiki/300:_Rise_of_an_Empire,Action,Noam Murro,,Rodrigo Santoro,Eva Green,Sullivan Stapleton,Hans Matheson,Lena Headey,"$110,000,000.00","$337,600,000.00"</t>
  </si>
  <si>
    <t>42,2013-04-12,https://en.wikipedia.org/wiki/42_(film),Biography,Brian Helgeland,,Harrison Ford,Chadwick Boseman,Christopher Meloni,Ryan Merriman,Andre Holland,"$40,000,000.00","$97,500,000.00"</t>
  </si>
  <si>
    <t>71,2014-02-07,https://en.wikipedia.org/wiki/%252771_(film),Action,Yann Demange,,Jack O'Connell,Richard Dormer,Sean Harris,Sam Reid,,"$8,100,000.00","$2,900,000.00"</t>
  </si>
  <si>
    <t>90 Minutes in Heaven,2015-09-11,https://en.wikipedia.org/wiki/90_Minutes_in_Heaven_(film),Drama,Michael Polish,,Hayden Christensen,Kate Bosworth,Dwight Yoakam,Michael W. Smith,,"$5,000,000.00","$4,800,000.00"</t>
  </si>
  <si>
    <t>A Good Day to Die Hard,2013-02-14,https://en.wikipedia.org/wiki/A_Good_Day_to_Die_Hard,Action,John Moore,,Bruce Willis,Jai Courtney,Sebastian Koch,Yuliya Snigir,Radivoje BukviÄ‡,"$92,000,000.00","$304,700,000.00"</t>
  </si>
  <si>
    <t>A Haunted House,2013-01-11,https://en.wikipedia.org/wiki/A_Haunted_House_(film),Comedy,Michael Tiddes,,Marlon Wayans,Nick Swardson,David Koechner,Essence Atkins,Cedric the Entertainer,"$2,500,000.00","$60,100,000.00"</t>
  </si>
  <si>
    <t>A Haunted House 2,2014-04-18,https://en.wikipedia.org/wiki/A_Haunted_House_2,Comedy,Michael Tiddes,,Marlon Wayans,Jaime Pressly,Essence Atkins,Cedric the Entertainer,Gabriel Iglesias,"$4,000,000.00","$24,000,000.00"</t>
  </si>
  <si>
    <t>A Long Way Down,2014-02-10,https://en.wikipedia.org/wiki/A_Long_Way_Down_(film),Comedy,Pascal Chaumeil,,Toni Collette,Pierce Brosnan,Aaron Paul,Imogen Poots,,"$22,700,000.00","$7,100,000.00"</t>
  </si>
  <si>
    <t>A Most Violent Year,2014-11-06,https://en.wikipedia.org/wiki/A_Most_Violent_Year,Action,J. C. Chandor,,Oscar Isaac,Jessica Chastain,Alessandro Nivola,David Oyelowo,Albert Brooks,"$20,000,000.00","$12,000,000.00"</t>
  </si>
  <si>
    <t>A Most Wanted Man,2014-01-19,https://en.wikipedia.org/wiki/A_Most_Wanted_Man_(film),Thriller,Anton Corbijn,,Philip Seymour Hoffman,Rachel McAdams,Robin Wright,Willem Dafoe,Grigoriy Dobrygin,"$15,000,000.00","$36,200,000.00"</t>
  </si>
  <si>
    <t>A Thousand Words,2012-03-09,https://en.wikipedia.org/wiki/A_Thousand_Words_(film),Comedy,Brian Robbins,,Eddie Murphy,Kerry Washington,Cliff Curtis,Clark Duke,Allison Janney,"$40,000,000.00","$22,000,000.00"</t>
  </si>
  <si>
    <t>A Walk Among the Tombstones,2014-09-19,https://en.wikipedia.org/wiki/A_Walk_Among_the_Tombstones_(film),Crime,Scott Frank,,Liam Neeson,Dan Stevens,Ruth Wilson,Boyd Holbrook,,"$28,000,000.00","$58,800,000.00"</t>
  </si>
  <si>
    <t>A Walk in the Woods,2015-01-23,https://en.wikipedia.org/wiki/A_Walk_in_the_Woods_(film),Adventure,Ken Kwapis,,Robert Redford,Nick Nolte,Emma Thompson,,,"$8,000,000.00","$36,000,000.00"</t>
  </si>
  <si>
    <t>Abraham Lincoln: Vampire Hunter,2012-06-22,https://en.wikipedia.org/wiki/Abraham_Lincoln:_Vampire_Hunter_(film),Horror,Timur Bekmambetov,,Benjamin Walker,Dominic Cooper,Anthony Mackie,Mary Elizabeth Winstead,Rufus Sewell,"$99,500,000.00","$116,400,000.00"</t>
  </si>
  <si>
    <t>After Earth,2013-05-31,https://en.wikipedia.org/wiki/After_Earth,Sci-Fi,M. Night Shyamalan,,Jaden Smith,Will Smith,Isabelle Fuhrman,Zoe Kravitz,,"$130,000,000.00","$243,800,000.00"</t>
  </si>
  <si>
    <t>Ain't Them Bodies Saints,2013-08-16,https://en.wikipedia.org/wiki/Ain%2527t_Them_Bodies_Saints,Drama,David Lowery,,Casey Affleck,Rooney Mara,Ben Foster,Rami Malek,Keith Carradine,"$4,000,000.00","$1,000,000.00"</t>
  </si>
  <si>
    <t>Alex Cross,2012-10-19,https://en.wikipedia.org/wiki/Alex_Cross_(film),Crime,Rob Cohen,,Tyler Perry,Matthew Fox,Rachel Nichols,Edward Burns,Jean Reno,"$35,000,000.00","$34,600,000.00"</t>
  </si>
  <si>
    <t>Aloha,2015-05-27,https://en.wikipedia.org/wiki/Aloha_(film),Romance,Cameron Crowe,,Bradley Cooper,Emma Stone,Alec Baldwin,Rachel McAdams,Bill Murray,"$52,000,000.00","$26,300,000.00"</t>
  </si>
  <si>
    <t>Alvin and the Chipmunks: The Road Chip,2015-12-18,https://en.wikipedia.org/wiki/Alvin_and_the_Chipmunks:_The_Road_Chip,Comedy,Walt Becker,,Jason Lee,Tony Hale,Kimberly Williams-Paisley,Josh Green,Bella Thorne,"$90,000,000.00","$234,800,000.00"</t>
  </si>
  <si>
    <t>American Reunion,2012-04-06,https://en.wikipedia.org/wiki/American_Reunion,Comedy,Jon Hurwitz,,Alyson Hannigan,Seann William Scott,Tara Reid,Jason Biggs,Eugene Levy,"$50,000,000.00","$235,000,000.00"</t>
  </si>
  <si>
    <t>American Sniper,2014-11-11,https://en.wikipedia.org/wiki/American_Sniper,Drama,Clint Eastwood,,Bradley Cooper,Sienna Miller,Max Charles,Luke Grimes,,"$58,800,000.00","$547,400,000.00"</t>
  </si>
  <si>
    <t>American Ultra,2015-08-21,https://en.wikipedia.org/wiki/American_Ultra,Action,Nima Nourizadeh,,Jesse Eisenberg,Kristen Stewart,Connie Britton,Topher Grace,John Leguizamo,"$28,000,000.00","$27,100,000.00"</t>
  </si>
  <si>
    <t>Amy,2015-06-16,https://en.wikipedia.org/wiki/Amy_(2015_film),Biography,Asif Kapadia,,Amy Winehouse,Mitchell Winehouse,Janis Winehouse,Raye Cosbert,Nick Shymansky,"$3,400,000.00","$22,000,000.00"</t>
  </si>
  <si>
    <t>Annabelle,2014-09-26,https://en.wikipedia.org/wiki/Annabelle_(film),Horror,John R. Leonetti,,Annabelle Wallis,Alfre Woodard,Eric Ladin,Brian Howe,,"$6,500,000.00","$256,900,000.00"</t>
  </si>
  <si>
    <t>Annie,2014-12-07,https://en.wikipedia.org/wiki/Annie_(2014_film),Comedy,Will Gluck,,QuvenzhanÃ© Wallis,Jamie Foxx,Cameron Diaz,Rose Byrne,Bobby Cannavale,"$65,000,000.00","$133,800,000.00"</t>
  </si>
  <si>
    <t>Ant-Man,2015-06-29,https://en.wikipedia.org/wiki/Ant-Man_(film),Action,Peyton Reed,,Paul Rudd,Evangeline Lilly,Corey Stoll,Bobby Cannavale,Michael PeÃ±a,"$130,000,000.00","$519,400,000.00"</t>
  </si>
  <si>
    <t>Argo,2012-10-12,https://en.wikipedia.org/wiki/Argo_(2012_film),Drama,Ben Affleck,,Ben Affleck,John Goodman,Alan Arkin,Bryan Cranston,Victor Garber,"$44,500,000.00","$232,300,000.00"</t>
  </si>
  <si>
    <t>As Above, So Below,2014-08-29,"https://en.wikipedia.org/wiki/As_Above,_So_Below_(film)",Horror,John Erick Dowdle,,Drew Dowdle (screenplay)Perdita Weeks,Ben Feldman,Edwin Hodge,FranÃ§ois Civil,Marion Lambert,"$5,000,000.00","$5,000,000.00"</t>
  </si>
  <si>
    <t>Bad Moms,2016-07-29,https://en.wikipedia.org/wiki/Bad_Moms,Comedy,Jon Lucas,Scott Moore,Mila Kunis,Christina Applegate,Kristen Bell,Jada Pinkett Smith,Kathryn Hahn,"$20,000,000.00","$124,200,000.00"</t>
  </si>
  <si>
    <t>Barbershop: The Next Cut,2016-04-15,https://en.wikipedia.org/wiki/Barbershop:_The_Next_Cut,Comedy,Malcolm D. Lee,,Ice Cube,Cedric the Entertainer,Nicki Minaj,Regina Hall,Eve,"$20,000,000.00","$55,000,000.00"</t>
  </si>
  <si>
    <t>Batman v Superman: Dawn of Justice,2016-03-19,https://en.wikipedia.org/wiki/Batman_v_Superman:_Dawn_of_Justice,Action,Zack Snyder,,Ben Affleck,Henry Cavill,Amy Adams,Jesse Eisenberg,Diane Lane,"$250,000,000.00","$872,700,000.00"</t>
  </si>
  <si>
    <t>Batman: The Killing Joke,2016-07-25,https://en.wikipedia.org/wiki/Batman:_The_Killing_Joke_(film),Action,Sam Liu,Bruce Timm,Kevin Conroy,Mark Hamill,Tara Strong,Ray Wise,,"$3,500,000.00","$4,400,000.00"</t>
  </si>
  <si>
    <t>Battle of the Year,2013-09-20,https://en.wikipedia.org/wiki/Battle_of_the_Year_(film),Musical,Benson Lee,,Josh Holloway,Laz Alonso,Josh Peck,Caity Lotz,Chris Brown,"$20,000,000.00","$16,500,000.00"</t>
  </si>
  <si>
    <t>Battleship,2012-05-18,https://en.wikipedia.org/wiki/Battleship_(film),Action,Peter Berg,,Alexander SkarsgÃ¥rd,Taylor Kitsch,Brooklyn Decker,Rihanna,Liam Neeson,"$220,000,000.00","$303,000,000.00"</t>
  </si>
  <si>
    <t>Beasts of the Southern Wild,2012-06-27,https://en.wikipedia.org/wiki/Beasts_of_the_Southern_Wild,Drama,Benh Zeitlin,,QuvenzhanÃ© Wallis,Dwight Henry,,,,"$1,800,000.00","$21,900,000.00"</t>
  </si>
  <si>
    <t>Beautiful Creatures,2013-02-14,https://en.wikipedia.org/wiki/Beautiful_Creatures_(2013_film),Fantasy,Richard LaGravenese,,Viola Davis,Alice Englert,Emma Thompson,Emmy Rossum,Jeremy Irons,"$60,000,000.00","$60,100,000.00"</t>
  </si>
  <si>
    <t>Before I Go to Sleep,2014-09-04,https://en.wikipedia.org/wiki/Before_I_Go_to_Sleep_(film),Mystery,Rowan JoffÃ©,,Nicole Kidman,Mark Strong,Colin Firth,Anne-Marie Duff,,"$22,000,000.00","$15,100,000.00"</t>
  </si>
  <si>
    <t>Ben-Hur,2016-08-19,https://en.wikipedia.org/wiki/Ben-Hur_(2016_film),Adventure,Timur Bekmambetov,,Jack Huston,Morgan Freeman,Toby Kebbell,Rodrigo Santoro,Nazanin Boniadi,"$100,000,000.00","$41,400,000.00"</t>
  </si>
  <si>
    <t>Beyond the Lights,2014-09-06,https://en.wikipedia.org/wiki/Beyond_the_Lights,Romance,Gina Prince-Bythewood,,Gugu Mbatha-Raw,Nate Parker,Minnie Driver,Danny Glover,,"$7,000,000.00","$14,600,000.00"</t>
  </si>
  <si>
    <t>Big Eyes,2014-12-25,https://en.wikipedia.org/wiki/Big_Eyes,Biography,Tim Burton,,Amy Adams,Christoph Waltz,Krysten Ritter,Danny Huston,Terence Stamp,"$10,000,000.00","$29,300,000.00"</t>
  </si>
  <si>
    <t>Black Mass,2015-09-04,https://en.wikipedia.org/wiki/Black_Mass_(film),Action,Scott Cooper,,Johnny Depp,Joel Edgerton,Benedict Cumberbatch,Sienna Miller,Dakota Johnson,"$53,000,000.00","$99,800,000.00"</t>
  </si>
  <si>
    <t>Blackhat,2015-01-08,https://en.wikipedia.org/wiki/Blackhat_(film),Action,Michael Mann,,Chris Hemsworth,Viola Davis,John Ortiz,Yorick van Wageningen,Tang Wei,"$70,000,000.00","$19,700,000.00"</t>
  </si>
  <si>
    <t>Blended,2014-05-23,https://en.wikipedia.org/wiki/Blended_(film),Comedy,Frank Coraci,,Adam Sandler,Drew Barrymore,Bella Thorne,Emma Fuhrmann,Terry Crews,"$40,000,000.00","$128,000,000.00"</t>
  </si>
  <si>
    <t>Blue Jasmine,2013-07-26,https://en.wikipedia.org/wiki/Blue_Jasmine,Drama,Woody Allen,,Alec Baldwin,Cate Blanchett,Bobby Cannavale,Louis C.K.,Andrew Dice Clay,"$18,000,000.00","$97,500,000.00"</t>
  </si>
  <si>
    <t>Boyhood,2014-01-19,https://en.wikipedia.org/wiki/Boyhood_(film),Drama,Richard Linklater,,Ethan Hawke,Patricia Arquette,Ellar Coltrane,,,"$4,000,000.00","$44,500,000.00"</t>
  </si>
  <si>
    <t>Brick Mansions,2014-04-23,https://en.wikipedia.org/wiki/Brick_Mansions,Action,Camille Delamarre,,Paul Walker,David Belle,RZA,,,"$23,000,000.00","$69,000,000.00"</t>
  </si>
  <si>
    <t>Bridge of Spies,2015-10-04,https://en.wikipedia.org/wiki/Bridge_of_Spies_(film),Drama,Steven Spielberg,,Tom Hanks,Mark Rylance,Amy Ryan,Alan Alda,Austin Stowell,"$40,000,000.00","$165,500,000.00"</t>
  </si>
  <si>
    <t>Brooklyn,2015-01-26,https://en.wikipedia.org/wiki/Brooklyn_(film),Drama,John Crowley,,Saoirse Ronan,Emory Cohen,Domhnall Gleeson,Jim Broadbent,Julie Walters,"$11,000,000.00","$62,100,000.00"</t>
  </si>
  <si>
    <t>Bullet to the Head,2013-02-01,https://en.wikipedia.org/wiki/Bullet_to_the_Head,Crime,Walter Hill,,Sylvester Stallone,Sung Kang,Sarah Shahi,Adewale Akinnuoye-Agbaje,Religious Slater,"$55,000,000.00","$21,900,000.00"</t>
  </si>
  <si>
    <t>Burnt,2015-10-06,https://en.wikipedia.org/wiki/Burnt_(film),Comedy,John Wells,,Bradley Cooper,Jamie Dornan,Emma Thompson,Sienna Miller,Daniel BrÃ¼hl,"$20,000,000.00","$36,600,000.00"</t>
  </si>
  <si>
    <t>By the Sea,2015-11-05,https://en.wikipedia.org/wiki/By_the_Sea_(2015_film),Drama,Angelina Jolie,,Angelina Jolie,Brad Pitt,MÃ©lanie Laurent,Niels Arestrup,Melvil Poupaud,"$10,000,000.00","$3,300,000.00"</t>
  </si>
  <si>
    <t>Captain America: The Winter Soldier,2014-03-13,https://en.wikipedia.org/wiki/Captain_America:_The_Winter_Soldier,Action,Anthony Russo,Joe Russo,Chris Evans,Scarlett Johansson,Sebastian Stan,Anthony Mackie,Cobie Smulders,"$170,000,000.00","$714,400,000.00"</t>
  </si>
  <si>
    <t>Captive,2015-09-18,https://en.wikipedia.org/wiki/Captive_(2015_film),Crime,Jerry Jameson,,David Oyelowo,Kate Mara,Michael K. Williams,Leonor Varela,Jessica Oyelowo,"$2,000,000.00","$2,800,000.00"</t>
  </si>
  <si>
    <t>Carol,2015-05-17,https://en.wikipedia.org/wiki/Carol_(film),Drama,Todd Haynes,,Cate Blanchett,Rooney Mara,Sarah Paulson,Kyle Chandler,Jake Lacy,"$11,800,000.00","$40,300,000.00"</t>
  </si>
  <si>
    <t>Central Intelligence,2016-06-10,https://en.wikipedia.org/wiki/Central_Intelligence,Action,Rawson Marshall Thurber,,Dwayne Johnson,Kevin Hart,Amy Ryan,Aaron Paul,,"$50,000,000.00","$212,200,000.00"</t>
  </si>
  <si>
    <t>Cesar Chavez,2014-02-12,https://en.wikipedia.org/wiki/Cesar_Chavez_(film),Drama,Diego Luna,,Michael PeÃ±a,America Ferrera,Rosario Dawson,John Malkovich,,"$10,000,000.00","$6,700,000.00"</t>
  </si>
  <si>
    <t>Chappie,2015-03-04,https://en.wikipedia.org/wiki/Chappie_(film),Sci-Fi,Neill Blomkamp,,Sharlto Copley,Ninja,Yolandi Visser,Dev Patel,Hugh Jackman,"$49,000,000.00","$102,100,000.00"</t>
  </si>
  <si>
    <t>Chasing Mavericks,2012-10-26,https://en.wikipedia.org/wiki/Chasing_Mavericks,Biography,Curtis Hanson,Michael Apted,Gerard Butler,Jonny Weston,Elisabeth Shue,Abigail Spencer,,"$20,000,000.00","$8,300,000.00"</t>
  </si>
  <si>
    <t>Chef,2014-03-07,https://en.wikipedia.org/wiki/Chef_(film),Comedy,Jon Favreau,,Jon Favreau,SofÃ­a Vergara,Scarlett Johansson,John Leguizamo,Robert Downey,"$11,000,000.00","$46,000,000.00"</t>
  </si>
  <si>
    <t>Chernobyl Diaries,2012-05-25,https://en.wikipedia.org/wiki/Chernobyl_Diaries,Horror,Bradley Parker,,Jonathan Sadowski,Devin Kelley,Jesse McCartney,Olivia Taylor Dudley,Nathan Phillips,"$1,000,000.00","$37,200,000.00"</t>
  </si>
  <si>
    <t>Child 44,2015-04-17,https://en.wikipedia.org/wiki/Child_44_(film),Drama,Daniel Espinosa,,Tom Hardy,Gary Oldman,Joel Kinnaman,Noomi Rapace,Jason Clarke,"$50,000,000.00","$13,000,000.00"</t>
  </si>
  <si>
    <t>Chronicle,2012-02-03,https://en.wikipedia.org/wiki/Chronicle_(film),Sci-Fi,Josh Trank,,Dane DeHaan,Michael B. Jordan,Alex Russell,Michael Kelly,,"$12,000,000.00","$126,600,000.00"</t>
  </si>
  <si>
    <t>Cloud Atlas,2012-10-26,https://en.wikipedia.org/wiki/Cloud_Atlas_(film),Drama,Tom Tykwer,Andy Wachowski,Tom Hanks,Jim Sturgess,David Gyasi,Jim Broadbent,Ben Whishaw,"$128,500,000.00","$130,500,000.00"</t>
  </si>
  <si>
    <t>Cloudy with a Chance of Meatballs 2,2013-09-27,https://en.wikipedia.org/wiki/Cloudy_with_a_Chance_of_Meatballs_2,Family,Cody Cameron,Kris Pearn,Anna Faris,Bill Hader,Andy Samberg,Kristen Schaal,James Caan,"$78,000,000.00","$274,300,000.00"</t>
  </si>
  <si>
    <t>Concussion,2015-12-25,https://en.wikipedia.org/wiki/Concussion_(2015_film),Drama,Peter Landesman,,Will Smith,Alec Baldwin,Gugu Mbatha-Raw,Albert Brooks,Paul Reiser,"$57,000,000.00","$50,300,000.00"</t>
  </si>
  <si>
    <t>Creed,2015-11-25,https://en.wikipedia.org/wiki/Creed_(film),Drama,Ryan Coogler,,Michael B. Jordan,Sylvester Stallone,Tessa Thompson,Graham McTavish,Tony Bellew,"$40,000,000.00","$173,600,000.00"</t>
  </si>
  <si>
    <t>Criminal,2016-04-15,https://en.wikipedia.org/wiki/Criminal_(2016_film),Action,Ariel Vromen,,Kevin Costner,Gary Oldman,Tommy Lee Jones,Alice Eve,Gal Gadot,"$31,500,000.00","$35,600,000.00"</t>
  </si>
  <si>
    <t>Crimson Peak,2015-10-16,https://en.wikipedia.org/wiki/Crimson_Peak,Horror,Guillermo del Toro,,Mia Wasikowska,Tom Hiddleston,Charlie Hunnam,Jessica Chastain,Jim Beaver,"$55,000,000.00","$74,700,000.00"</t>
  </si>
  <si>
    <t>Daddy's Home,2015-12-25,https://en.wikipedia.org/wiki/Daddy%2527s_Home_(film),Comedy,Sean Anders,John Morris,Will Ferrell,Mark Wahlberg,Linda Cardellini,,,"$69,000,000.00","$240,400,000.00"</t>
  </si>
  <si>
    <t>Danny Collins,2015-03-20,https://en.wikipedia.org/wiki/Danny_Collins_(film),Comedy,Dan Fogelman,,Al Pacino,Annette Bening,Jennifer Garner,Bobby Cannavale,Christopher Plummer,"$10,000,000.00","$8,200,000.00"</t>
  </si>
  <si>
    <t>Dark Shadows,2012-05-11,https://en.wikipedia.org/wiki/Dark_Shadows_(film),Comedy,Tim Burton,,Johnny Depp,Michelle Pfeiffer,Helena Bonham Carter,Eva Green,Jackie Earle Haley,"$150,000,000.00","$245,500,000.00"</t>
  </si>
  <si>
    <t>Dark Skies,2013-02-22,https://en.wikipedia.org/wiki/Dark_Skies_(film),Horror,Scott Charles Stewart,,Keri Russell,Josh Hamilton,Dakota Goyo,,,"$3,500,000.00","$26,400,000.00"</t>
  </si>
  <si>
    <t>Dawn of the Planet of the Apes,2014-06-26,https://en.wikipedia.org/wiki/Dawn_of_the_Planet_of_the_Apes,Action,Matt Reeves,,Andy Serkis,Gary Oldman,Jason Clarke,Kodi Smit-McPhee,Keri Russell,"$235,000,000.00","$710,600,000.00"</t>
  </si>
  <si>
    <t>Dead Man Down,2013-03-08,https://en.wikipedia.org/wiki/Dead_Man_Down,Action,Niels Arden Oplev,,Colin Farrell,Noomi Rapace,Dominic Cooper,Terrence Howard,Wade Barrett,"$30,000,000.00","$18,100,000.00"</t>
  </si>
  <si>
    <t>Deadpool,2016-02-08,https://en.wikipedia.org/wiki/Deadpool_(film),Action,Tim Miller,,Ryan Reynolds,Gina Carano,T. J. Miller,Ed Skrein,Morena Baccarin,"$58,000,000.00","$782,600,000.00"</t>
  </si>
  <si>
    <t>Declaration of War,2012-01-27,https://en.wikipedia.org/wiki/Declaration_of_War_(film),Romance,ValÃ©rie Donzelli,,ValÃ©rie Donzelli (director),,,,,"$1,500,000.00","$6,500,000.00"</t>
  </si>
  <si>
    <t>Deliver Us from Evil,2014-07-02,https://en.wikipedia.org/wiki/Deliver_Us_from_Evil_(2014_film),Horror,Scott Derrickson,Paul Harris,Eric Bana,Ã‰dgar RamÃ­rez,Olivia Munn,Joel McHale,,"$30,000,000.00","$87,900,000.00"</t>
  </si>
  <si>
    <t>Despicable Me 2,2013-06-20,https://en.wikipedia.org/wiki/Despicable_Me_2,Comedy,Chris Renaud,Pierre Coffin,Steve Carell,Kristen Wiig,Miranda Cosgrove,Dana Gaier,Elsie Fisher,"$76,000,000.00","$970,800,000.00"</t>
  </si>
  <si>
    <t>Devil's Due,2014-01-17,https://en.wikipedia.org/wiki/Devil%2527s_Due_(film),Horror,Matt Bettinelli-Olpin,Tyler Gillett,Allison Miller,Zach Gilford,Sam Anderson,Aimee Carrero,Vanessa Ray,"$7,000,000.00","$36,900,000.00"</t>
  </si>
  <si>
    <t>Diary of a Wimpy Kid: Dog Days,2012-08-03,https://en.wikipedia.org/wiki/Diary_of_a_Wimpy_Kid:_Dog_Days_(film),Comedy,David Bowers,,Zachary Gordon,Robert Capron,Rachael Harris,Devon Bostick,Steve Zahn,"$22,000,000.00","$77,100,000.00"</t>
  </si>
  <si>
    <t>Divergent,2014-03-18,https://en.wikipedia.org/wiki/Divergent_(film),Sci-Fi,Neil Burger,,Shailene Woodley,Kate Winslet,Theo James,Ansel Elgort,ZoÃ« Kravitz,"$85,000,000.00","$288,900,000.00"</t>
  </si>
  <si>
    <t>Django Unchained,2012-12-25,https://en.wikipedia.org/wiki/Django_Unchained,Action,Quentin Tarantino,,Christoph Waltz,Jamie Foxx,Leonardo DiCaprio,Samuel L. Jackson,Bruce Dern,"$100,000,000.00","$425,400,000.00"</t>
  </si>
  <si>
    <t>Dolphin Tale 2,2014-09-12,https://en.wikipedia.org/wiki/Dolphin_Tale_2,Family,Charles Martin Smith,,Winter,Hope,Nathan Gamble,Harry Connick,Jr.,"$36,000,000.00","$57,800,000.00"</t>
  </si>
  <si>
    <t>Don't Breathe,2016-08-26,https://en.wikipedia.org/wiki/Don%2527t_Breathe_(2016_film),Thriller,Fede Alvarez,,Dylan Minnette,Stephen Lang,Daniel Zovatto,,,"$9,900,000.00","$28,300,000.00"</t>
  </si>
  <si>
    <t>Dr. Seuss' The Lorax,2012-03-02,https://en.wikipedia.org/wiki/The_Lorax_(film),Family,Chris Renaud,,Danny DeVito,Zac Efron,Taylor Swift,Ed Helms,Rob Riggle,"$70,000,000.00","$348,800,000.00"</t>
  </si>
  <si>
    <t>Dracula Untold,2014-10-10,https://en.wikipedia.org/wiki/Dracula_Untold,Drama,Gary Shore,,Luke Evans,Sarah Gadon,William Houston,Dominic Cooper,Samantha Barks,"$70,000,000.00","$217,100,000.00"</t>
  </si>
  <si>
    <t>Draft Day,2014-04-07,https://en.wikipedia.org/wiki/Draft_Day,Drama,Ivan Reitman,,Kevin Costner,Jennifer Garner,Denis Leary,Frank Langella,Tom Welling,"$25,000,000.00","$29,500,000.00"</t>
  </si>
  <si>
    <t>Dragon Blade,2015-02-18,https://en.wikipedia.org/wiki/Dragon_Blade_(film),Action,Daniel Lee,,Jackie Chan,Choi Siwon,John Cusack,Adrien Brody,James Lee Guy,"$65,000,000.00","$120,000,000.00"</t>
  </si>
  <si>
    <t>Dumb and Dumber To,2014-11-14,https://en.wikipedia.org/wiki/Dumb_and_Dumber_To,Comedy,Peter Farrelly,Bobby Farrelly,Jim Carrey,Jeff Daniels,Kathleen Turner,Laurie Holden,,"$50,000,000.00","$169,800,000.00"</t>
  </si>
  <si>
    <t>Earth to Echo,2014-06-14,https://en.wikipedia.org/wiki/Earth_to_Echo,Sci-Fi,Dave Green,,Astro,Teo Halm,Reese Hartwig,Ella Wahlestedt,,"$13,000,000.00","$45,300,000.00"</t>
  </si>
  <si>
    <t>Eddie the Eagle,2016-02-26,https://en.wikipedia.org/wiki/Eddie_the_Eagle_(film),Drama,Dexter Fletcher,,Taron Egerton,Christopher Walken,Hugh Jackman,,,"$23,000,000.00","$46,200,000.00"</t>
  </si>
  <si>
    <t>Edge of Tomorrow,2014-05-28,https://en.wikipedia.org/wiki/Edge_of_Tomorrow_(film),Action,Doug Liman,,Tom Cruise,Emily Blunt,,,,"$178,000,000.00","$370,500,000.00"</t>
  </si>
  <si>
    <t>Elysium,2013-08-09,https://en.wikipedia.org/wiki/Elysium_(film),Sci-Fi,Neill Blomkamp,,Matt Damon,Jodie Foster,Sharlto Copley,Wagner Moura,Alice Braga,"$115,000,000.00","$286,100,000.00"</t>
  </si>
  <si>
    <t>Embrace of the Serpent,2015-05-15,https://en.wikipedia.org/wiki/Embrace_of_the_Serpent,Adventure,Ciro Guerra,,Jan Bijvoet,Nilbio Torres,Antonio BolÃ­var,,,"$1,400,000.00","$2,800,000.00"</t>
  </si>
  <si>
    <t>End of Watch,2012-09-21,https://en.wikipedia.org/wiki/End_of_Watch,Action,David Ayer,,Jake Gyllenhaal,Michael PeÃ±a,Anna Kendrick,Frank Grillo,America Ferrera,"$7,000,000.00","$48,100,000.00"</t>
  </si>
  <si>
    <t>Enough Said,2013-09-20,https://en.wikipedia.org/wiki/Enough_Said_(film),Comedy,Nicole Holofcener,,James Gandolfini,Julia Louis-Dreyfus,Toni Collette,Catherine Keener,Ben Falcone,"$8,000,000.00","$25,300,000.00"</t>
  </si>
  <si>
    <t>Entourage,2015-05-27,https://en.wikipedia.org/wiki/Entourage_(film),Comedy,Doug Ellin,,Adrian Grenier,Kevin Connolly,Kevin Dillon,Jerry Ferrara,Jeremy Piven,"$39,000,000.00","$49,300,000.00"</t>
  </si>
  <si>
    <t>Epic,2013-05-24,https://en.wikipedia.org/wiki/Epic_(2013_film),Adventure,Chris Wedge,,Colin Farrell,Josh Hutcherson,Amanda Seyfried,Jason Sudeikis,Christoph Waltz,"$93,000,000.00","$268,400,000.00"</t>
  </si>
  <si>
    <t>Escape from Planet Earth,2013-02-15,https://en.wikipedia.org/wiki/Escape_from_Planet_Earth,Comedy,Cal Brunker,,Brendan Fraser,Rob Corddry,Jessica Alba,William Shatner,Sarah Jessica Parker,"$40,000,000.00","$74,600,000.00"</t>
  </si>
  <si>
    <t>Evil Dead,2013-04-05,https://en.wikipedia.org/wiki/Evil_Dead_(2013_film),Horror,Fede Alvarez,,Jane Levy,Shiloh Fernandez,Lou Taylor Pucci,Jessica Lucas,Elizabeth Blackmore,"$17,000,000.00","$97,500,000.00"</t>
  </si>
  <si>
    <t>Ex Machina,2015-01-21,https://en.wikipedia.org/wiki/Ex_Machina_(film),Sci-Fi,Alex Garland,,Domhnall Gleeson,Oscar Isaac,Alicia Vikander,,,"$15,000,000.00","$36,900,000.00"</t>
  </si>
  <si>
    <t>Eye in the Sky,2015-09-11,https://en.wikipedia.org/wiki/Eye_in_the_Sky_(2015_film),Thriller,Gavin Hood,,Helen Mirren,Aaron Paul,Alan Rickman,Barkhad Abdi,,"$13,000,000.00","$32,800,000.00"</t>
  </si>
  <si>
    <t>Fantastic Four,2015-08-04,https://en.wikipedia.org/wiki/Fantastic_Four_(2015_film),Action,Josh Trank,,Miles Teller,Michael B. Jordan,Kate Mara,Jamie Bell,Toby Kebbell,"$120,000,000.00","$168,000,000.00"</t>
  </si>
  <si>
    <t>Fast &amp; Furious 6,2013-05-17,https://en.wikipedia.org/wiki/Fast_%2526_Furious_6,Action,Justin Lin,,Vin Diesel,Dwayne Johnson,Paul Walker,Michelle Rodriguez,Jordana Brewster,"$160,000,000.00","$788,700,000.00"</t>
  </si>
  <si>
    <t>Flight,2012-11-02,https://en.wikipedia.org/wiki/Flight_(2012_film),Drama,Robert Zemeckis,,Denzel Washington,Brian Geraghty,Nadine Velazquez,Bruce Greenwood,John Goodman,"$31,000,000.00","$161,800,000.00"</t>
  </si>
  <si>
    <t>Florence Foster Jenkins,2016-04-27,https://en.wikipedia.org/wiki/Florence_Foster_Jenkins_(film),Biography,Stephen Frears,,Meryl Streep,Hugh Grant,Simon Helberg,Nina Arianda,Rebecca Ferguson,"$19,000,000.00","$31,700,000.00"</t>
  </si>
  <si>
    <t>Frances Ha,2013-05-17,https://en.wikipedia.org/wiki/Frances_Ha,Drama,Noah Baumbach,,Greta Gerwig,Charlotte d'Amboise,Adam Driver,Grace Gummer,Patrick Heusinger,"$3,000,000.00","$11,300,000.00"</t>
  </si>
  <si>
    <t>Free State of Jones,2016-06-16,https://en.wikipedia.org/wiki/Free_State_of_Jones_(film),Drama,Gary Ross,,Matthew McConaughey,Gugu Mbatha-Raw,Keri Russell,Mahershala Ali,,"$50,000,000.00","$21,200,000.00"</t>
  </si>
  <si>
    <t>Friends with Kids,2012-03-09,https://en.wikipedia.org/wiki/Friends_with_Kids,Comedy,Jennifer Westfeldt,,Adam Scott,Jennifer Westfeldt,Jon Hamm,Kristen Wiig,Maya Rudolph,"$10,000,000.00","$12,200,000.00"</t>
  </si>
  <si>
    <t>Fun Size,2012-10-26,https://en.wikipedia.org/wiki/Fun_Size,Comedy,Josh Schwartz,,Victoria Justice,Jane Levy,Thomas McDonell,Thomas Mann,Chelsea Handler,"$14,000,000.00","$11,400,000.00"</t>
  </si>
  <si>
    <t>Fury,2014-10-15,https://en.wikipedia.org/wiki/Fury_(2014_film),Action,David Ayer,,Brad Pitt,Shia LaBeouf,Logan Lerman,Michael PeÃ±a,Jon Bernthal,"$68,000,000.00","$211,800,000.00"</t>
  </si>
  <si>
    <t>G.I. Joe: Retaliation,2013-03-27,https://en.wikipedia.org/wiki/G.I._Joe:_Retaliation,Action,Jon Chu,,Channing Tatum,Ray Park,Dwayne Johnson,Bruce Willis,Elodie Yung,"$130,000,000.00","$375,700,000.00"</t>
  </si>
  <si>
    <t>Gangster Squad,2013-01-11,https://en.wikipedia.org/wiki/Gangster_Squad,Action,Ruben Fleischer,,Ryan Gosling,Emma Stone,Sean Penn,Josh Brolin,Robert Patrick,"$75,000,000.00","$105,200,000.00"</t>
  </si>
  <si>
    <t>Get Hard,2015-03-27,https://en.wikipedia.org/wiki/Get_Hard,Comedy,Etan Cohen,,Will Ferrell,Kevin Hart,Alison Brie,Craig T. Nelson,T.I.,"$40,000,000.00","$111,800,000.00"</t>
  </si>
  <si>
    <t>Get on Up,2014-08-01,https://en.wikipedia.org/wiki/Get_on_Up_(film),Drama,Tate Taylor,,Chadwick Boseman,Nelsan Ellis,Brandon Mychal Smith,Jill Scott,Tika Sumpter,"$30,000,000.00","$33,400,000.00"</t>
  </si>
  <si>
    <t>Getaway,2013-08-30,https://en.wikipedia.org/wiki/Getaway_(film),Action,Courtney Solomon,Yaron Levy,Ethan Hawke,Selena Gomez,Jon Voight,James Maslow,,"$18,000,000.00","$11,800,000.00"</t>
  </si>
  <si>
    <t>Ghost Rider: Spirit of Vengeance,2012-02-17,https://en.wikipedia.org/wiki/Ghost_Rider:_Spirit_of_Vengeance,Action,Mark Neveldine,Brian Taylor,Nicolas Cage,Idris Elba,Fergus Riordan,CiarÃ¡n Hinds,Violante Placido,"$57,000,000.00","$132,600,000.00"</t>
  </si>
  <si>
    <t>Ghostbusters,2016-07-15,https://en.wikipedia.org/wiki/Ghostbusters_(2016_film),Comedy,Paul Feig,,Melissa McCarthy,Kristen Wiig,Leslie Jones,Kate McKinnon,Chris Hemsworth,"$144,000,000.00","$217,500,000.00"</t>
  </si>
  <si>
    <t>God's Not Dead,2014-03-21,https://en.wikipedia.org/wiki/God%2527s_Not_Dead_(film),Religious,Harold Cronk,,Willie Robertson,David A. R. White,Shane Harper,Kevin Sorbo,Korie Robertson,"$2,000,000.00","$62,600,000.00"</t>
  </si>
  <si>
    <t>God's Not Dead 2,2016-04-01,https://en.wikipedia.org/wiki/God%2527s_Not_Dead_2,Religious,Harold Cronk,,Melissa Joan Hart,David A. R. White,Ray Wise,Robin Givens,Ernie Hudson,"$5,000,000.00","$23,500,000.00"</t>
  </si>
  <si>
    <t>Gods of Egypt,2016-02-25,https://en.wikipedia.org/wiki/Gods_of_Egypt_(film),Action,Alex Proyas,,Geoffrey Rush,Gerard Butler,Brenton Thwaites,Courtney Eaton,Nikolaj Coster-Waldau,"$140,000,000.00","$145,700,000.00"</t>
  </si>
  <si>
    <t>Godzilla,2014-05-08,https://en.wikipedia.org/wiki/Godzilla_(2014_film),Action,Gareth Edwards,,Aaron Taylor-Johnson,Ken Watanabe,Elizabeth Olsen,Bryan Cranston,Juliette Binoche,"$160,000,000.00","$529,000,000.00"</t>
  </si>
  <si>
    <t>Gone Girl,2014-09-26,https://en.wikipedia.org/wiki/Gone_Girl_(film),Mystery,David Fincher,,Ben Affleck,Rosamund Pike,Neil Patrick Harris,Tyler Perry,Kim Dickens,"$61,000,000.00","$369,300,000.00"</t>
  </si>
  <si>
    <t>Good Deeds,2012-02-24,https://en.wikipedia.org/wiki/Good_Deeds,Romance,Tyler Perry,,Tyler Perry,Thandie Newton,Rebecca Romijn,Brian J. White,Jamie Kennedy,"$14,000,000.00","$35,600,000.00"</t>
  </si>
  <si>
    <t>Goosebumps,2015-10-05,https://en.wikipedia.org/wiki/Goosebumps_(film),Action,Rob Letterman,,Jack Black,Dylan Minnette,Odeya Rush,Amy Ryan,Ryan Lee,"$84,000,000.00","$150,200,000.00"</t>
  </si>
  <si>
    <t>Grown Ups 2,2013-07-12,https://en.wikipedia.org/wiki/Grown_Ups_2,Comedy,Dennis Dugan,,Adam Sandler,Kevin James,Chris Rock,David Spade,Taylor Lautner,"$80,000,000.00","$247,000,000.00"</t>
  </si>
  <si>
    <t>Hail, Caesar!,2016-02-05,"https://en.wikipedia.org/wiki/Hail,_Caesar!",Comedy,Joel and Ethan Coen,,Josh Brolin,George Clooney,Alden Ehrenreich,Ralph Fiennes,Jonah Hill,"$22,000,000.00","$22,000,000.00"</t>
  </si>
  <si>
    <t>Hands of Stone,2016-08-26,https://en.wikipedia.org/wiki/Hands_of_Stone,Biography,Jonathan Jakubowicz,,Ã‰dgar RamÃ­rez,Robert De Niro,Usher,Ellen Barkin,Ana de Armas,"$20,000,000.00","$1,700,000.00"</t>
  </si>
  <si>
    <t>Hansel and Gretel: Witch Hunters,2013-01-17,https://en.wikipedia.org/wiki/Hansel_and_Gretel:_Witch_Hunters,Action,Tommy Wirkola,,Jeremy Renner,Gemma Arterton,Zoe Bell,Famke Janssen,Peter Stormare,"$50,000,000.00","$226,300,000.00"</t>
  </si>
  <si>
    <t>Heaven Is for Real,2014-04-16,https://en.wikipedia.org/wiki/Heaven_Is_for_Real_(film),Religious,Randall Wallace,,Greg Kinnear,Kelly Reilly,Connor Corum,Thomas Haden Church,Jacob Vargas,"$12,000,000.00","$101,300,000.00"</t>
  </si>
  <si>
    <t>Here Comes the Boom,2012-10-12,https://en.wikipedia.org/wiki/Here_Comes_the_Boom,Comedy,Frank Coraci,,Kevin James,Salma Hayek,Henry Winkler,Joe Rogan,,"$42,000,000.00","$73,100,000.00"</t>
  </si>
  <si>
    <t>Hit and Run,2012-08-22,https://en.wikipedia.org/wiki/Hit_and_Run_(2012_film),Action,Dax Shepard,,Dax Shepard,Kristen Bell,Bradley Cooper,Tom Arnold,Kristin Chenoweth,"$2,000,000.00","$14,500,000.00"</t>
  </si>
  <si>
    <t>Hitman: Agent 47,2015-08-21,https://en.wikipedia.org/wiki/Hitman:_Agent_47,Action,Aleksander Bach,,Rupert Friend,Zachary Quinto,Hannah Ware,Thomas Kretschmann,,"$35,000,000.00","$82,300,000.00"</t>
  </si>
  <si>
    <t>Home,2015-03-07,https://en.wikipedia.org/wiki/Home_(2015_animated_film),Animation,Tim Johnson,,Jim Parsons,Rihanna,Jennifer Lopez,Steve Martin,Matt Jones,"$135,000,000.00","$386,000,000.00"</t>
  </si>
  <si>
    <t>Hope Springs,2012-08-08,https://en.wikipedia.org/wiki/Hope_Springs_(2012_film),Romance,David Frankel,,Meryl Streep,Tommy Lee Jones,Steve Carell,Mimi Rogers,Elisabeth Shue,"$30,000,000.00","$114,300,000.00"</t>
  </si>
  <si>
    <t>Horrible Bosses 2,2014-11-26,https://en.wikipedia.org/wiki/Horrible_Bosses_2,Comedy,Sean Anders,,Jason Bateman,Charlie Day,Jason Sudeikis,Kevin Spacey,Jennifer Aniston,"$57,000,000.00","$107,700,000.00"</t>
  </si>
  <si>
    <t>Hot Pursuit,2015-05-08,https://en.wikipedia.org/wiki/Hot_Pursuit_(2015_film),Action,Anne Fletcher,,Reese Witherspoon,SofÃ­a Vergara,Jim Gaffigan,John Carroll Lynch,,"$35,000,000.00","$51,700,000.00"</t>
  </si>
  <si>
    <t>Hotel Transylvania,2012-09-28,https://en.wikipedia.org/wiki/Hotel_Transylvania,Fantasy,Genndy Tartakovsky,,Adam Sandler,Selena Gomez,Andy Samberg,Kevin James,Fran Drescher,"$85,000,000.00","$358,400,000.00"</t>
  </si>
  <si>
    <t>Hotel Transylvania 2,2015-09-25,https://en.wikipedia.org/wiki/Hotel_Transylvania_2,Fantasy,Genndy Tartakovsky,,Adam Sandler,Andy Samberg,Selena Gomez,Kevin James,Steve Buscemi,"$80,000,000.00","$473,000,000.00"</t>
  </si>
  <si>
    <t>How to Train Your Dragon 2,2014-05-16,https://en.wikipedia.org/wiki/How_to_Train_Your_Dragon_2,Family,Dean DeBlois,,Jay Baruchel,Gerard Butler,Craig Ferguson,America Ferrera,Jonah Hill,"$145,000,000.00","$621,500,000.00"</t>
  </si>
  <si>
    <t>I,2015-01-14,https://en.wikipedia.org/wiki/I_(film),Romance,S. Shankar,,Vikram,Amy Jackson,N. Santhanam,Suresh Gopi,Upen Patel,"$15,000,000.00","$65,000,000.00"</t>
  </si>
  <si>
    <t>I Saw the Light,2015-09-11,https://en.wikipedia.org/wiki/I_Saw_the_Light_(film),Drama,Marc Abraham,Tom Hiddleston,Elizabeth Olsen,,,,,"$13,000,000.00","$2,600,000.00"</t>
  </si>
  <si>
    <t>Ice Age: Collision Course,2016-07-22,https://en.wikipedia.org/wiki/Ice_Age:_Collision_Course,Adventure,Mike Thurmeier,Galen T. Chu,Ray Romano,John Leguizamo,Denis Leary,Queen Latifah,Jennifer Lopez,"$105,000,000.00","$368,300,000.00"</t>
  </si>
  <si>
    <t>Ice Age: Continental Drift,2012-07-13,https://en.wikipedia.org/wiki/Ice_Age:_Continental_Drift,Adventure,Steve Martino,Mike Thurmeier,Ray Romano,John Leguizamo,Denis Leary,Queen Latifah,Seann William Scott,"$95,000,000.00","$877,000,000.00"</t>
  </si>
  <si>
    <t>Identity Thief,2013-02-08,https://en.wikipedia.org/wiki/Identity_Thief,Action,Seth Gordon,,Jason Bateman,Melissa McCarthy,Amanda Peet,John Cho,Clark Duke,"$35,000,000.00","$174,000,000.00"</t>
  </si>
  <si>
    <t>If I Stay,2014-08-18,https://en.wikipedia.org/wiki/If_I_Stay_(film),Drama,R. J. Cutler,,ChloÃ« Grace Moretz,Mireille Enos,Lauren Lee Smith,Liana Liberato,Jamie Blackley,"$11,000,000.00","$78,900,000.00"</t>
  </si>
  <si>
    <t>In the Heart of the Sea,2015-12-11,https://en.wikipedia.org/wiki/In_the_Heart_of_the_Sea_(film),Biography,Ron Howard,,Chris Hemsworth,Benjamin Walker,Cillian Murphy,Tom Holland,Ben Whishaw,"$100,000,000.00","$93,900,000.00"</t>
  </si>
  <si>
    <t>Independence Day: Resurgence,2016-06-20,https://en.wikipedia.org/wiki/Independence_Day:_Resurgence,Action,Roland Emmerich,,Jeff Goldblum,Bill Pullman,Sela Ward,Liam Hemsworth,Vivica A. Fox,"$165,000,000.00","$382,300,000.00"</t>
  </si>
  <si>
    <t>Insidious: Chapter 2,2013-09-13,https://en.wikipedia.org/wiki/Insidious:_Chapter_2,Horror,James Wan,,Patrick Wilson,Rose Byrne,Lin Shaye,Ty Simpkins,,"$5,000,000.00","$161,900,000.00"</t>
  </si>
  <si>
    <t>Insidious: Chapter 3,2015-06-05,https://en.wikipedia.org/wiki/Insidious:_Chapter_3,Horror,Leigh Whannell,,Dermot Mulroney,Stefanie Scott,Angus Sampson,Leigh Whannell,Lin Shaye,"$11,000,000.00","$113,000,000.00"</t>
  </si>
  <si>
    <t>Interstellar,2014-10-26,https://en.wikipedia.org/wiki/Interstellar_(film),Sci-Fi,Christopher Nolan,,Matthew McConaughey,Anne Hathaway,Michael Caine,Jessica Chastain,Matt Damon,"$165,000,000.00","$675,100,000.00"</t>
  </si>
  <si>
    <t>Into the Storm,2014-08-08,https://en.wikipedia.org/wiki/Into_the_Storm_(2014_film),Adventure,Steven Quale,,Richard Armitage,Jeremy Sumpter,Sarah Wayne Callies,Nathan Kress,,"$50,000,000.00","$161,700,000.00"</t>
  </si>
  <si>
    <t>Iron Sky,2012-07-25,https://en.wikipedia.org/wiki/Iron_Sky,Comedy,Timo Vuorensola,,Julia Dietze,Peta Sergeant,Gotz Otto,Chris Kirby,Udo Kier,"$7,500,000.00","$8,100,000.00"</t>
  </si>
  <si>
    <t>Irrational Man,2015-05-16,https://en.wikipedia.org/wiki/Irrational_Man_(film),Mystery,Woody Allen,,Joaquin Phoenix,Emma Stone,Parker Posey,Jamie Blackley,,"$11,000,000.00","$27,400,000.00"</t>
  </si>
  <si>
    <t>Jack Reacher,2012-12-21,https://en.wikipedia.org/wiki/Jack_Reacher_(film),Action,Christopher McQuarrie,,Tom Cruise,Rosamund Pike,David Oyelowo,Richard Jenkins,Alexia Fast,"$60,000,000.00","$218,300,000.00"</t>
  </si>
  <si>
    <t>Jack Ryan: Shadow Recruit,2014-01-15,https://en.wikipedia.org/wiki/Jack_Ryan:_Shadow_Recruit,Action,Kenneth Branagh,,David Koepp,Adam Cozad,Anthony Peckham,Steve Zaillian,Chris Pine,"$60,000,000.00","$135,500,000.00"</t>
  </si>
  <si>
    <t>Jane Got a Gun,2016-01-29,https://en.wikipedia.org/wiki/Jane_Got_a_Gun,Action,Gavin O'Connor,,Natalie Portman,Joel Edgerton,Ewan McGregor,Rodrigo Santoro,Noah Emmerich,"$25,000,000.00","$3,000,000.00"</t>
  </si>
  <si>
    <t>Jason Bourne,2016-07-29,https://en.wikipedia.org/wiki/Jason_Bourne_(film),Action,Paul Greengrass,,Matt Damon,Julia Stiles,Alicia Vikander,Riz Ahmed,Vincent Cassel,"$120,000,000.00","$347,900,000.00"</t>
  </si>
  <si>
    <t>Jeff, Who Lives at Home,2012-03-16,"https://en.wikipedia.org/wiki/Jeff,_Who_Lives_at_Home",Comedy,Jay Duplass,,Jason Segel,Ed Helms,Judy Greer,Susan Sarandon,Evan Ross,"$7,500,000.00","$7,500,000.00"</t>
  </si>
  <si>
    <t>Jem and the Holograms,2015-10-23,https://en.wikipedia.org/wiki/Jem_and_the_Holograms_(film),Musical,Jon M. Chu,,Aubrey Peeples,Stefanie Scott,Hayley Kiyoko,Aurora Perrineau,Ryan Guzman,"$5,000,000.00","$2,300,000.00"</t>
  </si>
  <si>
    <t>Jersey Boys,2014-06-05,https://en.wikipedia.org/wiki/Jersey_Boys_(film),Drama,Clint Eastwood,,John Lloyd Young,Erec Bergen,Vincent Piazza,Michael Lamenda,Christopher Walken,"$58,600,000.00","$67,700,000.00"</t>
  </si>
  <si>
    <t>Jobs,2013-08-16,https://en.wikipedia.org/wiki/Jobs_(film),Biography,Joshua Michael Stern,,Ashton Kutcher,Dermot Mulroney,Josh Gad,Lukas Haas,J.K. Simmons,"$12,000,000.00","$35,900,000.00"</t>
  </si>
  <si>
    <t>John Wick,2014-10-13,https://en.wikipedia.org/wiki/John_Wick_(film),Action,Chad Stahelski,David Leitch (director,Keanu Reeves,Bridget Moynahan,Willem Dafoe,,,"$20,000,000.00","$86,000,000.00"</t>
  </si>
  <si>
    <t>Journey 2: The Mysterious Island,2012-02-10,https://en.wikipedia.org/wiki/Journey_2:_The_Mysterious_Island,Adventure,Brad Peyton,,Dwayne Johnson,Michael Caine,Josh Hutcherson,Vanessa Hudgens,Luis GuzmÃ¡n,"$79,000,000.00","$335,300,000.00"</t>
  </si>
  <si>
    <t>Joy,2015-12-25,https://en.wikipedia.org/wiki/Joy_(film),Comedy,David O. Russell,,Jennifer Lawrence,Robert De Niro,Bradley Cooper,Ã‰dgar RamÃ­rez,,"$60,000,000.00","$101,100,000.00"</t>
  </si>
  <si>
    <t>Keanu,2016-04-29,https://en.wikipedia.org/wiki/Keanu_(film),Comedy,Peter Atencio,,Keegan-Michael Key,Jordan Peele,Method Man,Gabrielle Union,Will Forte,"$15,000,000.00","$20,700,000.00"</t>
  </si>
  <si>
    <t>Kill the Messenger,2014-10-10,https://en.wikipedia.org/wiki/Kill_the_Messenger_(2014_film),Crime,Michael Cuesta,,Jeremy Renner,Barry Pepper,Mary Elizabeth Winstead,Rosemarie DeWitt,Ray Liotta,"$5,000,000.00","$2,500,000.00"</t>
  </si>
  <si>
    <t>Killing Them Softly,2012-11-30,https://en.wikipedia.org/wiki/Killing_Them_Softly,Crime,Andrew Dominik,,Brad Pitt,Vincent Curatola,Scoot McNairy,Ben Mendelsohn,Ray Liotta,"$15,000,000.00","$37,900,000.00"</t>
  </si>
  <si>
    <t>Kingsman: The Secret Service,2014-12-13,https://en.wikipedia.org/wiki/Kingsman:_The_Secret_Service,Action,Matthew Vaughn,,Colin Firth,Taron Egerton,Samuel L. Jackson,Mark Strong,Michael Caine,"$94,000,000.00","$414,400,000.00"</t>
  </si>
  <si>
    <t>Krampus,2015-12-04,https://en.wikipedia.org/wiki/Krampus_(film),Horror,Michael Dougherty,,Emjay Anthony,Allison Tolman,Adam Scott,,,"$15,000,000.00","$61,500,000.00"</t>
  </si>
  <si>
    <t>Kubo and the Two Strings,2016-08-19,https://en.wikipedia.org/wiki/Kubo_and_the_Two_Strings,Fantasy,Travis Knight,,Art Parkinson,Matthew McConaughey,Rooney Mara,Charlize Theron,Ralph Fiennes,"$60,000,000.00","$27,600,000.00"</t>
  </si>
  <si>
    <t>Kung Fu Panda 3,2016-01-23,https://en.wikipedia.org/wiki/Kung_Fu_Panda_3,Action,Jennifer Yuh Nelson,Alessandro Carloni,Jack Black,Angelina Jolie,Dustin Hoffman,Jackie Chan,Seth Rogen,"$145,000,000.00","$519,900,000.00"</t>
  </si>
  <si>
    <t>Lazer Team,2016-01-27,https://en.wikipedia.org/wiki/Lazer_Team,Sci-Fi,Matt Hullum,,Burnie Burns,Gavin Free,Michael Jones,Colton Dunn,Allie DeBerry,"$2,400,000.00","$1,600,000.00"</t>
  </si>
  <si>
    <t>Left Behind,2014-10-03,https://en.wikipedia.org/wiki/Left_Behind_(2014_film),Religious,Vic Armstrong,,Nicolas Cage,Chad Michael Murray,Cassi Thomson,Nicky Whelan,Jordin Sparks,"$16,000,000.00","$27,600,000.00"</t>
  </si>
  <si>
    <t>Les MisÃ©rables,2012-12-25,https://en.wikipedia.org/wiki/Les_Mis%25C3%25A9rables_(2012_film),Musical,Tom Hooper,,Hugh Jackman,Russell Crowe,Eddie Redmayne,Colm Wilkinson,Anne Hathaway,"$61,000,000.00","$441,800,000.00"</t>
  </si>
  <si>
    <t>Let's Be Cops,2014-08-13,https://en.wikipedia.org/wiki/Let%2527s_Be_Cops,Action,Luke Greenfield,,Jake Johnson,Damon Wayans,Jr.,,,"$17,000,000.00","$138,200,000.00"</t>
  </si>
  <si>
    <t>Life of Pi,2012-11-21,https://en.wikipedia.org/wiki/Life_of_Pi_(film),Drama,Ang Lee,,Suraj Sharma,Ayush Tandon,Irrfan Khan,GÃ©rard Depardieu,,"$120,000,000.00","$609,000,000.00"</t>
  </si>
  <si>
    <t>Lights Out,2016-07-22,https://en.wikipedia.org/wiki/Lights_Out_(2016_film),Horror,David F. Sandberg,,Teresa Palmer,Gabriel Bateman,Alexander DiPersia,,,"$4,900,000.00","$125,900,000.00"</t>
  </si>
  <si>
    <t>Lincoln,2012-11-09,https://en.wikipedia.org/wiki/Lincoln_(2012_film),Drama,Steven Spielberg,,Daniel Day-Lewis,David Strathairn,Hal Holbrook,Sally Field,Joseph Gordon-Levitt,"$65,000,000.00","$275,300,000.00"</t>
  </si>
  <si>
    <t>Little Boy,2015-04-24,https://en.wikipedia.org/wiki/Little_Boy_(film),Drama,Alejandro GÃ³mez Monteverde,,Jakob Salvati,David Henrie,Kevin James,Emily Watson,Ted Levine,"$20,000,000.00","$17,500,000.00"</t>
  </si>
  <si>
    <t>Lockout,2012-04-13,https://en.wikipedia.org/wiki/Lockout_(film),Action,James Mather,Stephen St.Leger,Guy Pearce,Maggie Grace,Peter Stormare,Lennie James,Vincent Regan,"$20,000,000.00","$32,200,000.00"</t>
  </si>
  <si>
    <t>London Has Fallen,2016-03-04,https://en.wikipedia.org/wiki/London_Has_Fallen,Action,Babak Najafi,,Gerard Butler,Aaron Eckhart,Morgan Freeman,Angela Bassett,Alon Aboutboul,"$60,000,000.00","$195,700,000.00"</t>
  </si>
  <si>
    <t>Looper,2012-09-28,https://en.wikipedia.org/wiki/Looper_(film),Action,Rian Johnson,,Joseph Gordon-Levitt,Bruce Willis,Emily Blunt,Paul Dano,Noah Segan,"$30,000,000.00","$176,500,000.00"</t>
  </si>
  <si>
    <t>Love the Coopers,2015-11-04,https://en.wikipedia.org/wiki/Love_the_Coopers,Romance,Jessie Nelson,,John Goodman,Diane Keaton,Amanda Seyfried,Alan Arkin,Olivia Wilde,"$24,000,000.00","$41,100,000.00"</t>
  </si>
  <si>
    <t>Lucy,2014-07-25,https://en.wikipedia.org/wiki/Lucy_(2014_film),Sci-Fi,Luc Besson,,Scarlett Johansson,Morgan Freeman,Choi Min-sik,,,"$40,000,000.00","$463,400,000.00"</t>
  </si>
  <si>
    <t>Mad Max: Fury Road,2015-05-07,https://en.wikipedia.org/wiki/Mad_Max:_Fury_Road,Action,George Miller,,Tom Hardy,Charlize Theron,Hugh Keays-Byrne,Nicholas Hoult,Rosie Huntington-Whiteley,"$150,000,000.00","$378,400,000.00"</t>
  </si>
  <si>
    <t>Madagascar 3: Europe's Most Wanted,2012-06-08,https://en.wikipedia.org/wiki/Madagascar_3:_Europe%2527s_Most_Wanted,Comedy,Eric Darnell,,Noah Baumbach(screenplay)</t>
  </si>
  <si>
    <t>Magic in the Moonlight,2014-07-25,https://en.wikipedia.org/wiki/Magic_in_the_Moonlight,Comedy,Woody Allen,,Emma Stone,Colin Firth,Hamish Linklater,Marcia Gay Harden,Jacki Weaver,"$16,800,000.00","$51,000,000.00"</t>
  </si>
  <si>
    <t>Mama,2013-01-18,https://en.wikipedia.org/wiki/Mama_(2013_film),Horror,Andres Muschietti,,Jessica Chastain,Nikolaj Coster-Waldau,Daniel Kash,David Fox,,"$15,000,000.00","$146,400,000.00"</t>
  </si>
  <si>
    <t>Man of Steel,2013-06-14,https://en.wikipedia.org/wiki/Man_of_Steel_(film),Action,Zack Snyder,,Henry Cavill,Amy Adams,Michael Shannon,Kevin Costner,Diane Lane,"$225,000,000.00","$668,000,000.00"</t>
  </si>
  <si>
    <t>Man on a Ledge,2012-01-27,https://en.wikipedia.org/wiki/Man_on_a_Ledge,Action,Asger Leth,,Sam Worthington,Ed Harris,Elizabeth Banks,Jamie Bell,Kyra Sedgwick,"$42,000,000.00","$46,200,000.00"</t>
  </si>
  <si>
    <t>Max,2015-06-26,https://en.wikipedia.org/wiki/Max_(2015_film),Adventure,Boaz Yakin,,Josh Wiggins,Thomas Haden Church,Lauren Graham,,,"$20,000,000.00","$44,000,000.00"</t>
  </si>
  <si>
    <t>Maze Runner: The Scorch Trials,2015-09-18,https://en.wikipedia.org/wiki/Maze_Runner:_The_Scorch_Trials,Sci-Fi,Wes Ball,,Dylan O'Brien,Ki Hong Lee,Thomas Sangster,Kaya Scodelario,Patricia Clarkson,"$61,000,000.00","$312,300,000.00"</t>
  </si>
  <si>
    <t>Me and Earl and the Dying Girl,2015-01-25,https://en.wikipedia.org/wiki/Me_and_Earl_and_the_Dying_Girl_(film),Comedy,Alfonso Gomez-Rejon,,Thomas Mann,Olivia Cooke,Ronald Cyler II,Jon Bernthal,Nick Offerman,"$8,000,000.00","$9,100,000.00"</t>
  </si>
  <si>
    <t>Me Before You,2016-06-03,https://en.wikipedia.org/wiki/Me_Before_You_(film),Drama,Thea Sharrock,,Emilia Clarke,Sam Claflin,Charles Dance,Jenna Coleman,Janet McTeer,"$20,000,000.00","$196,200,000.00"</t>
  </si>
  <si>
    <t>Mechanic: Resurrection,2016-08-26,https://en.wikipedia.org/wiki/Mechanic:_Resurrection,Action,Dennis Gansel,,Jason Statham,Jessica Alba,Tommy Lee Jones,Michelle Yeoh,,"$40,000,000.00","$7,500,000.00"</t>
  </si>
  <si>
    <t>Men in Black 3,2012-05-25,https://en.wikipedia.org/wiki/Men_in_Black_3,Comedy,Barry Sonnenfeld,,Will Smith,Tommy Lee Jones,Josh Brolin,Jemaine Clement,Emma Thompson,"$215,000,000.00","$624,000,000.00"</t>
  </si>
  <si>
    <t>Midnight Special,2016-02-12,https://en.wikipedia.org/wiki/Midnight_Special_(film),Sci-Fi,Jeff Nichols,,Michael Shannon,Kirsten Dunst,Adam Driver,Joel Edgerton,Sam Shepard,"$18,000,000.00","$6,200,000.00"</t>
  </si>
  <si>
    <t>Miracles from Heaven,2016-03-16,https://en.wikipedia.org/wiki/Miracles_from_Heaven_(film),Drama,Patricia Riggen,,Jennifer Garner,Martin Henderson,Queen Latifah,,,"$13,000,000.00","$73,600,000.00"</t>
  </si>
  <si>
    <t>Mirror Mirror,2012-03-30,https://en.wikipedia.org/wiki/Mirror_Mirror_(film),Fantasy,Tarsem Singh,,Lily Collins,Julia Roberts,Armie Hammer,Nathan Lane,Robert Emms,"$85,000,000.00","$183,000,000.00"</t>
  </si>
  <si>
    <t>Mission: Impossible â€“ Rogue Nation,2015-07-23,https://en.wikipedia.org/wiki/Mission:_Impossible_%25E2%2580%2593_Rogue_Nation,Action,Christopher McQuarrie,,Tom Cruise,Jeremy Renner,Simon Pegg,Ving Rhames,Rebecca Ferguson,"$150,000,000.00","$682,300,000.00"</t>
  </si>
  <si>
    <t>Moms' Night Out,2014-05-09,https://en.wikipedia.org/wiki/Moms%2527_Night_Out,Religious,Andrew Erwin and Jon Erwin,,Sarah Drew,Trace Adkins,Sean Astin,Patricia Heaton,,"$5,000,000.00","$10,500,000.00"</t>
  </si>
  <si>
    <t>Money Monster,2016-05-13,https://en.wikipedia.org/wiki/Money_Monster,Drama,Jodie Foster,,George Clooney,Julia Roberts,Jack O'Connell,Dominic West,Caitriona Balfe,"$27,000,000.00","$93,100,000.00"</t>
  </si>
  <si>
    <t>Monster Hunt,2016-01-22,https://en.wikipedia.org/wiki/Monster_Hunt,Action,Raman Hui,,Bai Baihe,Jing Boran,Jiang Wu,Elaine Jin,,"$56,000,000.00","$385,200,000.00"</t>
  </si>
  <si>
    <t>Moonrise Kingdom â‚ª,2012-05-25,https://en.wikipedia.org/wiki/Moonrise_Kingdom,Comedy,Wes Anderson,,Jared Gilman,Kara Hayward,Bruce Willis,Edward Norton,Bill Murray,"$16,000,000.00","$68,300,000.00"</t>
  </si>
  <si>
    <t>Mortdecai,2015-01-23,https://en.wikipedia.org/wiki/Mortdecai_(film),Action,David Koepp,,Johnny Depp,Ewan McGregor,Olivia Munn,Aubrey Plaza,Oliver Platt,"$60,000,000.00","$47,000,000.00"</t>
  </si>
  <si>
    <t>Mother's Day,2016-04-13,https://en.wikipedia.org/wiki/Mother%2527s_Day_(2016_film),Comedy,Garry Marshall,,Jennifer Aniston,Julia Roberts,Kate Hudson,Timothy Olyphant,Jason Sudeikis,"$25,000,000.00","$43,800,000.00"</t>
  </si>
  <si>
    <t>Mr. Peabody &amp; Sherman,2014-02-07,https://en.wikipedia.org/wiki/Mr._Peabody_%2526_Sherman,Family,Rob Minkoff,,Ty Burrell,Max Charles,Stephen Colbert,Allison Janney,Ariel Winter,"$145,000,000.00","$275,700,000.00"</t>
  </si>
  <si>
    <t>Mud,2013-04-26,https://en.wikipedia.org/wiki/Mud_(2012_film),Drama,Jeff Nichols,,Matthew McConaughey,Reese Witherspoon,Michael Shannon,Sarah Paulson,Sam Shepard,"$10,000,000.00","$32,600,000.00"</t>
  </si>
  <si>
    <t>Mustang,2015-05-19,https://en.wikipedia.org/wiki/Mustang_(film),Drama,Deniz Gamze ErgÃ¼ven,,GÃ¼neÅŸ Åžensoy,,,,,"$1,300,000.00","$4,900,000.00"</t>
  </si>
  <si>
    <t>My All American,2015-11-13,https://en.wikipedia.org/wiki/My_All_American,Biography,Angelo Pizzo,,Aaron Eckhart,Finn Wittrock,Robin Tunney,Sarah Bolger,Michael Reilly Burke,"$20,000,000.00","$2,200,000.00"</t>
  </si>
  <si>
    <t>My Big Fat Greek Wedding 2,2016-03-25,https://en.wikipedia.org/wiki/My_Big_Fat_Greek_Wedding_2,Romance,Kirk Jones,,Nia Vardalos,John Corbett,Ian Gomez,Elena Kampouris,,"$18,000,000.00","$88,900,000.00"</t>
  </si>
  <si>
    <t>Need for Speed,2014-03-12,https://en.wikipedia.org/wiki/Need_for_Speed_(film),Action,Scott Waugh,,Aaron Paul,Imogen Poots,Dominic Cooper,Michael Keaton,RamÃ³n RodrÃ­guez,"$65,000,000.00","$203,300,000.00"</t>
  </si>
  <si>
    <t>Neighbors,2014-03-08,https://en.wikipedia.org/wiki/Neighbors_(2014_film),Comedy,Nicholas Stoller,,Seth Rogen,Zac Efron,Rose Byrne,Christopher Mintz-Plasse,Dave Franco,"$18,000,000.00","$270,700,000.00"</t>
  </si>
  <si>
    <t>Neighbors 2: Sorority Rising,2016-05-20,https://en.wikipedia.org/wiki/Neighbors_2:_Sorority_Rising,Comedy,Nicholas Stoller,,Seth Rogen,Zac Efron,Rose Byrne,ChloÃ« Grace Moretz,Dave Franco,"$35,000,000.00","$107,900,000.00"</t>
  </si>
  <si>
    <t>Nerve,2016-07-27,https://en.wikipedia.org/wiki/Nerve_(2016_film),Thriller,Henry Joost,Ariel Schulman,Dave Franco,Emma Roberts,Emily Meade,Kimiko Glenn,Juliette Lewis,"$20,000,000.00","$47,600,000.00"</t>
  </si>
  <si>
    <t>Night at the Museum: Secret of the Tomb,2014-12-11,https://en.wikipedia.org/wiki/Night_at_the_Museum:_Secret_of_the_Tomb,Comedy,Shawn Levy,,Ben Stiller,Robin Williams,Dan Stevens,Owen Wilson,Ricky Gervais,"$127,000,000.00","$363,200,000.00"</t>
  </si>
  <si>
    <t>Nightcrawler,2014-09-05,https://en.wikipedia.org/wiki/Nightcrawler_(film),Drama,Dan Gilroy,,Jake Gyllenhaal,Bill Paxton,Rene Russo,Riz Ahmed,,"$8,500,000.00","$50,300,000.00"</t>
  </si>
  <si>
    <t>Nine Lives,2016-08-05,https://en.wikipedia.org/wiki/Nine_Lives_(2016_film),Comedy,Barry Sonnenfeld,,Kevin Spacey,Robbie Amell,Jennifer Garner,Christopher Walken,Malina Weissman,"$30,000,000.00","$19,100,000.00"</t>
  </si>
  <si>
    <t>No Escape,2015-08-17,https://en.wikipedia.org/wiki/No_Escape_(2015_film),Action,John Erick Dowdle,,Owen Wilson,Pierce Brosnan,Lake Bell,,,"$5,000,000.00","$54,400,000.00"</t>
  </si>
  <si>
    <t>No Good Deed,2014-09-12,https://en.wikipedia.org/wiki/No_Good_Deed_(2014_film),Crime,Sam Miller,,Idris Elba,Taraji P. Henson,Henry Simmons,,,"$13,200,000.00","$54,300,000.00"</t>
  </si>
  <si>
    <t>No One Lives,2013-05-10,https://en.wikipedia.org/wiki/No_One_Lives,Horror,Ryuhei Kitamura,,Luke Evans,Adelaide Clemens,America Olivo,Derek Magyar,Lindsey Shaw,"$2,900,000.00","$1,000,000.00"</t>
  </si>
  <si>
    <t>Noah,2014-03-10,https://en.wikipedia.org/wiki/Noah_(2014_film),Adventure,Darren Aronofsky,,Russell Crowe,Jennifer Connelly,Logan Lerman,Emma Watson,Ray Winstone,"$125,000,000.00","$362,600,000.00"</t>
  </si>
  <si>
    <t>Non-Stop,2014-01-27,https://en.wikipedia.org/wiki/Non-Stop_(film),Thriller,Jaume Collet-Serra,,Liam Neeson,Julianne Moore,Lupita Nyong'o,Nate Parker,Michelle Dockery,"$50,000,000.00","$222,800,000.00"</t>
  </si>
  <si>
    <t>Now You See Me,2013-05-31,https://en.wikipedia.org/wiki/Now_You_See_Me_(film),Crime,Louis Leterrier,,Jesse Eisenberg,Isla Fisher,Morgan Freeman,Woody Harrelson,Mark Ruffalo,"$75,000,000.00","$351,700,000.00"</t>
  </si>
  <si>
    <t>Now You See Me 2,2016-06-06,https://en.wikipedia.org/wiki/Now_You_See_Me_2,Thriller,Jon M. Chu,,Mark Ruffalo,Jesse Eisenberg,Woody Harrelson,Dave Franco,Lizzy Caplan,"$90,000,000.00","$320,900,000.00"</t>
  </si>
  <si>
    <t>Oblivion,2013-04-10,https://en.wikipedia.org/wiki/Oblivion_(2013_film),Action,Joseph Kosinski,,Tom Cruise,Olga Kurylenko,Andrea Riseborough,Morgan Freeman,Nikolaj Coster-Waldau,"$120,000,000.00","$286,200,000.00"</t>
  </si>
  <si>
    <t>Olympus Has Fallen,2013-03-22,https://en.wikipedia.org/wiki/Olympus_Has_Fallen,Action,Antoine Fuqua,,Gerard Butler,Aaron Eckhart,Morgan Freeman,Rick Yune,Dylan McDermott,"$70,000,000.00","$161,000,000.00"</t>
  </si>
  <si>
    <t>One Direction: This Is Us,2013-08-29,https://en.wikipedia.org/wiki/One_Direction:_This_Is_Us,Documentary,Morgan Spurlock,,Harry Styles,Niall Horan,Louis Tomlinson,Zayn Malik,Liam Payne,"$10,000,000.00","$68,500,000.00"</t>
  </si>
  <si>
    <t>One for the Money,2012-01-27,https://en.wikipedia.org/wiki/One_for_the_Money_(film),Crime,Julie Anne Robinson,,Katherine Heigl,Debbie Reynolds,Jason O'Mara,Daniel Sunjata,Sherri Shepherd,"$40,000,000.00","$36,900,000.00"</t>
  </si>
  <si>
    <t>Ouija,2014-10-24,https://en.wikipedia.org/wiki/Ouija_(2014_film),Horror,Stiles White,,Douglas Smith,Olivia Cooke,Vivis Colombetti,Ana Coto,Erin Moriarty,"$5,000,000.00","$103,600,000.00"</t>
  </si>
  <si>
    <t>Our Brand Is Crisis,2015-09-11,https://en.wikipedia.org/wiki/Our_Brand_Is_Crisis_(2015_film),Comedy,David Gordon Green,,Sandra Bullock,Scoot McNairy,Billy Bob Thornton,Anthony Mackie,Ann Dowd,"$28,000,000.00","$8,600,000.00"</t>
  </si>
  <si>
    <t>Pacific Rim,2013-07-12,https://en.wikipedia.org/wiki/Pacific_Rim_(film),Action,Guillermo del Toro,,Charlie Hunnam,Ellen McLain,Idris Elba,Charlie Day,Rinko Kikuchi,"$190,000,000.00","$411,000,000.00"</t>
  </si>
  <si>
    <t>Pain &amp; Gain,2013-04-26,https://en.wikipedia.org/wiki/Pain_%2526_Gain,Action,Michael Bay,,Mark Wahlberg,Dwayne Johnson,Ed Harris,Ken Jeong,Anthony Mackie,"$26,000,000.00","$86,200,000.00"</t>
  </si>
  <si>
    <t>Pan,2015-09-30,https://en.wikipedia.org/wiki/Pan_(2015_film),Fantasy,Joe Wright,,Hugh Jackman,Garrett Hedlund,Rooney Mara,Amanda Seyfried,Levi Miller,"$150,000,000.00","$128,400,000.00"</t>
  </si>
  <si>
    <t>Paper Towns,2015-07-24,https://en.wikipedia.org/wiki/Paper_Towns_(film),Romance,Jake Schreier,,Nat Wolff,Cara Delevingne,,,,"$12,000,000.00","$85,500,000.00"</t>
  </si>
  <si>
    <t>Paranormal Activity 4,2012-10-19,https://en.wikipedia.org/wiki/Paranormal_Activity_4,Thriller,Ariel Schulman,Henry Joost,Kathryn Newton,Katie Featherston,,,,"$5,000,000.00","$142,800,000.00"</t>
  </si>
  <si>
    <t>Paranormal Activity: The Ghost Dimension,2015-10-23,https://en.wikipedia.org/wiki/Paranormal_Activity:_The_Ghost_Dimension,Horror,Gregory Plotkin,,Katie Featherston,Tyler Craig,,,,"$10,000,000.00","$78,100,000.00"</t>
  </si>
  <si>
    <t>ParaNorman,2012-08-17,https://en.wikipedia.org/wiki/ParaNorman,Fantasy,Chris Butler,,Kodi Smit-McPhee,Tucker Albrizzi,Anna Kendrick,Casey Affleck,Christopher Mintz-Plasse,"$60,000,000.00","$107,100,000.00"</t>
  </si>
  <si>
    <t>Parental Guidance,2012-12-25,https://en.wikipedia.org/wiki/Parental_Guidance_(film),Comedy,Andy Fickman,,Billy Crystal,Bette Midler,Marisa Tomei,Tom Everett Scott,Bailee Madison,"$25,000,000.00","$119,800,000.00"</t>
  </si>
  <si>
    <t>Parker,2013-01-25,https://en.wikipedia.org/wiki/Parker_(2013_film),Crime,Taylor Hackford,,Jason Statham,Jennifer Lopez,Bobby Cannavale,Clifton Collins,Jr.,"$35,000,000.00","$48,500,000.00"</t>
  </si>
  <si>
    <t>Paul Blart: Mall Cop 2,2015-04-17,https://en.wikipedia.org/wiki/Paul_Blart:_Mall_Cop_2,Action,Andy Fickman,,Kevin James,Raini Rodriguez,Neal McDonough,Molly Shannon,Daniella Alonso,"$40,000,000.00","$107,600,000.00"</t>
  </si>
  <si>
    <t>Pawn Sacrifice,2015-09-11,https://en.wikipedia.org/wiki/Pawn_Sacrifice,Biography,Ed Zwick,,Tobey Maguire,Liev Schreiber,Peter Sarsgaard,Michael Stuhlbarg,Lily Rabe,"$19,000,000.00","$5,400,000.00"</t>
  </si>
  <si>
    <t>Penguins of Madagascar,2014-11-14,https://en.wikipedia.org/wiki/Penguins_of_Madagascar,Family,Simon J. Smith,,Tom McGrath,Chris Miller,Conrad Vernon,Christopher Knights,Benedict Cumberbatch,"$132,000,000.00","$373,000,000.00"</t>
  </si>
  <si>
    <t>People Like Us,2012-06-29,https://en.wikipedia.org/wiki/People_Like_Us_(film),Drama,Alex Kurtzman,,Chris Pine,Elizabeth Banks,Michelle Pfeiffer,Olivia Wilde,Mark Duplass,"$16,000,000.00","$12,400,000.00"</t>
  </si>
  <si>
    <t>Percy Jackson: Sea of Monsters,2013-08-07,https://en.wikipedia.org/wiki/Percy_Jackson:_Sea_of_Monsters,Adventure,Thor Freudenthal,,Logan Lerman,Alexandra Daddario,Douglas Smith,Mary Birdsong,Yvette Nicole Brown,"$90,000,000.00","$202,200,000.00"</t>
  </si>
  <si>
    <t>Pitch Perfect,2012-10-05,https://en.wikipedia.org/wiki/Pitch_Perfect,Comedy,Jason Moore,,Anna Kendrick,Anna Camp,Rebel Wilson,Adam DeVine,Alexis Knapp,"$17,000,000.00","$115,400,000.00"</t>
  </si>
  <si>
    <t>Pitch Perfect 2,2015-04-20,https://en.wikipedia.org/wiki/Pitch_Perfect_2,Comedy,Elizabeth Banks,,Anna Kendrick,Rebel Wilson,Hailee Steinfeld,Brittany Snow,Skylar Astin,"$29,000,000.00","$287,100,000.00"</t>
  </si>
  <si>
    <t>Pixels,2015-07-24,https://en.wikipedia.org/wiki/Pixels_(2015_film),Comedy,Chris Columbus,,Adam Sandler,Kevin James,Josh Gad,Peter Dinklage,Michelle Monaghan,"$129,000,000.00","$244,900,000.00"</t>
  </si>
  <si>
    <t>Point Break,2015-12-25,https://en.wikipedia.org/wiki/Point_Break_(2015_film),Action,Ericson Core,,Edgar Ramirez,Luke Bracey,Ray Winstone,Teresa Palmer,,"$105,000,000.00","$133,700,000.00"</t>
  </si>
  <si>
    <t>Polis Evo,2015-09-17,https://en.wikipedia.org/wiki/Polis_Evo,Action,Ghaz Abu Bakar,,Shaheizy Sam,Zizan Razak,Nora Danish,Mimie Ernida,Wan Hanafi Su,"$2,400,000.00","$17,300,000.00"</t>
  </si>
  <si>
    <t>Poltergeist,2015-05-22,https://en.wikipedia.org/wiki/Poltergeist_(2015_film),Horror,Gil Kenan,,Sam Rockwell,Jared Harris,Rosemarie DeWitt,Saxon Sharbino,Kyle Catlett,"$35,000,000.00","$95,400,000.00"</t>
  </si>
  <si>
    <t>Pompeii,2014-02-18,https://en.wikipedia.org/wiki/Pompeii_(film),Action,Paul W. S. Anderson,,Kit Harington,Emily Browning,Jared Harris,Kiefer Sutherland,Carrie-Anne Moss,"$80,000,000.00","$117,800,000.00"</t>
  </si>
  <si>
    <t>Popstar: Never Stop Never Stopping,2016-06-03,https://en.wikipedia.org/wiki/Popstar:_Never_Stop_Never_Stopping,Comedy,Jorma Taccone,Akiva Schaffer,Jorma Taccone,Akiva Schaffer,Andy Samberg (screenplay),,,"$20,000,000.00","$9,500,000.00"</t>
  </si>
  <si>
    <t>Premium Rush,2012-08-24,https://en.wikipedia.org/wiki/Premium_Rush,Action,David Koepp,,Joseph Gordon-Levitt,Michael Shannon,Dania Ramirez,Wole Parks,Jamie Chung,"$35,000,000.00","$31,100,000.00"</t>
  </si>
  <si>
    <t>Pride and Prejudice and Zombies,2016-02-05,https://en.wikipedia.org/wiki/Pride_and_Prejudice_and_Zombies_(film),Comedy,Burr Steers,,Lily James,Sam Riley,Matt Smith,Lena Headey,Charles Dance,"$28,000,000.00","$16,400,000.00"</t>
  </si>
  <si>
    <t>Prisoners,2013-09-20,https://en.wikipedia.org/wiki/Prisoners_(2013_film),Crime,Denis Villeneuve,,Jake Gyllenhaal,Hugh Jackman,Paul Dano,Melissa Leo,Viola Davis,"$46,000,000.00","$122,100,000.00"</t>
  </si>
  <si>
    <t>Project Almanac,2015-01-30,https://en.wikipedia.org/wiki/Project_Almanac,Sci-Fi,Dean Israelite,,Jonny Weston,Sofia Black-D'Elia,,,,"$12,000,000.00","$33,200,000.00"</t>
  </si>
  <si>
    <t>Project X,2012-03-02,https://en.wikipedia.org/wiki/Project_X_(2012_film),Comedy,Nima Nourizadeh,,Miles Teller,Oliver Cooper,Jonathan Daniel Brown,Kirby Bliss Blanton,Thomas Mann,"$12,000,000.00","$102,700,000.00"</t>
  </si>
  <si>
    <t>Prometheus,2012-06-08,https://en.wikipedia.org/wiki/Prometheus_(2012_film),Sci-Fi,Ridley Scott,,Noomi Rapace,Michael Fassbender,Charlize Theron,Idris Elba,Guy Pearce,"$130,000,000.00","$403,400,000.00"</t>
  </si>
  <si>
    <t>Promised Land,2012-12-28,https://en.wikipedia.org/wiki/Promised_Land_(2012_film),Drama,Gus Van Sant,,Matt Damon,John Krasinski,Rosemarie DeWitt,Frances McDormand,,"$15,000,000.00","$8,100,000.00"</t>
  </si>
  <si>
    <t>R.I.P.D.,2013-07-19,https://en.wikipedia.org/wiki/R.I.P.D.,Action,Robert Schwentke,,Ryan Reynolds,Jeff Bridges,Kevin Bacon,Stephanie Szostak,Mary-Louise Parker,"$130,000,000.00","$78,300,000.00"</t>
  </si>
  <si>
    <t>Race,2016-02-19,https://en.wikipedia.org/wiki/Race_(2016_film),Drama,Stephen Hopkins,,Stephan James,Jason Sudeikis,Jeremy Irons,William Hurt,Carice van Houten,"$5,000,000.00","$23,500,000.00"</t>
  </si>
  <si>
    <t>Raiders of the Lost Ark: The IMAX Experience,2012-09-07,https://en.wikipedia.org/wiki/Raiders_of_the_Lost_Ark,Action,Steven Spielberg,,Harrison Ford,John Rhys-Davies,Karen Allen,Paul Freeman,Alfred Molina,"$18,000,000.00","$389,900,000.00"</t>
  </si>
  <si>
    <t>Rams,2015-05-15,https://en.wikipedia.org/wiki/Rams_(film),Drama,GrÃ­mur HÃ¡konarson,,SigurÃ°ur SigurjÃ³nsson,,,,,"$1,750,000.00","$1,740,000.00"</t>
  </si>
  <si>
    <t>Ratchet &amp; Clank,2016-04-29,https://en.wikipedia.org/wiki/Ratchet_%2526_Clank_(film),Sci-Fi,Jerrica Cleland,Kevin Munroe,Paul Giamatti,John Goodman,Bella Thorne,Rosario Dawson,James Arnold Taylor,"$20,000,000.00","$12,800,000.00"</t>
  </si>
  <si>
    <t>RED 2,2013-07-19,https://en.wikipedia.org/wiki/RED_2_(film),Action,Dean Parisot,,Bruce Willis,John Malkovich,Helen Mirren,Mary-Louise Parker,Catherine Zeta-Jones,"$84,000,000.00","$148,100,000.00"</t>
  </si>
  <si>
    <t>Red Dawn,2012-11-21,https://en.wikipedia.org/wiki/Red_Dawn_(2012_film),Action,Dan Bradley,,Will Yun Lee,Chris Hemsworth,Josh Peck,Adrianne Palicki,Josh Hutcherson,"$65,000,000.00","$48,100,000.00"</t>
  </si>
  <si>
    <t>Red Tails,2012-01-20,https://en.wikipedia.org/wiki/Red_Tails,Drama,Anthony Hemingway,,Cuba Gooding Jr.,Nate Parker,David Oyelowo,Daniela Ruah,Terrence Howard,"$58,000,000.00","$50,400,000.00"</t>
  </si>
  <si>
    <t>Resident Evil: Retribution,2012-09-14,https://en.wikipedia.org/wiki/Resident_Evil:_Retribution,Action,Paul W. S. Anderson,,Milla Jovovich,Sienna Guillory,Colin Salmon,Boris Kodjoe,Michelle Rodriguez,"$65,000,000.00","$240,200,000.00"</t>
  </si>
  <si>
    <t>Ricki and the Flash,2015-08-07,https://en.wikipedia.org/wiki/Ricki_and_the_Flash,Comedy,Jonathan Demme,,Meryl Streep,Kevin Kline,Mamie Gummer,Audra McDonald,Sebastian Stan,"$18,000,000.00","$41,300,000.00"</t>
  </si>
  <si>
    <t>Riddick,2013-09-06,https://en.wikipedia.org/wiki/Riddick_(film),Action,David Twohy,,Vin Diesel,Karl Urban,Katee Sackhoff,Dave Bautista,Matthew Nable,"$40,000,000.00","$100,300,000.00"</t>
  </si>
  <si>
    <t>Ride Along,2014-01-17,https://en.wikipedia.org/wiki/Ride_Along_(film),Action,Tim Story,,Ice Cube,Kevin Hart,John Leguizamo,Bruce McGill,Tika Sumpter,"$25,000,000.00","$154,500,000.00"</t>
  </si>
  <si>
    <t>Ride Along 2,2016-01-15,https://en.wikipedia.org/wiki/Ride_Along_2,Comedy,Tim Story,,Ice Cube,Kevin Hart,Benjamin Bratt,Olivia Munn,Ken Jeong,"$40,000,000.00","$124,200,000.00"</t>
  </si>
  <si>
    <t>Rio 2,2014-03-20,https://en.wikipedia.org/wiki/Rio_2,Family,Carlos Saldanha,,Jesse Eisenberg,Anne Hathaway,Leslie Mann,Bruno Mars,Jemaine Clement,"$103,000,000.00","$500,100,000.00"</t>
  </si>
  <si>
    <t>Rise of the Guardians,2012-11-21,https://en.wikipedia.org/wiki/Rise_of_the_Guardians,Adventure,Peter Ramsey,,Chris Pine,Alec Baldwin,Hugh Jackman,Isla Fisher,Jude Law,"$145,000,000.00","$306,900,000.00"</t>
  </si>
  <si>
    <t>Risen,2016-02-19,https://en.wikipedia.org/wiki/Risen_(2016_film),Drama,Kevin Reynolds,,Joseph Fiennes,Tom Felton,Cliff Curtis,,,"$20,000,000.00","$46,100,000.00"</t>
  </si>
  <si>
    <t>RoboCop,2014-01-30,https://en.wikipedia.org/wiki/RoboCop_(2014_film),Action,JosÃ© Padilha,,Joel Kinnaman,Gary Oldman,Michael Keaton,Samuel L. Jackson,Jackie Earle Haley,"$100,000,000.00","$242,700,000.00"</t>
  </si>
  <si>
    <t>Robot &amp; Frank,2012-08-17,https://en.wikipedia.org/wiki/Robot_%2526_Frank,Comedy,Jake Schreier,,Frank Langella,Susan Sarandon,James Marsden,Liv Tyler,Peter Sarsgaard,"$2,500,000.00","$4,900,000.00"</t>
  </si>
  <si>
    <t>Rock of Ages,2012-06-15,https://en.wikipedia.org/wiki/Rock_of_Ages_(2012_film),Musical,Adam Shankman,,Julianne Hough,Diego Boneta,Tom Cruise,Alec Baldwin,Russell Brand,"$75,000,000.00","$59,400,000.00"</t>
  </si>
  <si>
    <t>Rock the Kasbah,2015-10-22,https://en.wikipedia.org/wiki/Rock_the_Kasbah_(film),Comedy,Barry Levinson,,Bill Murray,Bruce Willis,Kate Hudson,Scott Caan,Zooey Deschanel,"$15,000,000.00","$3,400,000.00"</t>
  </si>
  <si>
    <t>Romeo and Juliet,2013-07-26,https://en.wikipedia.org/wiki/Romeo_and_Juliet_(2013_film),Drama,Carlo Carlei,,Hailee Steinfeld,Douglas Booth,Damian Lewis,Natascha McElhone,Lesley Manville,"$15,000,000.00","$3,000,000.00"</t>
  </si>
  <si>
    <t>Room,2015-09-04,https://en.wikipedia.org/wiki/Room_(2015_film),Drama,Lenny Abrahamson,,Brie Larson,Joan Allen,William H. Macy,Sean Bridgers,Jacob Tremblay,"$13,000,000.00","$36,000,000.00"</t>
  </si>
  <si>
    <t>Run All Night,2015-03-13,https://en.wikipedia.org/wiki/Run_All_Night_(film),Action,Jaume Collet-Serra,,Liam Neeson,Joel Kinnaman,Ed Harris,,,"$61,600,000.00","$71,700,000.00"</t>
  </si>
  <si>
    <t>Runner, Runner,2013-09-27,"https://en.wikipedia.org/wiki/Runner,_Runner_(film)",Crime,Brad Furman,,Ben Affleck,Justin Timberlake,Gemma Arterton,Anthony Mackie,,"$30,000,000.00","$30,000,000.00"</t>
  </si>
  <si>
    <t>Rush,2013-09-20,https://en.wikipedia.org/wiki/Rush_(2013_film),Action,Ron Howard,,Chris Hemsworth,Daniel Bruhl,Olivia Wilde,Alexandra Maria Lara,,"$38,000,000.00","$90,200,000.00"</t>
  </si>
  <si>
    <t>Sabotage,2014-03-19,https://en.wikipedia.org/wiki/Sabotage_(2014_film),Action,David Ayer,,Arnold Schwarzenegger,Mireille Enos,Sam Worthington,Joe Manganiello,Olivia Williams,"$35,000,000.00","$17,500,000.00"</t>
  </si>
  <si>
    <t>Safe House,2012-02-10,https://en.wikipedia.org/wiki/Safe_House_(2012_film),Action,Daniel Espinosa,,Denzel Washington,Ryan Reynolds,Sam Shepard,Robert Patrick,Liam Cunningham,"$85,000,000.00","$208,100,000.00"</t>
  </si>
  <si>
    <t>Salmon Fishing in the Yemen,2012-03-09,https://en.wikipedia.org/wiki/Salmon_Fishing_in_the_Yemen,Drama,Lasse HallstrÃ¶m,,Ewan McGregor,Emily Blunt,Kristin Scott Thomas,Amr Waked,,"$14,400,000.00","$34,600,000.00"</t>
  </si>
  <si>
    <t>Savages,2012-07-06,https://en.wikipedia.org/wiki/Savages_(2012_film),Crime,Oliver Stone,,Taylor Kitsch,Blake Lively,Aaron Johnson,John Travolta,Benicio del Toro,"$45,000,000.00","$83,000,000.00"</t>
  </si>
  <si>
    <t>Scary Movie 5,2013-04-12,https://en.wikipedia.org/wiki/Scary_Movie_5,Comedy,Malcolm D. Lee,,Ashley Tisdale,Simon Rex,Lindsay Lohan,Charlie Sheen,Terry Crews,"$20,000,000.00","$78,400,000.00"</t>
  </si>
  <si>
    <t>Secret in Their Eyes,2015-11-20,https://en.wikipedia.org/wiki/Secret_in_Their_Eyes,Crime,Billy Ray,,Julia Roberts,Nicole Kidman,Chiwetel Ejiofor,Dean Norris,,"$19,500,000.00","$32,200,000.00"</t>
  </si>
  <si>
    <t>Self/less,2015-07-10,https://en.wikipedia.org/wiki/Self/less,Drama,Tarsem Singh,,Ryan Reynolds,Ben Kingsley,Natalie Martinez,Victor Garber,Matthew Goode,"$26,000,000.00","$30,500,000.00"</t>
  </si>
  <si>
    <t>Selma,2014-12-25,https://en.wikipedia.org/wiki/Selma_(film),Drama,Ava DuVernay,,David Oyelowo,Tom Wilkinson,Common,Carmen Ejogo,,"$20,000,000.00","$66,800,000.00"</t>
  </si>
  <si>
    <t>Seventh Son,2014-12-17,https://en.wikipedia.org/wiki/Seventh_Son_(film),Fantasy,Sergei Bodrov,,Sergei Bodrov (director) Ben Barnes,Jeff Bridges,Julianne Moore,Alicia Vikander,Kit Harington,"$95,000,000.00","$114,200,000.00"</t>
  </si>
  <si>
    <t>Shaun the Sheep Movie,2015-01-24,https://en.wikipedia.org/wiki/Shaun_the_Sheep_Movie,Adventure,Mark Burton,,Justin Fletcher,John Sparkes,,,,"$25,000,000.00","$106,000,000.00"</t>
  </si>
  <si>
    <t>Sicario,2015-05-19,https://en.wikipedia.org/wiki/Sicario_(2015_film),Crime,Denis Villeneuve,,Emily Blunt,Benicio del Toro,Josh Brolin,Jon Bernthal,,"$30,000,000.00","$84,900,000.00"</t>
  </si>
  <si>
    <t>Side Effects,2013-02-08,https://en.wikipedia.org/wiki/Side_Effects_(2013_film),Crime,Steven Soderbergh,,Rooney Mara,Jude Law,Channing Tatum,Catherine Zeta-Jones,Vinessa Shaw,"$30,000,000.00","$66,700,000.00"</t>
  </si>
  <si>
    <t>Silent Hill: Revelation 3D,2012-10-26,https://en.wikipedia.org/wiki/Silent_Hill:_Revelation_3D,Horror,Michael J. Bassett,,Adelaide Clemens,Sean Bean,Radha Mitchell,Kit Harington,Carrie-Anne Moss,"$20,000,000.00","$52,300,000.00"</t>
  </si>
  <si>
    <t>Silver Linings Playbook,2012-11-16,https://en.wikipedia.org/wiki/Silver_Linings_Playbook,Drama,David O. Russell,,Bradley Cooper,Jennifer Lawrence,Brea Bee,Robert De Niro,Jacki Weaver,"$21,000,000.00","$236,400,000.00"</t>
  </si>
  <si>
    <t>Sin City: A Dame to Kill For,2014-08-19,https://en.wikipedia.org/wiki/Sin_City:_A_Dame_to_Kill_For,Crime,Frank Miller,Robert Rodriguez,Jessica Alba,Powers Boothe,Josh Brolin,Rosario Dawson,Joseph Gordon-Levitt,"$65,000,000.00","$39,400,000.00"</t>
  </si>
  <si>
    <t>Sinister,2012-10-12,https://en.wikipedia.org/wiki/Sinister_(film),Horror,Scott Derrickson,,Ethan Hawke,Juliet Rylance,Fred Thompson,Vincent D'Onofrio,,"$3,000,000.00","$77,700,000.00"</t>
  </si>
  <si>
    <t>Sinister 2,2015-08-21,https://en.wikipedia.org/wiki/Sinister_2,Horror,Ciaran Foy,,James Ransone,Shannyn Sossamon,,,,"$10,000,000.00","$52,900,000.00"</t>
  </si>
  <si>
    <t>Sisters,2015-12-18,https://en.wikipedia.org/wiki/Sisters_(2015_film),Comedy,Jason Moore,,Amy Poehler,Tina Fey,John Cena,Maya Rudolph,,"$30,000,000.00","$105,000,000.00"</t>
  </si>
  <si>
    <t>Snitch,2013-02-22,https://en.wikipedia.org/wiki/Snitch_(film),Action,Ric Roman Waugh,,Dwayne Johnson,Susan Sarandon,Benjamin Bratt,Barry Pepper,,"$15,000,000.00","$57,800,000.00"</t>
  </si>
  <si>
    <t>Snow White and the Huntsman,2012-06-01,https://en.wikipedia.org/wiki/Snow_White_and_the_Huntsman,Action,Rupert Sanders,,Charlize Theron,Kristen Stewart,Chris Hemsworth,Sam Spruell,Ian McShane,"$170,000,000.00","$396,600,000.00"</t>
  </si>
  <si>
    <t>Son of God,2014-02-28,https://en.wikipedia.org/wiki/Son_of_God_(film),Drama,Christopher Spencer,,Diogo Morgado,Roma Downey,Darwin Shaw,,,"$22,000,000.00","$67,800,000.00"</t>
  </si>
  <si>
    <t>Son of Saul,2015-05-15,https://en.wikipedia.org/wiki/Son_of_Saul,Drama,LÃ¡szlÃ³ Nemes,,GÃ©za RÃ¶hrig,,,,,"$1,500,000.00","$6,200,000.00"</t>
  </si>
  <si>
    <t>Southpaw,2015-06-15,https://en.wikipedia.org/wiki/Southpaw_(film),Drama,Antoine Fuqua,,Jake Gyllenhaal,Rachel McAdams,Naomie Harris,Forest Whitaker,Victor Ortiz,"$30,000,000.00","$92,000,000.00"</t>
  </si>
  <si>
    <t>Spotlight,2015-09-03,https://en.wikipedia.org/wiki/Spotlight_(film),Drama,Tom McCarthy,,Mark Ruffalo,Michael Keaton,Rachel McAdams,Liev Schreiber,John Slattery,"$20,000,000.00","$88,300,000.00"</t>
  </si>
  <si>
    <t>Spy,2015-05-15,https://en.wikipedia.org/wiki/Spy_(2015_film),Action,Paul Feig,,Melissa McCarthy,Jason Statham,Rose Byrne,Miranda Hart,Bobby Cannavale,"$65,000,000.00","$235,700,000.00"</t>
  </si>
  <si>
    <t>St. Vincent,2014-09-05,https://en.wikipedia.org/wiki/St._Vincent_(film),Comedy,Theodore Melfi,,Bill Murray,Melissa McCarthy,Naomi Watts,Chris O'Dowd,Kimberly Quinn,"$13,000,000.00","$54,800,000.00"</t>
  </si>
  <si>
    <t>Stand by Me Doraemon,2014-08-08,https://en.wikipedia.org/wiki/Stand_by_Me_Doraemon,Animation,Takashi Yamazaki,Ryuichi Yagi,Wasabi Mizuta,Megumi Ohara,Yumi Kakazu,Tomokazu Seki,Subaru Kimura,"$35,000,000.00","$196,400,000.00"</t>
  </si>
  <si>
    <t>Star Trek Beyond,2016-07-22,https://en.wikipedia.org/wiki/Star_Trek_Beyond,Action,Justin Lin,,Chris Pine,Zachary Quinto,Zoe Saldana,Karl Urban,John Cho,"$185,000,000.00","$243,000,000.00"</t>
  </si>
  <si>
    <t>Step Up: All In,2014-08-08,https://en.wikipedia.org/wiki/Step_Up:_All_In,Drama,Trish Sie,,Ryan Guzman,Briana Evigan,Alyson Stoner,Adam Sevani,Mari Koda,"$45,000,000.00","$86,200,000.00"</t>
  </si>
  <si>
    <t>Steve Jobs,2015-09-05,https://en.wikipedia.org/wiki/Steve_Jobs_(2015_film),Biography,Danny Boyle,,Michael Fassbender,Seth Rogen,Kate Winslet,Jeff Daniels,Katherine Waterston,"$30,000,000.00","$34,400,000.00"</t>
  </si>
  <si>
    <t>Straight Outta Compton,2015-08-11,https://en.wikipedia.org/wiki/Straight_Outta_Compton_(2015_film),Biography,F. Gary Gray,,O'Shea Jackson,Jr.,Corey Hawkins,Jason Mitchell,Aldis Hodge,"$50,000,000.00","$201,600,000.00"</t>
  </si>
  <si>
    <t>Suffragette,2015-09-04,https://en.wikipedia.org/wiki/Suffragette_(film),Drama,Sarah Gavron,,Carey Mulligan,Helena Bonham Carter,Meryl Streep,Ben Whishaw,Brendan Gleeson,"$14,000,000.00","$32,000,000.00"</t>
  </si>
  <si>
    <t>Suicide Squad,2016-08-05,https://en.wikipedia.org/wiki/Suicide_Squad_(film),Action,David Ayer,,Will Smith,Jared Leto,Margot Robbie,Joel Kinnaman,Viola Davis,"$175,000,000.00","$636,700,000.00"</t>
  </si>
  <si>
    <t>Taken 2,2012-10-05,https://en.wikipedia.org/wiki/Taken_2,Action,Olivier Megaton,,Liam Neeson,Famke Janssen,Maggie Grace,Rade Sherbedgia,Luke Grimes,"$43,000,000.00","$376,100,000.00"</t>
  </si>
  <si>
    <t>Tammy,2014-07-02,https://en.wikipedia.org/wiki/Tammy_(film),Comedy,Ben Falcone,,Melissa McCarthy,Susan Sarandon,Allison Janney,Toni Collette,Sandra Oh,"$20,000,000.00","$100,500,000.00"</t>
  </si>
  <si>
    <t>Ted,2012-06-29,https://en.wikipedia.org/wiki/Ted_(film),Comedy,Seth MacFarlane,,Mark Wahlberg,Mila Kunis,Seth MacFarlane,Giovanni Ribisi,Joel McHale,"$51,000,000.00","$549,400,000.00"</t>
  </si>
  <si>
    <t>Ted 2,2015-06-24,https://en.wikipedia.org/wiki/Ted_2,Comedy,Seth MacFarlane,,Alec Sulkin,Wellesley Wild(screenplay) Mark Wahlberg,Seth MacFarlane,Amanda Seyfried,Giovanni Ribisi,"$68,000,000.00","$216,700,000.00"</t>
  </si>
  <si>
    <t>Teenage Mutant Ninja Turtles,2014-07-29,https://en.wikipedia.org/wiki/Teenage_Mutant_Ninja_Turtles_(2014_film),Action,Jonathan Liebesman,,Megan Fox,Johnny Knoxville,Alan Ritchson,Noel Fisher,Jeremy Howard,"$125,000,000.00","$493,300,000.00"</t>
  </si>
  <si>
    <t>Teenage Mutant Ninja Turtles: Out of the Shadows,2016-05-22,https://en.wikipedia.org/wiki/Teenage_Mutant_Ninja_Turtles:_Out_of_the_Shadows,Action,Dave Green,,Megan Fox,Stephen Amell,Will Arnett,Laura Linney,Brian Tee,"$135,000,000.00","$242,500,000.00"</t>
  </si>
  <si>
    <t>Terminator Genisys,2015-06-22,https://en.wikipedia.org/wiki/Terminator_Genisys,Sci-Fi,Alan Taylor,,Arnold Schwarzenegger,J. K. Simmons,Emilia Clarke,Jason Clarke,Jai Courtney,"$155,000,000.00","$440,600,000.00"</t>
  </si>
  <si>
    <t>Texas Chainsaw 3D,2013-01-04,https://en.wikipedia.org/wiki/Texas_Chainsaw_3D,Horror,John Luessenhop,,Alexandra Daddario,Dan Yeager,Trey Songz,Scott Eastwood,Tania Raymonde,"$20,000,000.00","$47,200,000.00"</t>
  </si>
  <si>
    <t>That Awkward Moment,2014-01-27,https://en.wikipedia.org/wiki/That_Awkward_Moment,Comedy,Tom Gormican,,Zac Efron,Michael B. Jordan,Miles Teller,Imogen Poots,Jessica Lucas,"$8,000,000.00","$40,500,000.00"</t>
  </si>
  <si>
    <t>The 33,2015-08-06,https://en.wikipedia.org/wiki/The_33_(film),Drama,Patricia Riggen,,Antonio Banderas,Rodrigo Santoro,Juliette Binoche,James Brolin,Lou Diamond Phillips,"$26,000,000.00","$24,900,000.00"</t>
  </si>
  <si>
    <t>The 5th Wave,2016-01-22,https://en.wikipedia.org/wiki/The_5th_Wave_(film),Sci-Fi,J Blakeson,,ChloÃ« Grace Moretz,Nick Robinson,Alex Roe,Liev Schreiber,Maika Monroe,"$35,000,000.00","$110,700,000.00"</t>
  </si>
  <si>
    <t>The Age of Adaline,2015-04-24,https://en.wikipedia.org/wiki/The_Age_of_Adaline,Romance,Lee Toland Krieger,,Blake Lively,Michiel Huisman,Harrison Ford,Ellen Burstyn,Amanda Crew,"$25,000,000.00","$65,700,000.00"</t>
  </si>
  <si>
    <t>The Amazing Spider-Man,2012-07-03,https://en.wikipedia.org/wiki/The_Amazing_Spider-Man_(2012_film),Action,Marc Webb,,Andrew Garfield,Emma Stone,Max Charles,Martin Sheen,Sally Field,"$230,000,000.00","$757,900,000.00"</t>
  </si>
  <si>
    <t>The Angry Birds Movie,2016-05-05,https://en.wikipedia.org/wiki/The_Angry_Birds_Movie,Comedy,Clay Kaytis,Fergal Reilly,Jason Sudeikis,Josh Gad,Danny McBride,Bill Hader,Maya Rudolph,"$73,000,000.00","$346,900,000.00"</t>
  </si>
  <si>
    <t>The Best Exotic Marigold Hotel â‚ª,2012-05-04,https://en.wikipedia.org/wiki/The_Best_Exotic_Marigold_Hotel,Comedy,John Madden,,Judi Dench,Bill Nighy,Dev Patel,Tom Wilkinson,Maggie Smith,"$10,000,000.00","$136,800,000.00"</t>
  </si>
  <si>
    <t>The Big Short,2015-12-11,https://en.wikipedia.org/wiki/The_Big_Short_(film),Biography,Adam McKay,,Religious Bale,Steve Carell,Ryan Gosling,Brad Pitt,Melissa Leo,"$28,000,000.00","$133,300,000.00"</t>
  </si>
  <si>
    <t>The Bling Ring,2013-06-14,https://en.wikipedia.org/wiki/The_Bling_Ring,Comedy,Sofia Coppola,,Emma Watson,Israel Broussard,Katie Chang,Claire Julien,Taissa Farmiga,"$8,000,000.00","$19,100,000.00"</t>
  </si>
  <si>
    <t>The Book of Life,2014-10-12,https://en.wikipedia.org/wiki/The_Book_of_Life_(2014_film),Family,Jorge R. Gutierrez,,Christina Applegate,Diego Luna,Zoe Saldana,Channing Tatum,,"$50,000,000.00","$99,800,000.00"</t>
  </si>
  <si>
    <t>The Boss,2016-04-08,https://en.wikipedia.org/wiki/The_Boss_(2016_film),Comedy,Ben Falcone,,Melissa McCarthy,Kristen Bell,Peter Dinklage,Tyler Labine,Kristen Schaal,"$29,000,000.00","$78,600,000.00"</t>
  </si>
  <si>
    <t>The Bourne Legacy,2012-08-10,https://en.wikipedia.org/wiki/The_Bourne_Legacy_(film),Action,Tony Gilroy,,Jeremy Renner,Rachel Weisz,Edward Norton,Oscar Isaac,Joan Allen,"$125,000,000.00","$276,100,000.00"</t>
  </si>
  <si>
    <t>The Boxtrolls,2014-08-31,https://en.wikipedia.org/wiki/The_Boxtrolls,Family,Anthony Stacchi,Graham Annable,Ben Kingsley,Toni Collette,Elle Fanning,Isaac Hempstead-Wright,Jared Harris,"$60,000,000.00","$109,300,000.00"</t>
  </si>
  <si>
    <t>The Boy,2016-01-22,https://en.wikipedia.org/wiki/The_Boy_(2016_film),Horror,William Brent Bell,,Lauren Cohan,Rupert Evans,Jim Norton,Diana Hardcastle,,"$10,000,000.00","$64,200,000.00"</t>
  </si>
  <si>
    <t>The Butler,2013-08-16,https://en.wikipedia.org/wiki/The_Butler,Drama,Lee Daniels,,Forest Whitaker,Oprah Winfrey,David Oyelowo,Liam Neeson,John Cusack,"$30,000,000.00","$176,600,000.00"</t>
  </si>
  <si>
    <t>The Cabin in the Woods,2012-04-13,https://en.wikipedia.org/wiki/The_Cabin_in_the_Woods,Horror,Drew Goddard,,Richard Jenkins,Bradley Whitford,Jesse Williams,Chris Hemsworth,Kristen Connolly,"$30,000,000.00","$66,500,000.00"</t>
  </si>
  <si>
    <t>The Call,2013-03-15,https://en.wikipedia.org/wiki/The_Call_(2013_film),Mystery,Brad Anderson,,Abigail Breslin,Halle Berry,Morris Chestnut,Michael Eklund,Michael Imperioli,"$13,000,000.00","$68,600,000.00"</t>
  </si>
  <si>
    <t>The Campaign,2012-08-10,https://en.wikipedia.org/wiki/The_Campaign_(film),Comedy,Jay Roach,,Will Ferrell,Zach Galifianakis,Jason Sudeikis,Katherine LaNasa,Dylan McDermott,"$95,000,000.00","$104,900,000.00"</t>
  </si>
  <si>
    <t>The Cold Light of Day,2012-09-07,https://en.wikipedia.org/wiki/The_Cold_Light_of_Day_(film),Action,Mabrouk El Mechri,,Henry Cavill,Bruce Willis,Sigourney Weaver,Veronica Echegui,Roschoy Zem,"$20,000,000.00","$16,900,000.00"</t>
  </si>
  <si>
    <t>The Collection,2012-11-30,https://en.wikipedia.org/wiki/The_Collection_(film),Horror,Marcus Dunstan,,Josh Stewart,Emma Fitzpatrick,,,,"$10,000,000.00","$8,900,000.00"</t>
  </si>
  <si>
    <t>The Conjuring,2013-07-19,https://en.wikipedia.org/wiki/The_Conjuring_(film),Thriller,James Wan,,Patrick Wilson,Vera Farmiga,Ron Livingston,Lili Taylor,Shannon Kook,"$20,000,000.00","$318,000,000.00"</t>
  </si>
  <si>
    <t>The Conjuring 2,2016-06-07,https://en.wikipedia.org/wiki/The_Conjuring_2,Horror,James Wan,,Patrick Wilson,Vera Farmiga,,,,"$40,000,000.00","$319,500,000.00"</t>
  </si>
  <si>
    <t>The Croods,2013-03-22,https://en.wikipedia.org/wiki/The_Croods,Adventure,Chris Sanders,Kirk DeMicco,Nicolas Cage,Ryan Reynolds,Emma Stone,Catherine Keener,Clark Duke,"$135,000,000.00","$587,200,000.00"</t>
  </si>
  <si>
    <t>The Danish Girl,2015-09-05,https://en.wikipedia.org/wiki/The_Danish_Girl_(film),Drama,Tom Hooper,,Eddie Redmayne,Alicia Vikander,Matthias Schoenaerts,Ben Whishaw,,"$15,000,000.00","$64,200,000.00"</t>
  </si>
  <si>
    <t>The Darkness,2016-05-13,https://en.wikipedia.org/wiki/The_Darkness_(film),Horror,Greg McLean,,Kevin Bacon,Radha Mitchell,David Mazouz,Lucy Fry,Matt Walsh,"$4,000,000.00","$10,900,000.00"</t>
  </si>
  <si>
    <t>The Devil Inside,2012-01-06,https://en.wikipedia.org/wiki/The_Devil_Inside_(film),Horror,William Brent Bell,,Suzan Crowley,Fernanda Andrade,Simon Quarterman,Evan Helmuth,,"$1,000,000.00","$101,800,000.00"</t>
  </si>
  <si>
    <t>The Dictator,2012-05-16,https://en.wikipedia.org/wiki/The_Dictator_(2012_film),Comedy,Larry Charles,,Sacha Baron Cohen,Ben Kingsley,Anna Faris,Megan Fox,John C. Reilly,"$65,000,000.00","$179,400,000.00"</t>
  </si>
  <si>
    <t>The Divergent Series: Allegiant,2016-03-18,https://en.wikipedia.org/wiki/The_Divergent_Series:_Allegiant,Adventure,Robert Schwentke,,Shailene Woodley,Theo James,Naomi Watts,Jeff Daniels,Ansel Elgort,"$110,000,000.00","$179,200,000.00"</t>
  </si>
  <si>
    <t>The Divergent Series: Insurgent,2015-03-19,https://en.wikipedia.org/wiki/The_Divergent_Series:_Insurgent,Sci-Fi,Robert Schwentke,,Shailene Woodley,Kate Winslet,Theo James,Ansel Elgort,Naomi Watts,"$110,000,000.00","$297,300,000.00"</t>
  </si>
  <si>
    <t>The Drop,2014-09-12,https://en.wikipedia.org/wiki/The_Drop_(film),Drama,MichaÃ«l R. Roskam,,Tom Hardy,Noomi Rapace,James Gandolfini,Matthias Schoenaerts,John Ortiz,"$12,600,000.00","$18,700,000.00"</t>
  </si>
  <si>
    <t>The Duff,2015-02-12,https://en.wikipedia.org/wiki/The_Duff,Comedy,Ari Sandel,,Mae Whitman,Robbie Amell,Bella Thorne,Bianca A. Santos,Allison Janney,"$8,500,000.00","$43,500,000.00"</t>
  </si>
  <si>
    <t>The East,2013-05-31,https://en.wikipedia.org/wiki/The_East_(film),Crime,Zal Batmanglij,,Brit Marling,Alexander Skarsgard,Ellen Page,Julia Ormond,Patricia Clarkson,"$6,500,000.00","$2,400,000.00"</t>
  </si>
  <si>
    <t>The Equalizer,2014-09-07,https://en.wikipedia.org/wiki/The_Equalizer_(film),Thriller,Antoine Fuqua,,Denzel Washington,ChloÃ« Grace Moretz,Marton Csokas,David Harbour,Bill Pullman,"$55,000,000.00","$192,300,000.00"</t>
  </si>
  <si>
    <t>The Expendables 2,2012-08-17,https://en.wikipedia.org/wiki/The_Expendables_2,Action,Simon West,,Sylvester Stallone,Jason Statham,Dolph Lundgren,Terry Crews,Randy Couture,"$100,000,000.00","$305,400,000.00"</t>
  </si>
  <si>
    <t>The Expendables 3,2014-08-04,https://en.wikipedia.org/wiki/The_Expendables_3,Action,Patrick Hughes,,Sylvester Stallone,Arnold Schwarzenegger,Harrison Ford,Mel Gibson,Jason Statham,"$90,000,000.00","$206,200,000.00"</t>
  </si>
  <si>
    <t>The Family,2013-09-13,https://en.wikipedia.org/wiki/The_Family_(2013_film),Crime,Luc Besson,,Robert De Niro,Michelle Pfeiffer,Dianna Agron,Tommy Lee Jones,Vincent Pastore,"$30,000,000.00","$78,400,000.00"</t>
  </si>
  <si>
    <t>The Fault in Our Stars,2014-05-16,https://en.wikipedia.org/wiki/The_Fault_in_Our_Stars_(film),Drama,Josh Boone,,Shailene Woodley,Ansel Elgort,,,,"$13,000,000.00","$307,200,000.00"</t>
  </si>
  <si>
    <t>The Five-Year Engagement,2012-04-27,https://en.wikipedia.org/wiki/The_Five-Year_Engagement,Comedy,Nicholas Stoller,,Jason Segel,Emily Blunt,Chris Pratt,Alison Brie,Rhys Ifans,"$30,000,000.00","$53,900,000.00"</t>
  </si>
  <si>
    <t>The Forest,2016-01-08,https://en.wikipedia.org/wiki/The_Forest_(2016_film),Horror,Jason Zada,,Natalie Dormer,Taylor Kinney,,,,"$10,000,000.00","$37,600,000.00"</t>
  </si>
  <si>
    <t>The Gift,2015-07-30,https://en.wikipedia.org/wiki/The_Gift_(2015_film),Thriller,Joel Edgerton,,Jason Bateman,Rebecca Hall,Joel Edgerton,,,"$5,000,000.00","$59,000,000.00"</t>
  </si>
  <si>
    <t>The Giver,2014-08-11,https://en.wikipedia.org/wiki/The_Giver_(film),Sci-Fi,Phillip Noyce,,Jeff Bridges,Brenton Thwaites,Meryl Streep,Alexander SkarsgÃ¥rd,Katie Holmes,"$25,000,000.00","$67,000,000.00"</t>
  </si>
  <si>
    <t>The Grand Budapest Hotel,2014-02-06,https://en.wikipedia.org/wiki/The_Grand_Budapest_Hotel,Comedy,Wes Anderson,,Ralph Fiennes,Tony Revolori,F. Murray Abraham,Mathieu Amalric,Adrien Brody,"$23,000,000.00","$174,800,000.00"</t>
  </si>
  <si>
    <t>The Great Gatsby,2013-05-10,https://en.wikipedia.org/wiki/The_Great_Gatsby_(2013_film),Drama,Baz Luhrmann,,Leonardo DiCaprio,Tobey Maguire,Joel Edgerton,Carey Mulligan,Isla Fisher,"$105,000,000.00","$351,000,000.00"</t>
  </si>
  <si>
    <t>The Grey,2012-01-27,https://en.wikipedia.org/wiki/The_Grey_(film),Action,Joe Carnahan,,Liam Neeson,Frank Grillo,Dermot Mulroney,Dallas Roberts,,"$25,000,000.00","$77,300,000.00"</t>
  </si>
  <si>
    <t>The Gunman,2015-03-20,https://en.wikipedia.org/wiki/The_Gunman_(film),Thriller,Pierre Morel,,Sean Penn,Javier Bardem,Ray Winstone,Idris Elba,Mark Rylance,"$40,000,000.00","$24,200,000.00"</t>
  </si>
  <si>
    <t>The Hangover Part III,2013-05-23,https://en.wikipedia.org/wiki/The_Hangover_Part_III,Comedy,Todd Phillips,,Bradley Cooper,Zach Galifianakis,Ed Helms,Justin Bartha,Ken Jeong,"$103,000,000.00","$362,000,000.00"</t>
  </si>
  <si>
    <t>The Hateful Eight,2015-12-25,https://en.wikipedia.org/wiki/The_Hateful_Eight,Drama,Quentin Tarantino,,Samuel L. Jackson,Kurt Russell,Jennifer Jason Leigh,Walton Goggins,Tim Roth,"$44,000,000.00","$155,800,000.00"</t>
  </si>
  <si>
    <t>The Heat,2013-06-28,https://en.wikipedia.org/wiki/The_Heat_(film),Action,Paul Feig,,Sandra Bullock,Melissa McCarthy,Kaitlin Olson,Tony Hale,Demian Bichir,"$43,000,000.00","$229,900,000.00"</t>
  </si>
  <si>
    <t>The Hobbit: The Battle of the Five Armies,2014-12-01,https://en.wikipedia.org/wiki/The_Hobbit:_The_Battle_of_the_Five_Armies,Adventure,Peter Jackson,,Ian McKellen,Martin Freeman,Richard Armitage,Evangeline Lilly,Luke Evans,"$250,000,000.00","$956,000,000.00"</t>
  </si>
  <si>
    <t>The Host,2013-03-29,https://en.wikipedia.org/wiki/The_Host_(2013_film),Sci-Fi,Andrew Niccol,,Saoirse Ronan,Max Irons,Jake Abel,Diane Kruger,William Hurt,"$40,000,000.00","$63,300,000.00"</t>
  </si>
  <si>
    <t>The Hundred-Foot Journey,2014-08-08,https://en.wikipedia.org/wiki/The_Hundred-Foot_Journey_(film),Drama,Lasse HallstrÃ¶m,,Helen Mirren,Manish Dayal,,,,"$22,000,000.00","$88,900,000.00"</t>
  </si>
  <si>
    <t>The Hunger Games,2012-03-23,https://en.wikipedia.org/wiki/The_Hunger_Games_(film),Action,Gary Ross,,Jennifer Lawrence,Josh Hutcherson,Liam Hemsworth,Wes Bentley,Elizabeth Banks,"$78,000,000.00","$694,400,000.00"</t>
  </si>
  <si>
    <t>The Hunger Games: Mockingjay â€“ Part 1,2014-11-10,https://en.wikipedia.org/wiki/The_Hunger_Games:_Mockingjay_%25E2%2580%2593_Part_1,Sci-Fi,Francis Lawrence,,Jennifer Lawrence,Josh Hutcherson,Woody Harrelson,Julianne Moore,Donald Sutherland,"$125,000,000.00","$755,400,000.00"</t>
  </si>
  <si>
    <t>The Hunger Games: Mockingjay â€“ Part 2,2015-11-04,https://en.wikipedia.org/wiki/The_Hunger_Games:_Mockingjay_%25E2%2580%2593_Part_2,Sci-Fi,Francis Lawrence,,Jennifer Lawrence,Josh Hutcherson,Liam Hemsworth,Woody Harrelson,Elizabeth Banks,"$160,000,000.00","$653,400,000.00"</t>
  </si>
  <si>
    <t>The Huntsman: Winter's War,2016-04-22,https://en.wikipedia.org/wiki/The_Huntsman:_Winter%2527s_War,Fantasy,Cedric Nicolas-Troyan,,Chris Hemsworth,Charlize Theron,Emily Blunt,Jessica Chastain,Nick Frost,"$115,000,000.00","$164,600,000.00"</t>
  </si>
  <si>
    <t>The Iceman,2013-05-03,https://en.wikipedia.org/wiki/The_Iceman_(film),Drama,Ariel Vromen,,Morgan Land (screenplay),Michael Shannon,Winona Ryder,Chris Evans,Ray Liotta,"$10,000,000.00","$4,400,000.00"</t>
  </si>
  <si>
    <t>The Identical,2014-04-17,https://en.wikipedia.org/wiki/The_Identical,Religious,Dustin Marcellino,,Ray Liotta,Ashley Judd,Seth Green,Brian Geraghty,Joe Pantoliano,"$16,000,000.00","$2,800,000.00"</t>
  </si>
  <si>
    <t>The Imitation Game,2014-08-29,https://en.wikipedia.org/wiki/The_Imitation_Game,Drama,Morten Tyldum,,Benedict Cumberbatch,Keira Knightley,Matthew Goode,Rory Kinnear,Allen Leech,"$14,000,000.00","$233,600,000.00"</t>
  </si>
  <si>
    <t>The Impossible,2012-12-21,https://en.wikipedia.org/wiki/The_Impossible_(2012_film),Drama,Juan Antonio Bayona,,Naomi Watts,Ewan McGregor,,,,"$45,000,000.00","$180,300,000.00"</t>
  </si>
  <si>
    <t>The Incredible Burt Wonderstone,2013-03-15,https://en.wikipedia.org/wiki/The_Incredible_Burt_Wonderstone,Comedy,Don Scardino,,Steve Carell,Jim Carrey,Steve Buscemi,Olivia Wilde,James Gandolfini,"$34,000,000.00","$27,400,000.00"</t>
  </si>
  <si>
    <t>The Infiltrator,2016-07-13,https://en.wikipedia.org/wiki/The_Infiltrator_(2016_film),Drama,Brad Furman,,Bryan Cranston,Diane Kruger,Benjamin Bratt,John Leguizamo,Amy Ryan,"$47,500,000.00","$15,200,000.00"</t>
  </si>
  <si>
    <t>The Intern,2015-09-15,https://en.wikipedia.org/wiki/The_Intern_(2015_film),Comedy,Nancy Meyers,,Robert De Niro,Anne Hathaway,Rene Russo,Adam DeVine,Anders Holm,"$44,000,000.00","$194,600,000.00"</t>
  </si>
  <si>
    <t>The Internship,2013-06-07,https://en.wikipedia.org/wiki/The_Internship,Comedy,Shawn Levy,,Vince Vaughn,Owen Wilson,Dylan O'Brien,Rose Byrne,Jessica Szohr,"$58,000,000.00","$93,000,000.00"</t>
  </si>
  <si>
    <t>The Interview,2014-12-11,https://en.wikipedia.org/wiki/The_Interview_(2014_film),Action,Seth Rogen,Evan Goldberg,Seth Rogen,James Franco,Lizzy Caplan,,,"$44,000,000.00","$11,300,000.00"</t>
  </si>
  <si>
    <t>The Judge,2014-09-04,https://en.wikipedia.org/wiki/The_Judge_(2014_film),Comedy,David Dobkin,,Robert Downey,Jr.,Robert Duvall,Vera Farmiga,Billy Bob Thornton,"$50,000,000.00","$84,400,000.00"</t>
  </si>
  <si>
    <t>The Lady in the Van,2015-12-04,https://en.wikipedia.org/wiki/The_Lady_in_the_Van,Comedy,Nicholas Hytner,,Maggie Smith,Alex Jennings,Jim Broadbent,Frances de la Tour,Roger Allam,"$6,000,000.00","$41,400,000.00"</t>
  </si>
  <si>
    <t>The Last Exorcism Part II,2013-03-01,https://en.wikipedia.org/wiki/The_Last_Exorcism_Part_II,Horror,Ed Gass-Donnelly,,Ashley Bell,Spencer Treat Clark,Muse Watson,Louis Herthum,Judd Lormand,"$5,000,000.00","$15,100,000.00"</t>
  </si>
  <si>
    <t>The Last Stand,2013-01-18,https://en.wikipedia.org/wiki/The_Last_Stand_(2013_film),Action,Kim Ji-woon,,Arnold Schwarzenegger,Forest Whitaker,Peter Stormare,Jaimie Alexander,Rodrigo Santoro,"$45,000,000.00","$48,300,000.00"</t>
  </si>
  <si>
    <t>The Last Witch Hunter,2015-10-23,https://en.wikipedia.org/wiki/The_Last_Witch_Hunter,Action,Breck Eisner,,Vin Diesel,Michael Caine,Rose Leslie,Elijah Wood,,"$90,000,000.00","$140,400,000.00"</t>
  </si>
  <si>
    <t>The Lazarus Effect,2015-02-27,https://en.wikipedia.org/wiki/The_Lazarus_Effect_(2015_film),Horror,David Gelb,,Olivia Wilde,Mark Duplass,Donald Glover,,,"$3,300,000.00","$38,400,000.00"</t>
  </si>
  <si>
    <t>The Legend of Hercules,2014-01-10,https://en.wikipedia.org/wiki/The_Legend_of_Hercules,Action,Renny Harlin,,Kellan Lutz,Gaia Weiss,Scott Adkins,Roxanne McKee,Liam Garrigan,"$70,000,000.00","$61,300,000.00"</t>
  </si>
  <si>
    <t>The Legend of Tarzan,2016-07-01,https://en.wikipedia.org/wiki/The_Legend_of_Tarzan_(film),Action,David Yates,,Alexander Skarsgard,Margot Robbie,Christoph Waltz,Samuel L. Jackson,Djimon Hounsou,"$180,000,000.00","$352,700,000.00"</t>
  </si>
  <si>
    <t>The Lego Movie,2014-02-01,https://en.wikipedia.org/wiki/The_Lego_Movie,Family,Phil Lord,Chris Miller,Chris Pratt,Will Ferrell,Elizabeth Banks,Will Arnett,Nick Offerman,"$60,000,000.00","$469,200,000.00"</t>
  </si>
  <si>
    <t>The Letters,2015-12-04,https://en.wikipedia.org/wiki/The_Letters_(film),Drama,William Riead,,Juliet Stevenson,Max von Sydow,Rutger Hauer,Priya Darshini,,"$1,000,000.00","$1,600,000.00"</t>
  </si>
  <si>
    <t>The Lucky One,2012-04-20,https://en.wikipedia.org/wiki/The_Lucky_One_(film),Drama,Scott Hicks,,Zac Efron,Taylor Schilling,Jay R. Ferguson,Riley Thomas Stewart,Adam Lefevre,"$25,000,000.00","$99,400,000.00"</t>
  </si>
  <si>
    <t>The Man from U.N.C.L.E.,2015-08-07,https://en.wikipedia.org/wiki/The_Man_from_U.N.C.L.E._(film),Action,Guy Ritchie,,Henry Cavill,Armie Hammer,Elizabeth Debicki,Alicia Vikander,Hugh Grant,"$75,000,000.00","$109,800,000.00"</t>
  </si>
  <si>
    <t>The Man with the Iron Fists,2012-11-02,https://en.wikipedia.org/wiki/The_Man_with_the_Iron_Fists,Action,RZA,,Russell Crowe,Lucy Liu,David Bautista,RZA,Byron Mann,"$20,000,000.00","$20,300,000.00"</t>
  </si>
  <si>
    <t>The Martian,2015-09-11,https://en.wikipedia.org/wiki/The_Martian_(film),Sci-Fi,Ridley Scott,,Matt Damon,Jeff Daniels,Kristen Wiig,Sean Bean,Jessica Chastain,"$108,000,000.00","$630,200,000.00"</t>
  </si>
  <si>
    <t>The Master,2012-09-14,https://en.wikipedia.org/wiki/The_Master_(2012_film),Drama,Paul Thomas Anderson,,Philip Seymour Hoffman,Joaquin Phoenix,Jesse Plemons,David Warshofsky,Amy Adams,"$32,000,000.00","$28,300,000.00"</t>
  </si>
  <si>
    <t>The Maze Runner,2014-09-19,https://en.wikipedia.org/wiki/The_Maze_Runner_(film),Sci-Fi,Wes Ball,,Dylan O'Brien,Will Poulter,Thomas Sangster,Aml Ameen,Kaya Scodelario,"$34,000,000.00","$348,300,000.00"</t>
  </si>
  <si>
    <t>The Mermaid,2016-02-08,https://en.wikipedia.org/wiki/The_Mermaid_(2016_film),Sci-Fi,Stephen Chow,,Deng Chao,Lin Yun,Show Luo,Zhang Yuqi,Kris Wu,"$60,720,000.00","$553,800,000.00"</t>
  </si>
  <si>
    <t>The Monuments Men,2014-02-07,https://en.wikipedia.org/wiki/The_Monuments_Men,Drama,George Clooney,,George Clooney,Matt Damon,Bill Murray,John Goodman,Jean Dujardin,"$70,000,000.00","$155,000,000.00"</t>
  </si>
  <si>
    <t>The Mortal Instruments: City of Bones,2013-08-21,https://en.wikipedia.org/wiki/The_Mortal_Instruments:_City_of_Bones,Action,Harald Zwart,,Lily Collins,Jamie Campbell Bower,Robert Sheehan,Jemima West,Kevin Durand,"$60,000,000.00","$90,600,000.00"</t>
  </si>
  <si>
    <t>The Night Before,2015-11-20,https://en.wikipedia.org/wiki/The_Night_Before_(2015_film),Comedy,Jonathan Levine,,Joseph Gordon-Levitt,Seth Rogen,Anthony Mackie,,,"$25,000,000.00","$52,400,000.00"</t>
  </si>
  <si>
    <t>The November Man,2014-08-27,https://en.wikipedia.org/wiki/The_November_Man,Thriller,Roger Donaldson,,Pierce Brosnan,Olga Kurylenko,Luke Bracey,Bill Smitrovich,Will Patton,"$15,000,000.00","$34,800,000.00"</t>
  </si>
  <si>
    <t>The Nut Job,2014-01-11,https://en.wikipedia.org/wiki/The_Nut_Job,Family,Peter Lepeniotis,,Will Arnett,Katherine Heigl,Liam Neeson,Brendan Fraser,Gabriel Iglesias,"$42,800,000.00","$120,900,000.00"</t>
  </si>
  <si>
    <t>The Oogieloves in the Big Balloon Adventure,2012-08-29,https://en.wikipedia.org/wiki/The_Oogieloves_in_the_Big_Balloon_Adventure,Family,Matthew Diamond,,Toni Braxton,Cloris Leachman,Christopher Lloyd,Chazz Palminteri,Cary Elwes,"$20,000,000.00","$1,100,000.00"</t>
  </si>
  <si>
    <t>The Other Woman,2014-03-31,https://en.wikipedia.org/wiki/The_Other_Woman_(2014_film),Comedy,Nick Cassavetes,,Cameron Diaz,Leslie Mann,Kate Upton,Nikolaj Coster-Waldau,Taylor Kinney,"$40,000,000.00","$196,700,000.00"</t>
  </si>
  <si>
    <t>The Peanuts Movie,2015-11-01,https://en.wikipedia.org/wiki/The_Peanuts_Movie,Animation,Steve Martino,,Bill Melendez,Noah Schnapp,Hadley Belle Miller,AJ Teece,Noah Johnston,"$99,000,000.00","$246,200,000.00"</t>
  </si>
  <si>
    <t>The Perfect Guy,2015-09-02,https://en.wikipedia.org/wiki/The_Perfect_Guy_(2015_film),Thriller,David M. Rosenthal,,Sanaa Lathan,Michael Ealy,Morris Chestnut,,,"$18,000,000.00","$60,300,000.00"</t>
  </si>
  <si>
    <t>The Perfect Match,2016-03-11,https://en.wikipedia.org/wiki/The_Perfect_Match_(2016_film),Romance,Bille Woodruff,,Terrence J,Cassie Ventura,Donald Faison,Dascha Polanco,Robert Christopher Riley,"$5,000,000.00","$10,400,000.00"</t>
  </si>
  <si>
    <t>The Perks of Being a Wallflower,2012-09-21,https://en.wikipedia.org/wiki/The_Perks_of_Being_a_Wallflower_(film),Drama,Stephen Chbosky,,Emma Watson,Logan Lerman,Mae Whitman,Nina Dobrev,Johnny Simmons,"$13,000,000.00","$33,400,000.00"</t>
  </si>
  <si>
    <t>The Pirates! Band of Misfits,2012-04-27,https://en.wikipedia.org/wiki/The_Pirates!_In_an_Adventure_with_Scientists_(film),Comedy,Peter Lord,Jeff Newitt,Hugh Grant,Salma Hayek,Jeremy Piven,Imelda Staunton,David Tennant,"$55,000,000.00","$123,000,000.00"</t>
  </si>
  <si>
    <t>The Place Beyond the Pines,2013-03-29,https://en.wikipedia.org/wiki/The_Place_Beyond_the_Pines,Crime,Derek Cianfrance,,Ryan Gosling,Bradley Cooper,Rose Byrne,Eva Mendes,Ray Liotta,"$15,000,000.00","$47,000,000.00"</t>
  </si>
  <si>
    <t>The Possession,2012-08-31,https://en.wikipedia.org/wiki/The_Possession_(2012_film),Horror,Ole Bornedal,,Jeffrey Dean Morgan,Kyra Sedgwick,,,,"$14,000,000.00","$78,500,000.00"</t>
  </si>
  <si>
    <t>The Purge,2013-05-31,https://en.wikipedia.org/wiki/The_Purge,Sci-Fi,James DeMonaco,,Ethan Hawke,Lena Headey,Max Burkholder,Tony Oller,Edwin Hodge,"$3,000,000.00","$89,300,000.00"</t>
  </si>
  <si>
    <t>The Purge: Election Year,2016-07-01,https://en.wikipedia.org/wiki/The_Purge:_Election_Year,Horror,James DeMonaco,,Frank Grillo,Betty Gabriel,Edwin Hodge,Kyle Secor,Joseph Julian Soria,"$10,000,000.00","$105,600,000.00"</t>
  </si>
  <si>
    <t>The Raid 2,2014-01-21,https://en.wikipedia.org/wiki/The_Raid_2,Action,Gareth Evans,,Iko Uwais,Tio Pakusadewo,Arifin Putra,Julie Estelle,Alex Abbad,"$4,500,000.00","$6,600,000.00"</t>
  </si>
  <si>
    <t>The Raid: Redemption â‚ª,2012-03-23,https://en.wikipedia.org/wiki/The_Raid:_Redemption,Action,Gareth Evans,,Iko Uwais,Doni Alamsyah,Joe Taslim,Yayan Ruhian,Ray Sahetapy,"$1,100,000.00","$9,140,000.00"</t>
  </si>
  <si>
    <t>The Raven,2012-04-27,https://en.wikipedia.org/wiki/The_Raven_(2012_film),Thriller,James McTeigue,,John Cusack,Alice Eve,Luke Evans,Brendan Gleeson,Oliver Jackson-Cohen,"$26,000,000.00","$29,700,000.00"</t>
  </si>
  <si>
    <t>The Revenant,2015-12-25,https://en.wikipedia.org/wiki/The_Revenant_(2015_film),Thriller,Alejandro G. IÃ±Ã¡rritu,,Leonardo DiCaprio,Tom Hardy,Domhnall Gleeson,Will Poulter,,"$135,000,000.00","$533,000,000.00"</t>
  </si>
  <si>
    <t>The Second Best Exotic Marigold Hotel,2015-02-26,https://en.wikipedia.org/wiki/The_Second_Best_Exotic_Marigold_Hotel,Comedy,John Madden,,Judi Dench,Bill Nighy,Maggie Smith,Richard Gere,Celia Imrie,"$10,000,000.00","$86,000,000.00"</t>
  </si>
  <si>
    <t>The Second Mother,2015-01-25,https://en.wikipedia.org/wiki/The_Second_Mother_(2015_film),Drama,Anna Muylaert,,Regina CasÃ©,Michel Joelsas,Camila MÃ¡rdila,,,"$4,000,000.00","$6,200,000.00"</t>
  </si>
  <si>
    <t>The Secret Life of Pets,2016-07-08,https://en.wikipedia.org/wiki/The_Secret_Life_of_Pets,Adventure,Chris Renaud,Yarrow Cheney,Louis C.K.,Eric Stonestreet,Kevin Hart,Albert Brooks,Hannibal Buress,"$75,000,000.00","$724,900,000.00"</t>
  </si>
  <si>
    <t>The Secret World of Arrietty,2012-02-17,https://en.wikipedia.org/wiki/Arrietty,Adventure,Gary Rydstrom,,Will Arnett,Amy Poehler,Carol Burnett,Bridgit Mendler,David Henrie,"$23,000,000.00","$145,600,000.00"</t>
  </si>
  <si>
    <t>The Shallows,2016-06-21,https://en.wikipedia.org/wiki/The_Shallows_(film),Horror,Jaume Collet-Serra,,Blake Lively,Ã“scar Jaenada,,,,"$17,000,000.00","$93,200,000.00"</t>
  </si>
  <si>
    <t>The Signal,2014-01-20,https://en.wikipedia.org/wiki/The_Signal_(2014_film),Sci-Fi,William Eubank,,Brenton Thwaites,Olivia Cooke,Sarah Clarke,Laurence Fishburne,,"$4,000,000.00","$2,420,000.00"</t>
  </si>
  <si>
    <t>The Single Moms Club,2014-03-14,https://en.wikipedia.org/wiki/The_Single_Moms_Club,Comedy,Tyler Perry,,Tyler Perry,Nia Long,Wendi McLendon-Covey,Zulay Henao,Cocoa Brown,"$8,000,000.00","$16,300,000.00"</t>
  </si>
  <si>
    <t>The Smurfs 2,2013-07-31,https://en.wikipedia.org/wiki/The_Smurfs_2,Adventure,Raja Gosnell,,Neil Patrick Harris,Jayma Mays,Hank Azaria,Tim Gunn,Brendan Gleeson,"$105,000,000.00","$347,500,000.00"</t>
  </si>
  <si>
    <t>The Spectacular Now,2013-08-02,https://en.wikipedia.org/wiki/The_Spectacular_Now,Drama,James Ponsoldt,,Miles Teller,Shailene Woodley,Kaitlyn Dever,Brie Larson,Dayo Okeniyi,"$2,500,000.00","$6,900,000.00"</t>
  </si>
  <si>
    <t>The SpongeBob Movie: Sponge Out of Water,2015-02-06,https://en.wikipedia.org/wiki/The_SpongeBob_Movie:_Sponge_Out_of_Water,Adventure,Paul Tibbitt,Jonathan Aibel,Paul Tibbitt (director),Jonathan Aibel,Glenn Berger(screenplay),Antonio Banderas,Tom Kenny,"$74,000,000.00","$323,400,000.00"</t>
  </si>
  <si>
    <t>The Sweet Escape,2015-06-10,https://en.wikipedia.org/wiki/The_Sweet_Escape_(film),Comedy,Bruno PodalydÃ¨s,,Bruno PodalydÃ¨s,Sandrine Kiberlain,AgnÃ¨s Jaoui,Vimala Pons,,"$3,800,000.00","$3,300,000.00"</t>
  </si>
  <si>
    <t>The Theory of Everything,2014-09-07,https://en.wikipedia.org/wiki/The_Theory_of_Everything_(2014_film),Biography,James Marsh,,Eddie Redmayne,Felicity Jones,,,,"$15,000,000.00","$123,700,000.00"</t>
  </si>
  <si>
    <t>The Three Stooges,2012-04-13,https://en.wikipedia.org/wiki/The_Three_Stooges_(film),Comedy,Bobby Farrelly,Peter Farrelly,Chris Diamantopoulos,Sean Hayes,Will Sasso,Jane Lynch,Larry David,"$30,000,000.00","$54,800,000.00"</t>
  </si>
  <si>
    <t>The Transporter Refueled,2015-09-04,https://en.wikipedia.org/wiki/The_Transporter_Refueled,Action,Camille Delamarre,,Ed Skrein,Ray Stevenson,Loan Chabanol,Gabriella Wright,,"$25,000,000.00","$72,600,000.00"</t>
  </si>
  <si>
    <t>The Twilight Saga: Breaking Dawn â€“ Part 2,2012-11-16,https://en.wikipedia.org/wiki/The_Twilight_Saga:_Breaking_Dawn_%25E2%2580%2593_Part_2,Fantasy,Bill Condon,,Kristen Stewart,Robert Pattinson,Michael Sheen,Mackenzie Foy,Billy Burke,"$120,000,000.00","$829,700,000.00"</t>
  </si>
  <si>
    <t>The Vatican Tapes,2015-07-25,https://en.wikipedia.org/wiki/The_Vatican_Tapes,Horror,Mark Neveldine,,Kathleen Robertson,Michael PeÃ±a,Djimon Hounsou,Dougray Scott,John Patrick Amedori,"$13,000,000.00","$13,500,000.00"</t>
  </si>
  <si>
    <t>The Visit,2015-09-08,https://en.wikipedia.org/wiki/The_Visit_(2015_American_film),Horror,M. Night Shyamalan,,Kathryn Hahn,Ed Oxenbould,Deanna Dunagan,Peter McRobbie,Olivia DeJonge,"$5,000,000.00","$98,500,000.00"</t>
  </si>
  <si>
    <t>The Walk,2015-09-30,https://en.wikipedia.org/wiki/The_Walk_(2015_film),Biography,Robert Zemeckis,,Joseph Gordon-Levitt,Ben Kingsley,James Badge Dale,Charlotte Le Bon,,"$45,000,000.00","$61,200,000.00"</t>
  </si>
  <si>
    <t>The Watch,2012-07-27,https://en.wikipedia.org/wiki/The_Watch_(2012_film),Comedy,Akiva Schaffer,,Ben Stiller,Vince Vaughn,Rosemarie DeWitt,Jonah Hill,Richard Ayoade,"$68,000,000.00","$68,300,000.00"</t>
  </si>
  <si>
    <t>The Water Diviner,2014-12-26,https://en.wikipedia.org/wiki/The_Water_Diviner,Drama,Russell Crowe,,Cem YÄ±lmaz,Miyavi,YÄ±lmaz ErdoÄŸan,,,"$22,500,000.00","$30,800,000.00"</t>
  </si>
  <si>
    <t>The Way, Way Back,2013-07-05,"https://en.wikipedia.org/wiki/The_Way,_Way_Back",Comedy,Nat Faxon,Jim Rash,Steve Carell,Toni Collette,Allison Janney,AnnaSophia Robb,Sam Rockwell,"$5,000,000.00","$5,000,000.00"</t>
  </si>
  <si>
    <t>The Wedding Ringer,2015-01-16,https://en.wikipedia.org/wiki/The_Wedding_Ringer,Romance,Jeremy Garelick,,Kevin Hart,Josh Gad,Kaley Cuoco,Olivia Thirlby,Alan Ritchson,"$23,000,000.00","$79,800,000.00"</t>
  </si>
  <si>
    <t>The Witch,2016-01-27,https://en.wikipedia.org/wiki/The_Witch_(2015_film),Horror,Robert Eggers,,Anya Taylor-Joy,Ralph Ineson,Kate Dickie,,,"$3,000,000.00","$40,400,000.00"</t>
  </si>
  <si>
    <t>The Wolverine,2013-07-24,https://en.wikipedia.org/wiki/The_Wolverine_(film),Action,James Mangold,,Hugh Jackman,Famke Janssen,Hiroyuki Sanada,Hal Yamanouchi,Tao Okamoto,"$120,000,000.00","$414,800,000.00"</t>
  </si>
  <si>
    <t>The Woman in Black,2012-02-03,https://en.wikipedia.org/wiki/The_Woman_in_Black_(2012_film),Horror,James Watkins,,Daniel Radcliffe,CiarÃ¡n Hinds,Janet McTeer,Liz White,Alisa Khazanova,"$15,000,000.00","$128,500,000.00"</t>
  </si>
  <si>
    <t>The Woman in Black: Angel of Death,2014-12-30,https://en.wikipedia.org/wiki/The_Woman_in_Black:_Angel_of_Death,Horror,Tom Harper,,Phoebe Fox,Jeremy Irvine,Helen McCrory,Adrian Rawlins,Oaklee Pendergast,"$15,000,000.00","$48,900,000.00"</t>
  </si>
  <si>
    <t>The World's End,2013-07-19,https://en.wikipedia.org/wiki/The_World%2527s_End_(film),Comedy,Edgar Wright,,Simon Pegg,Nick Frost,Paddy Considine,Martin Freeman,Eddie Marsan,"$20,000,000.00","$46,100,000.00"</t>
  </si>
  <si>
    <t>The Young Messiah,2016-03-11,https://en.wikipedia.org/wiki/The_Young_Messiah_(film),Drama,Cyrus Nowrasteh,,Adam Greaves-Neal,Sean Bean,,,,"$18,500,000.00","$7,200,000.00"</t>
  </si>
  <si>
    <t>Think Like a Man,2012-04-20,https://en.wikipedia.org/wiki/Think_Like_a_Man,Comedy,Tim Story,,Kevin Hart,Michael Ealy,Taraji P. Henson,Jerry Ferrara,Meagan Good,"$12,000,000.00","$96,100,000.00"</t>
  </si>
  <si>
    <t>This Is the End,2013-06-12,https://en.wikipedia.org/wiki/This_Is_the_End,Comedy,Evan Goldberg,Seth Rogen,Seth Rogen,Jay Baruchel,James Franco,Craig Robinson,Danny McBride,"$32,000,000.00","$126,000,000.00"</t>
  </si>
  <si>
    <t>This Is Where I Leave You,2014-09-19,https://en.wikipedia.org/wiki/This_Is_Where_I_Leave_You,Comedy,Shawn Levy,,Jason Bateman,Tina Fey,Jane Fonda,Timothy Olyphant,Corey Stoll,"$19,800,000.00","$41,300,000.00"</t>
  </si>
  <si>
    <t>This Means War,2012-02-17,https://en.wikipedia.org/wiki/This_Means_War_(film),Action,McG,,Tom Hardy,Chris Pine,Reese Witherspoon,Chelsea Handler,Til Schweiger,"$65,000,000.00","$156,500,000.00"</t>
  </si>
  <si>
    <t>Top Five,2014-09-06,https://en.wikipedia.org/wiki/Top_Five,Comedy,Chris Rock,,Chris Rock,Rosario Dawson,Genevieve Angelson,Rachel Feinstein,Dan Naturman,"$12,000,000.00","$26,100,000.00"</t>
  </si>
  <si>
    <t>Top Gun 3D,2013-02-08,https://en.wikipedia.org/wiki/Top_Gun,Action,Tony Scott,,Tom Cruise,Kelly McGillis,Val Kilmer,James Tolkan,Tom Skerritt,"$15,000,000.00","$356,800,000.00"</t>
  </si>
  <si>
    <t>Total Recall,2012-08-03,https://en.wikipedia.org/wiki/Total_Recall_(2012_film),Action,Len Wiseman,,Colin Farrell,Jessica Biel,Bryan Cranston,Kate Beckinsale,Bill Nighy,"$125,000,000.00","$198,500,000.00"</t>
  </si>
  <si>
    <t>Trance,2013-03-27,https://en.wikipedia.org/wiki/Trance_(2013_film),Crime,Danny Boyle,,James McAvoy,Vincent Cassel,Rosario Dawson,Tuppence Middleton,Lee Nicholas Harris,"$20,000,000.00","$24,300,000.00"</t>
  </si>
  <si>
    <t>Transcendence,2014-04-10,https://en.wikipedia.org/wiki/Transcendence_(2014_film),Sci-Fi,Wally Pfister,,Johnny Depp,Paul Bettany,Rebecca Hall,Kate Mara,Morgan Freeman,"$100,000,000.00","$103,000,000.00"</t>
  </si>
  <si>
    <t>Triple 9,2016-02-16,https://en.wikipedia.org/wiki/Triple_9,Crime,John Hillcoat,,Kate Winslet,Woody Harrelson,Gal Gadot,Anthony Mackie,Teresa Palmer,"$20,000,000.00","$23,400,000.00"</t>
  </si>
  <si>
    <t>Trouble with the Curve,2012-09-21,https://en.wikipedia.org/wiki/Trouble_with_the_Curve,Drama,Robert Lorenz,,Clint Eastwood,Amy Adams,Matthew Lillard,Justin Timberlake,John Goodman,"$60,000,000.00","$49,000,000.00"</t>
  </si>
  <si>
    <t>Trumbo,2015-09-12,https://en.wikipedia.org/wiki/Trumbo_(2015_film),Drama,Jay Roach,,Bryan Cranston,Diane Lane,Helen Mirren,John Goodman,Elle Fanning,"$15,000,000.00","$8,200,000.00"</t>
  </si>
  <si>
    <t>Truth,2015-09-12,https://en.wikipedia.org/wiki/Truth_(2015_film),Drama,James Vanderbilt,,Robert Redford,Cate Blanchett,Dennis Quaid,Topher Grace,Elisabeth Moss,"$9,600,000.00","$5,400,000.00"</t>
  </si>
  <si>
    <t>Turbo,2013-07-17,https://en.wikipedia.org/wiki/Turbo_(film),Comedy,David Soren,,Ryan Reynolds,Paul Giamatti,Michael PeÃ±a,Luis GuzmÃ¡n,Bill Hader,"$127,000,000.00","$282,600,000.00"</t>
  </si>
  <si>
    <t>Tusk,2014-09-06,https://en.wikipedia.org/wiki/Tusk_(2014_film),Horror,Kevin Smith,,Michael Parks,Justin Long,Haley Joel Osment,GÃ©nesis RodrÃ­guez,Johnny Depp,"$3,000,000.00","$1,900,000.00"</t>
  </si>
  <si>
    <t>Unbroken,2014-11-17,https://en.wikipedia.org/wiki/Unbroken_(film),Drama,Angelina Jolie,,Jack O'Connell,Miyavi,Domhnall Gleeson,Garrett Hedlund,Jai Courtney,"$65,000,000.00","$163,400,000.00"</t>
  </si>
  <si>
    <t>Unfinished Business,2015-03-06,https://en.wikipedia.org/wiki/Unfinished_Business_(2015_film),Comedy,Ken Scott,,Vince Vaughn,Tom Wilkinson,Dave Franco,Sienna Miller,Nick Frost,"$35,000,000.00","$14,400,000.00"</t>
  </si>
  <si>
    <t>Unfriended,2014-07-20,https://en.wikipedia.org/wiki/Unfriended,Horror,Levan Gabriadze,,Shelley Hennig,Renee Olstead,Jacob Wysocki,Will Peltz,,"$1,000,000.00","$64,100,000.00"</t>
  </si>
  <si>
    <t>Vacation,2015-07-29,https://en.wikipedia.org/wiki/Vacation_(2015_film),Adventure,John Francis Daley,Jonathan Goldstein,Ed Helms,Christina Applegate,Leslie Mann,Chris Hemsworth,Charlie Day,"$31,000,000.00","$104,900,000.00"</t>
  </si>
  <si>
    <t>Vampire Academy,2014-02-07,https://en.wikipedia.org/wiki/Vampire_Academy_(film),Action,Mark Waters,,Zoey Deutch,Lucy Fry,Danila Kozlovsky,,,"$30,000,000.00","$15,400,000.00"</t>
  </si>
  <si>
    <t>Veronica Mars,2014-03-14,https://en.wikipedia.org/wiki/Veronica_Mars_(film),Mystery,Rob Thomas,,Kristen Bell,Jason Dohring,Krysten Ritter,Ryan Hansen,Francis Capra,"$6,000,000.00","$3,500,000.00"</t>
  </si>
  <si>
    <t>Victor Frankenstein,2015-11-25,https://en.wikipedia.org/wiki/Victor_Frankenstein_(film),Horror,Paul McGuigan,,Daniel Radcliffe,James McAvoy,Jessica Brown Findlay,Andrew Scott,,"$40,000,000.00","$34,200,000.00"</t>
  </si>
  <si>
    <t>Wanderlust,2012-02-24,https://en.wikipedia.org/wiki/Wanderlust_(2012_film),Comedy,David Wain,,Paul Rudd,Jennifer Aniston,Malin Akerman,Justin Theroux,Ken Marino,"$35,000,000.00","$24,200,000.00"</t>
  </si>
  <si>
    <t>War Dogs,2016-08-19,https://en.wikipedia.org/wiki/War_Dogs_(2016_film),Crime,Todd Phillips,,Jonah Hill,Miles Teller,Ana de Armas,J. B. Blanc,,"$40,000,000.00","$42,700,000.00"</t>
  </si>
  <si>
    <t>War Room,2015-08-28,https://en.wikipedia.org/wiki/War_Room_(film),Drama,Alex Kendrick,,Alex Kendrick,Priscilla Shirer,T.C. Stallings,Beth Moore,Karen Abercrombie,"$3,000,000.00","$73,700,000.00"</t>
  </si>
  <si>
    <t>Warcraft,2016-06-10,https://en.wikipedia.org/wiki/Warcraft_(film),Action,Duncan Jones,,Ben Foster,Travis Fimmel,Paula Patton,Toby Kebbell,Dominic Cooper,"$160,000,000.00","$433,500,000.00"</t>
  </si>
  <si>
    <t>Warm Bodies,2013-02-01,https://en.wikipedia.org/wiki/Warm_Bodies_(film),Comedy,Jonathan Levine,,Nicholas Hoult,Teresa Palmer,Rob Corddry,John Malkovich,Analeigh Tipton,"$35,000,000.00","$117,000,000.00"</t>
  </si>
  <si>
    <t>What Maisie Knew,2013-05-03,https://en.wikipedia.org/wiki/What_Maisie_Knew_(film),Drama,Scott McGehee,David Siegel,Julianne Moore,Steve Coogan,Alexander SkarsgÃ¥rd,Joanna Vanderham,Onata Aprile,"$5,000,000.00","$2,700,000.00"</t>
  </si>
  <si>
    <t>What to Expect When You're Expecting,2012-05-18,https://en.wikipedia.org/wiki/What_to_Expect_When_You%2527re_Expecting_(film),Comedy,Kirk Jones,,Cameron Diaz,Jennifer Lopez,Brooklyn Decker,Elizabeth Banks,Anna Kendrick,"$40,000,000.00","$84,400,000.00"</t>
  </si>
  <si>
    <t>When the Game Stands Tall,2014-08-04,https://en.wikipedia.org/wiki/When_the_Game_Stands_Tall,Religious,Thomas Carter,,Jim Caviezel,Laura Dern,Michael Chiklis,Alexander Ludwig,,"$15,000,000.00","$30,100,000.00"</t>
  </si>
  <si>
    <t>Whiplash,2014-01-16,https://en.wikipedia.org/wiki/Whiplash_(2014_film),Drama,Damien Chazelle,,J. K. Simmons,Miles Teller,Paul Reiser,Melissa Benoist,,"$3,300,000.00","$49,000,000.00"</t>
  </si>
  <si>
    <t>Whiskey Tango Foxtrot,2016-03-04,https://en.wikipedia.org/wiki/Whiskey_Tango_Foxtrot_(film),Drama,Glenn Ficarra,John Requa,Tina Fey,Margot Robbie,Martin Freeman,Billy Bob Thornton,Alfred Molina,"$35,000,000.00","$24,900,000.00"</t>
  </si>
  <si>
    <t>White House Down,2013-06-28,https://en.wikipedia.org/wiki/White_House_Down,Action,Roland Emmerich,,Channing Tatum,Jamie Foxx,Maggie Gyllenhaal,James Woods,Richard Jenkins,"$150,000,000.00","$205,000,000.00"</t>
  </si>
  <si>
    <t>Wild,2014-08-29,https://en.wikipedia.org/wiki/Wild_(2014_film),Drama,Jean-Marc VallÃ©e,,Reese Witherspoon,Gaby Hoffmann,Michiel Huisman,Charles Baker,,"$15,000,000.00","$52,500,000.00"</t>
  </si>
  <si>
    <t>Winter's Tale,2014-02-13,https://en.wikipedia.org/wiki/Winter%2527s_Tale_(film),Drama,Akiva Goldsman,,Colin Farrell,Russell Crowe,Jessica Brown Findlay,Jennifer Connelly,Will Smith,"$60,000,000.00","$31,100,000.00"</t>
  </si>
  <si>
    <t>Wish I Was Here,2014-01-18,https://en.wikipedia.org/wiki/Wish_I_Was_Here,Drama,Zach Braff,,Zach Braff,Kate Hudson,Jim Parsons,Mandy Patinkin,Ashley Greene,"$6,000,000.00","$5,500,000.00"</t>
  </si>
  <si>
    <t>Woman in Gold,2015-04-01,https://en.wikipedia.org/wiki/Woman_in_Gold_(film),Drama,Simon Curtis,,Helen Mirren,Ryan Reynolds,Daniel BrÃ¼hl,Katie Holmes,Tatiana Maslany,"$11,000,000.00","$61,600,000.00"</t>
  </si>
  <si>
    <t>Won't Back Down,2012-09-28,https://en.wikipedia.org/wiki/Won%2527t_Back_Down_(film),Drama,Daniel Barnz,,Viola Davis,Maggie Gyllenhaal,Holly Hunter,Ving Rhames,Rosie Perez,"$19,000,000.00","$5,400,000.00"</t>
  </si>
  <si>
    <t>Woodlawn,2015-10-16,https://en.wikipedia.org/wiki/Woodlawn_(film),Drama,The Erwin Brothers,,Sean Astin,Nic Bishop,Caleb Castille,Sherri Shepherd,Jon Voight,"$13,000,000.00","$14,400,000.00"</t>
  </si>
  <si>
    <t>World War Z,2013-06-21,https://en.wikipedia.org/wiki/World_War_Z_(film),Action,Marc Forster,,Brad Pitt,Mireille Enos,James Badge Dale,Daniella Kertesz,Matthew Fox,"$190,000,000.00","$540,000,000.00"</t>
  </si>
  <si>
    <t>Wrath of the Titans,2012-03-30,https://en.wikipedia.org/wiki/Wrath_of_the_Titans,Action,Jonathan Liebesman,,Sam Worthington,Liam Neeson,Ralph Fiennes,Edgar Ramirez,Rosamund Pike,"$150,000,000.00","$305,300,000.00"</t>
  </si>
  <si>
    <t>X-Men: Apocalypse,2016-05-09,https://en.wikipedia.org/wiki/X-Men:_Apocalypse,Action,Bryan Singer,,James McAvoy,Michael Fassbender,Jennifer Lawrence,Oscar Isaac,Nicholas Hoult,"$178,000,000.00","$544,600,000.00"</t>
  </si>
  <si>
    <t>X-Men: Days of Future Past,2014-05-10,https://en.wikipedia.org/wiki/X-Men:_Days_of_Future_Past,Action,Bryan Singer,,Hugh Jackman,James McAvoy,Michael Fassbender,Halle Berry,Jennifer Lawrence,"$200,000,000.00","$747,900,000.00"</t>
  </si>
  <si>
    <t>You're Next,2013-08-23,https://en.wikipedia.org/wiki/You%2527re_Next,Horror,Adam Wingard,,Sharni Vinson,Joe Swanberg,AJ Bowen,Nicholas Tucci,Barbara Crampton,"$1,000,000.00","$26,800,000.00"</t>
  </si>
  <si>
    <t>Zero Dark Thirty,2012-12-19,https://en.wikipedia.org/wiki/Zero_Dark_Thirty,Drama,Kathryn Bigelow,,Jessica Chastain,Chris Pratt,Joel Edgerton,Kyle Chandler,Jason Clarke,"$40,000,000.00","$132,800,000.00"</t>
  </si>
  <si>
    <t>Zhong Kui: Snow Girl and the Dark Crystal,2015-02-19,https://en.wikipedia.org/wiki/Zhong_Kui:_Snow_Girl_and_the_Dark_Crystal,Romance,Peter Pau,,Li Bingbing,Chen Kun,Yang Zishan,Winston Chao,Bao Bei'er,"$30,000,000.00","$64,470,000.00"</t>
  </si>
  <si>
    <t>Zoolander 2,2016-02-12,https://en.wikipedia.org/wiki/Zoolander_2,Comedy,Ben Stiller,,Ben Stiller,Owen Wilson,Christine Taylor,Will Ferrell,PenÃ©lope Cruz,"$50,000,000.00","$56,000,000.00"</t>
  </si>
  <si>
    <t>SEARCH BOX FOR MOVIE TITLE</t>
  </si>
  <si>
    <t>MOVIE NAMES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</si>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</sst>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yyyy&quot;-&quot;mm&quot;-&quot;dd"/>
    <numFmt numFmtId="167" formatCode="&quot;$&quot;#,##0.00"/>
    <numFmt numFmtId="168" formatCode="[$$-409]#,##0.00"/>
  </numFmts>
  <fonts count="13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u/>
      <sz val="10"/>
      <color rgb="FF1155CC"/>
      <name val="Arial"/>
      <family val="2"/>
    </font>
    <font>
      <sz val="10"/>
      <color rgb="FF000000"/>
      <name val="Arial"/>
      <family val="2"/>
    </font>
    <font>
      <sz val="11"/>
      <color rgb="FF006100"/>
      <name val="Aptos Narrow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theme="8"/>
      <name val="Arial"/>
      <family val="2"/>
    </font>
    <font>
      <b/>
      <i/>
      <sz val="10"/>
      <color rgb="FF000000"/>
      <name val="Arial"/>
      <family val="2"/>
    </font>
    <font>
      <b/>
      <i/>
      <sz val="12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</borders>
  <cellStyleXfs count="4">
    <xf numFmtId="0" fontId="0" fillId="0" borderId="0"/>
    <xf numFmtId="9" fontId="4" fillId="0" borderId="0" applyFont="0" applyFill="0" applyBorder="0" applyAlignment="0" applyProtection="0"/>
    <xf numFmtId="0" fontId="5" fillId="3" borderId="0" applyNumberFormat="0" applyBorder="0" applyAlignment="0" applyProtection="0"/>
    <xf numFmtId="165" fontId="4" fillId="0" borderId="0" applyFont="0" applyFill="0" applyBorder="0" applyAlignment="0" applyProtection="0"/>
  </cellStyleXfs>
  <cellXfs count="9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0" fontId="1" fillId="0" borderId="2" xfId="0" applyFont="1" applyBorder="1" applyAlignment="1">
      <alignment horizontal="left"/>
    </xf>
    <xf numFmtId="166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4" fontId="1" fillId="0" borderId="3" xfId="0" applyNumberFormat="1" applyFont="1" applyBorder="1" applyAlignment="1">
      <alignment horizontal="left"/>
    </xf>
    <xf numFmtId="4" fontId="1" fillId="0" borderId="4" xfId="0" applyNumberFormat="1" applyFont="1" applyBorder="1" applyAlignment="1">
      <alignment horizontal="left"/>
    </xf>
    <xf numFmtId="0" fontId="1" fillId="0" borderId="5" xfId="0" applyFont="1" applyBorder="1"/>
    <xf numFmtId="166" fontId="1" fillId="0" borderId="1" xfId="0" applyNumberFormat="1" applyFont="1" applyBorder="1" applyAlignment="1">
      <alignment horizontal="right"/>
    </xf>
    <xf numFmtId="0" fontId="3" fillId="0" borderId="1" xfId="0" applyFont="1" applyBorder="1"/>
    <xf numFmtId="0" fontId="1" fillId="0" borderId="1" xfId="0" applyFont="1" applyBorder="1"/>
    <xf numFmtId="0" fontId="4" fillId="2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 applyAlignment="1">
      <alignment horizontal="right"/>
    </xf>
    <xf numFmtId="4" fontId="1" fillId="0" borderId="6" xfId="0" applyNumberFormat="1" applyFont="1" applyBorder="1" applyAlignment="1">
      <alignment horizontal="right"/>
    </xf>
    <xf numFmtId="49" fontId="1" fillId="0" borderId="5" xfId="0" applyNumberFormat="1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0" fillId="0" borderId="1" xfId="0" applyBorder="1"/>
    <xf numFmtId="0" fontId="1" fillId="0" borderId="7" xfId="0" applyFont="1" applyBorder="1"/>
    <xf numFmtId="166" fontId="1" fillId="0" borderId="8" xfId="0" applyNumberFormat="1" applyFont="1" applyBorder="1" applyAlignment="1">
      <alignment horizontal="right"/>
    </xf>
    <xf numFmtId="0" fontId="3" fillId="0" borderId="8" xfId="0" applyFont="1" applyBorder="1"/>
    <xf numFmtId="0" fontId="1" fillId="0" borderId="8" xfId="0" applyFont="1" applyBorder="1"/>
    <xf numFmtId="0" fontId="4" fillId="2" borderId="8" xfId="0" applyFont="1" applyFill="1" applyBorder="1"/>
    <xf numFmtId="0" fontId="1" fillId="2" borderId="8" xfId="0" applyFont="1" applyFill="1" applyBorder="1"/>
    <xf numFmtId="0" fontId="1" fillId="0" borderId="8" xfId="0" applyFont="1" applyBorder="1" applyAlignment="1">
      <alignment horizontal="left"/>
    </xf>
    <xf numFmtId="4" fontId="1" fillId="0" borderId="8" xfId="0" applyNumberFormat="1" applyFont="1" applyBorder="1" applyAlignment="1">
      <alignment horizontal="right"/>
    </xf>
    <xf numFmtId="4" fontId="1" fillId="0" borderId="9" xfId="0" applyNumberFormat="1" applyFont="1" applyBorder="1" applyAlignment="1">
      <alignment horizontal="right"/>
    </xf>
    <xf numFmtId="0" fontId="7" fillId="0" borderId="3" xfId="0" applyFont="1" applyBorder="1" applyAlignment="1">
      <alignment horizontal="left"/>
    </xf>
    <xf numFmtId="4" fontId="7" fillId="0" borderId="3" xfId="0" applyNumberFormat="1" applyFont="1" applyBorder="1" applyAlignment="1">
      <alignment horizontal="left"/>
    </xf>
    <xf numFmtId="4" fontId="7" fillId="0" borderId="1" xfId="0" applyNumberFormat="1" applyFont="1" applyBorder="1" applyAlignment="1">
      <alignment horizontal="left"/>
    </xf>
    <xf numFmtId="4" fontId="7" fillId="0" borderId="8" xfId="0" applyNumberFormat="1" applyFont="1" applyBorder="1" applyAlignment="1">
      <alignment horizontal="left"/>
    </xf>
    <xf numFmtId="0" fontId="6" fillId="0" borderId="0" xfId="0" applyFont="1"/>
    <xf numFmtId="9" fontId="7" fillId="0" borderId="0" xfId="1" applyFont="1" applyAlignment="1">
      <alignment horizontal="left"/>
    </xf>
    <xf numFmtId="0" fontId="0" fillId="0" borderId="12" xfId="0" applyBorder="1"/>
    <xf numFmtId="0" fontId="8" fillId="0" borderId="0" xfId="0" applyFont="1"/>
    <xf numFmtId="0" fontId="1" fillId="0" borderId="12" xfId="0" applyFont="1" applyBorder="1"/>
    <xf numFmtId="0" fontId="4" fillId="2" borderId="13" xfId="0" applyFont="1" applyFill="1" applyBorder="1"/>
    <xf numFmtId="0" fontId="4" fillId="2" borderId="13" xfId="0" applyFont="1" applyFill="1" applyBorder="1" applyAlignment="1">
      <alignment horizontal="left"/>
    </xf>
    <xf numFmtId="0" fontId="4" fillId="2" borderId="10" xfId="0" applyFont="1" applyFill="1" applyBorder="1"/>
    <xf numFmtId="0" fontId="8" fillId="0" borderId="1" xfId="0" applyFont="1" applyBorder="1"/>
    <xf numFmtId="0" fontId="0" fillId="0" borderId="1" xfId="0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167" fontId="0" fillId="0" borderId="0" xfId="0" applyNumberFormat="1"/>
    <xf numFmtId="4" fontId="0" fillId="0" borderId="0" xfId="0" applyNumberFormat="1"/>
    <xf numFmtId="165" fontId="6" fillId="0" borderId="0" xfId="3" applyFont="1"/>
    <xf numFmtId="165" fontId="8" fillId="0" borderId="0" xfId="3" applyFont="1"/>
    <xf numFmtId="167" fontId="0" fillId="0" borderId="12" xfId="0" applyNumberFormat="1" applyBorder="1"/>
    <xf numFmtId="0" fontId="10" fillId="4" borderId="0" xfId="0" applyFont="1" applyFill="1"/>
    <xf numFmtId="0" fontId="8" fillId="5" borderId="1" xfId="0" applyFont="1" applyFill="1" applyBorder="1"/>
    <xf numFmtId="0" fontId="4" fillId="0" borderId="1" xfId="0" applyFont="1" applyBorder="1"/>
    <xf numFmtId="0" fontId="0" fillId="6" borderId="0" xfId="0" applyFill="1"/>
    <xf numFmtId="0" fontId="5" fillId="7" borderId="1" xfId="2" applyFill="1" applyBorder="1"/>
    <xf numFmtId="0" fontId="0" fillId="7" borderId="0" xfId="0" applyFill="1"/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justifyLastLine="1"/>
    </xf>
    <xf numFmtId="0" fontId="10" fillId="7" borderId="0" xfId="0" applyFont="1" applyFill="1"/>
    <xf numFmtId="0" fontId="1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68" fontId="0" fillId="0" borderId="0" xfId="0" applyNumberFormat="1"/>
    <xf numFmtId="9" fontId="0" fillId="0" borderId="0" xfId="0" applyNumberForma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right"/>
    </xf>
    <xf numFmtId="0" fontId="12" fillId="8" borderId="0" xfId="0" applyFont="1" applyFill="1" applyAlignment="1">
      <alignment horizontal="center"/>
    </xf>
    <xf numFmtId="0" fontId="12" fillId="8" borderId="0" xfId="0" applyFont="1" applyFill="1"/>
    <xf numFmtId="0" fontId="0" fillId="0" borderId="1" xfId="0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0" fontId="0" fillId="8" borderId="14" xfId="0" applyFill="1" applyBorder="1" applyAlignment="1">
      <alignment horizontal="center"/>
    </xf>
    <xf numFmtId="0" fontId="0" fillId="8" borderId="15" xfId="0" applyFill="1" applyBorder="1" applyAlignment="1">
      <alignment horizontal="center"/>
    </xf>
    <xf numFmtId="0" fontId="0" fillId="8" borderId="16" xfId="0" applyFill="1" applyBorder="1" applyAlignment="1">
      <alignment horizontal="center"/>
    </xf>
    <xf numFmtId="9" fontId="0" fillId="0" borderId="0" xfId="1" applyFont="1"/>
    <xf numFmtId="0" fontId="1" fillId="8" borderId="2" xfId="0" applyFont="1" applyFill="1" applyBorder="1" applyAlignment="1">
      <alignment horizontal="center"/>
    </xf>
    <xf numFmtId="166" fontId="1" fillId="8" borderId="3" xfId="0" applyNumberFormat="1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4" fontId="1" fillId="8" borderId="3" xfId="0" applyNumberFormat="1" applyFont="1" applyFill="1" applyBorder="1" applyAlignment="1">
      <alignment horizontal="center"/>
    </xf>
    <xf numFmtId="4" fontId="1" fillId="8" borderId="4" xfId="0" applyNumberFormat="1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9" fillId="8" borderId="0" xfId="0" applyFont="1" applyFill="1" applyAlignment="1">
      <alignment horizontal="left"/>
    </xf>
    <xf numFmtId="0" fontId="8" fillId="8" borderId="0" xfId="0" applyFont="1" applyFill="1"/>
    <xf numFmtId="0" fontId="0" fillId="0" borderId="17" xfId="0" applyBorder="1"/>
    <xf numFmtId="0" fontId="0" fillId="0" borderId="2" xfId="0" applyBorder="1"/>
    <xf numFmtId="0" fontId="0" fillId="0" borderId="18" xfId="0" applyBorder="1"/>
    <xf numFmtId="0" fontId="0" fillId="9" borderId="0" xfId="0" applyFill="1"/>
    <xf numFmtId="0" fontId="8" fillId="9" borderId="1" xfId="0" applyFont="1" applyFill="1" applyBorder="1"/>
  </cellXfs>
  <cellStyles count="4">
    <cellStyle name="Currency" xfId="3" builtinId="4"/>
    <cellStyle name="Good" xfId="2" builtinId="26"/>
    <cellStyle name="Normal" xfId="0" builtinId="0"/>
    <cellStyle name="Percent" xfId="1" builtinId="5"/>
  </cellStyles>
  <dxfs count="64"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6" tint="0.399975585192419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numFmt numFmtId="0" formatCode="General"/>
      <fill>
        <patternFill patternType="solid">
          <fgColor rgb="FFFFFFFF"/>
          <bgColor rgb="FFFFFF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numFmt numFmtId="167" formatCode="&quot;$&quot;#,##0.00"/>
    </dxf>
    <dxf>
      <numFmt numFmtId="167" formatCode="&quot;$&quot;#,##0.00"/>
    </dxf>
    <dxf>
      <numFmt numFmtId="167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0" formatCode="@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yyyy&quot;-&quot;mm&quot;-&quot;dd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indexed="64"/>
          <bgColor theme="6" tint="0.3999755851924192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4" formatCode="#,##0.00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none"/>
      </font>
      <fill>
        <patternFill patternType="solid">
          <fgColor rgb="FFFFFFFF"/>
          <bgColor rgb="FFFFFFFF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1155CC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166" formatCode="yyyy&quot;-&quot;mm&quot;-&quot;dd"/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24997285467704"/>
          <c:y val="0.14132275020582213"/>
          <c:w val="0.82182753546676846"/>
          <c:h val="0.6824676138002856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Genres!$E$1</c:f>
              <c:strCache>
                <c:ptCount val="1"/>
                <c:pt idx="0">
                  <c:v>Profit Made from Genre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Genres!$A$2:$A$19</c:f>
              <c:strCache>
                <c:ptCount val="18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Religious</c:v>
                </c:pt>
                <c:pt idx="5">
                  <c:v>Comedy</c:v>
                </c:pt>
                <c:pt idx="6">
                  <c:v>Crime</c:v>
                </c:pt>
                <c:pt idx="7">
                  <c:v>Documentary</c:v>
                </c:pt>
                <c:pt idx="8">
                  <c:v>Drama</c:v>
                </c:pt>
                <c:pt idx="9">
                  <c:v>Family</c:v>
                </c:pt>
                <c:pt idx="10">
                  <c:v>Fantasy</c:v>
                </c:pt>
                <c:pt idx="11">
                  <c:v>Horror</c:v>
                </c:pt>
                <c:pt idx="12">
                  <c:v>Musical</c:v>
                </c:pt>
                <c:pt idx="13">
                  <c:v>Mystery</c:v>
                </c:pt>
                <c:pt idx="14">
                  <c:v>Romance</c:v>
                </c:pt>
                <c:pt idx="15">
                  <c:v>Sci-Fi</c:v>
                </c:pt>
                <c:pt idx="16">
                  <c:v>Sports</c:v>
                </c:pt>
                <c:pt idx="17">
                  <c:v>Thriller</c:v>
                </c:pt>
              </c:strCache>
            </c:strRef>
          </c:cat>
          <c:val>
            <c:numRef>
              <c:f>Genres!$E$2:$E$19</c:f>
              <c:numCache>
                <c:formatCode>"$"#\ ##0.00</c:formatCode>
                <c:ptCount val="18"/>
                <c:pt idx="0">
                  <c:v>18123540000</c:v>
                </c:pt>
                <c:pt idx="1">
                  <c:v>4741900000</c:v>
                </c:pt>
                <c:pt idx="2">
                  <c:v>559600000</c:v>
                </c:pt>
                <c:pt idx="3">
                  <c:v>450700000</c:v>
                </c:pt>
                <c:pt idx="4">
                  <c:v>187400000</c:v>
                </c:pt>
                <c:pt idx="5">
                  <c:v>8039300000</c:v>
                </c:pt>
                <c:pt idx="6">
                  <c:v>626200000</c:v>
                </c:pt>
                <c:pt idx="7">
                  <c:v>58500000</c:v>
                </c:pt>
                <c:pt idx="8">
                  <c:v>4824190000</c:v>
                </c:pt>
                <c:pt idx="9">
                  <c:v>2309700000</c:v>
                </c:pt>
                <c:pt idx="10">
                  <c:v>1536100000</c:v>
                </c:pt>
                <c:pt idx="11">
                  <c:v>2621200000</c:v>
                </c:pt>
                <c:pt idx="12">
                  <c:v>359000000</c:v>
                </c:pt>
                <c:pt idx="13">
                  <c:v>370900000</c:v>
                </c:pt>
                <c:pt idx="14">
                  <c:v>441670000</c:v>
                </c:pt>
                <c:pt idx="15">
                  <c:v>5325300000</c:v>
                </c:pt>
                <c:pt idx="16">
                  <c:v>0</c:v>
                </c:pt>
                <c:pt idx="17">
                  <c:v>1544600000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E60-4603-88BC-D55A0EA32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451424"/>
        <c:axId val="209438464"/>
      </c:barChart>
      <c:catAx>
        <c:axId val="20945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8464"/>
        <c:crosses val="autoZero"/>
        <c:auto val="1"/>
        <c:lblAlgn val="ctr"/>
        <c:lblOffset val="100"/>
        <c:noMultiLvlLbl val="0"/>
      </c:catAx>
      <c:valAx>
        <c:axId val="209438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1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Genres!$F$1</c:f>
              <c:strCache>
                <c:ptCount val="1"/>
                <c:pt idx="0">
                  <c:v>Profit Made from Genre 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Genres!$A$2:$A$19</c:f>
              <c:strCache>
                <c:ptCount val="18"/>
                <c:pt idx="0">
                  <c:v>Action</c:v>
                </c:pt>
                <c:pt idx="1">
                  <c:v>Adventure</c:v>
                </c:pt>
                <c:pt idx="2">
                  <c:v>Animation</c:v>
                </c:pt>
                <c:pt idx="3">
                  <c:v>Biography</c:v>
                </c:pt>
                <c:pt idx="4">
                  <c:v>Religious</c:v>
                </c:pt>
                <c:pt idx="5">
                  <c:v>Comedy</c:v>
                </c:pt>
                <c:pt idx="6">
                  <c:v>Crime</c:v>
                </c:pt>
                <c:pt idx="7">
                  <c:v>Documentary</c:v>
                </c:pt>
                <c:pt idx="8">
                  <c:v>Drama</c:v>
                </c:pt>
                <c:pt idx="9">
                  <c:v>Family</c:v>
                </c:pt>
                <c:pt idx="10">
                  <c:v>Fantasy</c:v>
                </c:pt>
                <c:pt idx="11">
                  <c:v>Horror</c:v>
                </c:pt>
                <c:pt idx="12">
                  <c:v>Musical</c:v>
                </c:pt>
                <c:pt idx="13">
                  <c:v>Mystery</c:v>
                </c:pt>
                <c:pt idx="14">
                  <c:v>Romance</c:v>
                </c:pt>
                <c:pt idx="15">
                  <c:v>Sci-Fi</c:v>
                </c:pt>
                <c:pt idx="16">
                  <c:v>Sports</c:v>
                </c:pt>
                <c:pt idx="17">
                  <c:v>Thriller</c:v>
                </c:pt>
              </c:strCache>
            </c:strRef>
          </c:cat>
          <c:val>
            <c:numRef>
              <c:f>Genres!$F$2:$F$19</c:f>
              <c:numCache>
                <c:formatCode>"$"#\ ##0.00</c:formatCode>
                <c:ptCount val="18"/>
                <c:pt idx="0">
                  <c:v>1401600000</c:v>
                </c:pt>
                <c:pt idx="1">
                  <c:v>5328600000</c:v>
                </c:pt>
                <c:pt idx="2">
                  <c:v>0</c:v>
                </c:pt>
                <c:pt idx="3">
                  <c:v>117700000</c:v>
                </c:pt>
                <c:pt idx="4">
                  <c:v>0</c:v>
                </c:pt>
                <c:pt idx="5">
                  <c:v>5030700000</c:v>
                </c:pt>
                <c:pt idx="6">
                  <c:v>33300000</c:v>
                </c:pt>
                <c:pt idx="7">
                  <c:v>18600000</c:v>
                </c:pt>
                <c:pt idx="8">
                  <c:v>2990200000</c:v>
                </c:pt>
                <c:pt idx="9">
                  <c:v>1559700000</c:v>
                </c:pt>
                <c:pt idx="10">
                  <c:v>3179050000</c:v>
                </c:pt>
                <c:pt idx="11">
                  <c:v>1468000000</c:v>
                </c:pt>
                <c:pt idx="12">
                  <c:v>142400000</c:v>
                </c:pt>
                <c:pt idx="13">
                  <c:v>387800000</c:v>
                </c:pt>
                <c:pt idx="14">
                  <c:v>967800000</c:v>
                </c:pt>
                <c:pt idx="15">
                  <c:v>1795200000</c:v>
                </c:pt>
                <c:pt idx="16">
                  <c:v>-12500000</c:v>
                </c:pt>
                <c:pt idx="17">
                  <c:v>2346700000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E7-4570-8FA6-338C9B1A81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209436064"/>
        <c:axId val="209453824"/>
      </c:barChart>
      <c:catAx>
        <c:axId val="209436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53824"/>
        <c:crosses val="autoZero"/>
        <c:auto val="1"/>
        <c:lblAlgn val="ctr"/>
        <c:lblOffset val="100"/>
        <c:noMultiLvlLbl val="0"/>
      </c:catAx>
      <c:valAx>
        <c:axId val="20945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\ 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436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Number of Movies released (2012-2016) per genre </a:t>
            </a:r>
          </a:p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Aptos Narrow" panose="02110004020202020204"/>
              </a:rPr>
              <a:t>in descending order</a:t>
            </a:r>
          </a:p>
        </cx:rich>
      </cx:tx>
    </cx:title>
    <cx:plotArea>
      <cx:plotAreaRegion>
        <cx:series layoutId="clusteredColumn" uniqueId="{FF04F66D-660B-4834-BCD9-92DB0D64D031}">
          <cx:tx>
            <cx:txData>
              <cx:f>_xlchart.v1.4</cx:f>
              <cx:v>Genre Total</cx:v>
            </cx:txData>
          </cx:tx>
          <cx:dataLabels pos="outEnd">
            <cx:visibility seriesName="0" categoryName="0" value="1"/>
          </cx:dataLabels>
          <cx:dataId val="0"/>
          <cx:layoutPr>
            <cx:aggregation/>
          </cx:layoutPr>
          <cx:axisId val="1"/>
        </cx:series>
        <cx:series layoutId="paretoLine" ownerIdx="0" uniqueId="{1C43C602-26D2-475B-8829-C8D56C6C2648}">
          <cx:spPr>
            <a:ln>
              <a:noFill/>
            </a:ln>
          </cx:spPr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majorTickMarks type="out"/>
        <cx:min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</xdr:row>
          <xdr:rowOff>0</xdr:rowOff>
        </xdr:from>
        <xdr:to>
          <xdr:col>2</xdr:col>
          <xdr:colOff>0</xdr:colOff>
          <xdr:row>3</xdr:row>
          <xdr:rowOff>142875</xdr:rowOff>
        </xdr:to>
        <xdr:sp macro="" textlink="">
          <xdr:nvSpPr>
            <xdr:cNvPr id="11265" name="TextBox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4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581025</xdr:colOff>
      <xdr:row>21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81F23E-4D41-46F3-B78E-66F03271EB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0</xdr:row>
      <xdr:rowOff>0</xdr:rowOff>
    </xdr:from>
    <xdr:to>
      <xdr:col>25</xdr:col>
      <xdr:colOff>295275</xdr:colOff>
      <xdr:row>23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46696BFF-CF49-4D02-9E21-35321E1286A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534400" y="0"/>
              <a:ext cx="7000875" cy="3838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Z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24</xdr:row>
      <xdr:rowOff>0</xdr:rowOff>
    </xdr:from>
    <xdr:to>
      <xdr:col>10</xdr:col>
      <xdr:colOff>590549</xdr:colOff>
      <xdr:row>47</xdr:row>
      <xdr:rowOff>76194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07D7529-AD43-4D6F-9FAC-E7107F74DB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abo Montse" refreshedDate="45558.953283449075" createdVersion="8" refreshedVersion="8" minRefreshableVersion="3" recordCount="508" xr:uid="{5E8366CE-DDCD-4DB9-B35B-669E394CA8F3}">
  <cacheSource type="worksheet">
    <worksheetSource name="Table1"/>
  </cacheSource>
  <cacheFields count="19">
    <cacheField name="Movie Title" numFmtId="0">
      <sharedItems/>
    </cacheField>
    <cacheField name="Release Date" numFmtId="166">
      <sharedItems containsSemiMixedTypes="0" containsNonDate="0" containsDate="1" containsString="0" minDate="2012-01-06T00:00:00" maxDate="2016-08-27T00:00:00" count="330">
        <d v="2016-03-08T00:00:00"/>
        <d v="2016-01-15T00:00:00"/>
        <d v="2013-08-02T00:00:00"/>
        <d v="2012-03-16T00:00:00"/>
        <d v="2014-06-04T00:00:00"/>
        <d v="2014-03-04T00:00:00"/>
        <d v="2013-04-12T00:00:00"/>
        <d v="2014-02-07T00:00:00"/>
        <d v="2015-09-11T00:00:00"/>
        <d v="2013-02-14T00:00:00"/>
        <d v="2013-01-11T00:00:00"/>
        <d v="2014-04-18T00:00:00"/>
        <d v="2014-02-10T00:00:00"/>
        <d v="2014-11-06T00:00:00"/>
        <d v="2014-01-19T00:00:00"/>
        <d v="2012-03-09T00:00:00"/>
        <d v="2014-09-19T00:00:00"/>
        <d v="2015-01-23T00:00:00"/>
        <d v="2012-06-22T00:00:00"/>
        <d v="2013-05-31T00:00:00"/>
        <d v="2013-08-16T00:00:00"/>
        <d v="2012-10-19T00:00:00"/>
        <d v="2015-05-27T00:00:00"/>
        <d v="2015-12-18T00:00:00"/>
        <d v="2012-04-06T00:00:00"/>
        <d v="2014-11-11T00:00:00"/>
        <d v="2015-08-21T00:00:00"/>
        <d v="2015-06-16T00:00:00"/>
        <d v="2014-09-26T00:00:00"/>
        <d v="2014-12-07T00:00:00"/>
        <d v="2015-06-29T00:00:00"/>
        <d v="2012-10-12T00:00:00"/>
        <d v="2014-08-29T00:00:00"/>
        <d v="2016-07-29T00:00:00"/>
        <d v="2016-04-15T00:00:00"/>
        <d v="2016-03-19T00:00:00"/>
        <d v="2016-07-25T00:00:00"/>
        <d v="2013-09-20T00:00:00"/>
        <d v="2012-05-18T00:00:00"/>
        <d v="2012-06-27T00:00:00"/>
        <d v="2014-09-04T00:00:00"/>
        <d v="2016-08-19T00:00:00"/>
        <d v="2014-09-06T00:00:00"/>
        <d v="2014-12-25T00:00:00"/>
        <d v="2015-09-04T00:00:00"/>
        <d v="2015-01-08T00:00:00"/>
        <d v="2014-05-23T00:00:00"/>
        <d v="2013-07-26T00:00:00"/>
        <d v="2014-04-23T00:00:00"/>
        <d v="2015-10-04T00:00:00"/>
        <d v="2015-01-26T00:00:00"/>
        <d v="2013-02-01T00:00:00"/>
        <d v="2015-10-06T00:00:00"/>
        <d v="2015-11-05T00:00:00"/>
        <d v="2014-03-13T00:00:00"/>
        <d v="2015-09-18T00:00:00"/>
        <d v="2015-05-17T00:00:00"/>
        <d v="2016-06-10T00:00:00"/>
        <d v="2014-02-12T00:00:00"/>
        <d v="2015-03-04T00:00:00"/>
        <d v="2012-10-26T00:00:00"/>
        <d v="2014-03-07T00:00:00"/>
        <d v="2012-05-25T00:00:00"/>
        <d v="2015-04-17T00:00:00"/>
        <d v="2012-02-03T00:00:00"/>
        <d v="2013-09-27T00:00:00"/>
        <d v="2015-12-25T00:00:00"/>
        <d v="2015-11-25T00:00:00"/>
        <d v="2015-10-16T00:00:00"/>
        <d v="2015-03-20T00:00:00"/>
        <d v="2012-05-11T00:00:00"/>
        <d v="2013-02-22T00:00:00"/>
        <d v="2014-06-26T00:00:00"/>
        <d v="2013-03-08T00:00:00"/>
        <d v="2016-02-08T00:00:00"/>
        <d v="2012-01-27T00:00:00"/>
        <d v="2014-07-02T00:00:00"/>
        <d v="2013-06-20T00:00:00"/>
        <d v="2014-01-17T00:00:00"/>
        <d v="2012-08-03T00:00:00"/>
        <d v="2014-03-18T00:00:00"/>
        <d v="2012-12-25T00:00:00"/>
        <d v="2014-09-12T00:00:00"/>
        <d v="2016-08-26T00:00:00"/>
        <d v="2012-03-02T00:00:00"/>
        <d v="2014-10-10T00:00:00"/>
        <d v="2014-04-07T00:00:00"/>
        <d v="2015-02-18T00:00:00"/>
        <d v="2014-11-14T00:00:00"/>
        <d v="2014-06-14T00:00:00"/>
        <d v="2016-02-26T00:00:00"/>
        <d v="2014-05-28T00:00:00"/>
        <d v="2013-08-09T00:00:00"/>
        <d v="2015-05-15T00:00:00"/>
        <d v="2012-09-21T00:00:00"/>
        <d v="2013-05-24T00:00:00"/>
        <d v="2013-02-15T00:00:00"/>
        <d v="2013-04-05T00:00:00"/>
        <d v="2015-01-21T00:00:00"/>
        <d v="2015-08-04T00:00:00"/>
        <d v="2013-05-17T00:00:00"/>
        <d v="2012-11-02T00:00:00"/>
        <d v="2016-04-27T00:00:00"/>
        <d v="2016-06-16T00:00:00"/>
        <d v="2014-10-15T00:00:00"/>
        <d v="2013-03-27T00:00:00"/>
        <d v="2015-03-27T00:00:00"/>
        <d v="2014-08-01T00:00:00"/>
        <d v="2013-08-30T00:00:00"/>
        <d v="2012-02-17T00:00:00"/>
        <d v="2016-07-15T00:00:00"/>
        <d v="2014-03-21T00:00:00"/>
        <d v="2016-04-01T00:00:00"/>
        <d v="2016-02-25T00:00:00"/>
        <d v="2014-05-08T00:00:00"/>
        <d v="2012-02-24T00:00:00"/>
        <d v="2015-10-05T00:00:00"/>
        <d v="2013-07-12T00:00:00"/>
        <d v="2016-02-05T00:00:00"/>
        <d v="2013-01-17T00:00:00"/>
        <d v="2014-04-16T00:00:00"/>
        <d v="2012-08-22T00:00:00"/>
        <d v="2015-03-07T00:00:00"/>
        <d v="2012-08-08T00:00:00"/>
        <d v="2014-11-26T00:00:00"/>
        <d v="2015-05-08T00:00:00"/>
        <d v="2012-09-28T00:00:00"/>
        <d v="2015-09-25T00:00:00"/>
        <d v="2014-05-16T00:00:00"/>
        <d v="2015-01-14T00:00:00"/>
        <d v="2016-07-22T00:00:00"/>
        <d v="2012-07-13T00:00:00"/>
        <d v="2013-02-08T00:00:00"/>
        <d v="2014-08-18T00:00:00"/>
        <d v="2015-12-11T00:00:00"/>
        <d v="2016-06-20T00:00:00"/>
        <d v="2013-09-13T00:00:00"/>
        <d v="2015-06-05T00:00:00"/>
        <d v="2014-10-26T00:00:00"/>
        <d v="2014-08-08T00:00:00"/>
        <d v="2012-07-25T00:00:00"/>
        <d v="2015-05-16T00:00:00"/>
        <d v="2012-12-21T00:00:00"/>
        <d v="2014-01-15T00:00:00"/>
        <d v="2016-01-29T00:00:00"/>
        <d v="2015-10-23T00:00:00"/>
        <d v="2014-06-05T00:00:00"/>
        <d v="2014-10-13T00:00:00"/>
        <d v="2012-02-10T00:00:00"/>
        <d v="2016-04-29T00:00:00"/>
        <d v="2012-11-30T00:00:00"/>
        <d v="2014-12-13T00:00:00"/>
        <d v="2015-12-04T00:00:00"/>
        <d v="2016-01-23T00:00:00"/>
        <d v="2016-01-27T00:00:00"/>
        <d v="2014-10-03T00:00:00"/>
        <d v="2014-08-13T00:00:00"/>
        <d v="2012-11-21T00:00:00"/>
        <d v="2012-11-09T00:00:00"/>
        <d v="2015-04-24T00:00:00"/>
        <d v="2012-04-13T00:00:00"/>
        <d v="2016-03-04T00:00:00"/>
        <d v="2015-11-04T00:00:00"/>
        <d v="2014-07-25T00:00:00"/>
        <d v="2015-05-07T00:00:00"/>
        <d v="2012-06-08T00:00:00"/>
        <d v="2013-01-18T00:00:00"/>
        <d v="2013-06-14T00:00:00"/>
        <d v="2015-06-26T00:00:00"/>
        <d v="2015-01-25T00:00:00"/>
        <d v="2016-06-03T00:00:00"/>
        <d v="2016-02-12T00:00:00"/>
        <d v="2016-03-16T00:00:00"/>
        <d v="2012-03-30T00:00:00"/>
        <d v="2015-07-23T00:00:00"/>
        <d v="2014-05-09T00:00:00"/>
        <d v="2016-05-13T00:00:00"/>
        <d v="2016-01-22T00:00:00"/>
        <d v="2016-04-13T00:00:00"/>
        <d v="2013-04-26T00:00:00"/>
        <d v="2015-05-19T00:00:00"/>
        <d v="2015-11-13T00:00:00"/>
        <d v="2016-03-25T00:00:00"/>
        <d v="2014-03-12T00:00:00"/>
        <d v="2014-03-08T00:00:00"/>
        <d v="2016-05-20T00:00:00"/>
        <d v="2016-07-27T00:00:00"/>
        <d v="2014-12-11T00:00:00"/>
        <d v="2014-09-05T00:00:00"/>
        <d v="2016-08-05T00:00:00"/>
        <d v="2015-08-17T00:00:00"/>
        <d v="2013-05-10T00:00:00"/>
        <d v="2014-03-10T00:00:00"/>
        <d v="2014-01-27T00:00:00"/>
        <d v="2016-06-06T00:00:00"/>
        <d v="2013-04-10T00:00:00"/>
        <d v="2013-03-22T00:00:00"/>
        <d v="2013-08-29T00:00:00"/>
        <d v="2014-10-24T00:00:00"/>
        <d v="2015-09-30T00:00:00"/>
        <d v="2015-07-24T00:00:00"/>
        <d v="2012-08-17T00:00:00"/>
        <d v="2013-01-25T00:00:00"/>
        <d v="2012-06-29T00:00:00"/>
        <d v="2013-08-07T00:00:00"/>
        <d v="2012-10-05T00:00:00"/>
        <d v="2015-04-20T00:00:00"/>
        <d v="2015-09-17T00:00:00"/>
        <d v="2015-05-22T00:00:00"/>
        <d v="2014-02-18T00:00:00"/>
        <d v="2012-08-24T00:00:00"/>
        <d v="2015-01-30T00:00:00"/>
        <d v="2012-12-28T00:00:00"/>
        <d v="2013-07-19T00:00:00"/>
        <d v="2016-02-19T00:00:00"/>
        <d v="2012-09-07T00:00:00"/>
        <d v="2012-01-20T00:00:00"/>
        <d v="2012-09-14T00:00:00"/>
        <d v="2015-08-07T00:00:00"/>
        <d v="2013-09-06T00:00:00"/>
        <d v="2014-03-20T00:00:00"/>
        <d v="2014-01-30T00:00:00"/>
        <d v="2012-06-15T00:00:00"/>
        <d v="2015-10-22T00:00:00"/>
        <d v="2015-03-13T00:00:00"/>
        <d v="2014-03-19T00:00:00"/>
        <d v="2012-07-06T00:00:00"/>
        <d v="2015-11-20T00:00:00"/>
        <d v="2015-07-10T00:00:00"/>
        <d v="2014-12-17T00:00:00"/>
        <d v="2015-01-24T00:00:00"/>
        <d v="2012-11-16T00:00:00"/>
        <d v="2014-08-19T00:00:00"/>
        <d v="2012-06-01T00:00:00"/>
        <d v="2014-02-28T00:00:00"/>
        <d v="2015-06-15T00:00:00"/>
        <d v="2015-09-03T00:00:00"/>
        <d v="2015-09-05T00:00:00"/>
        <d v="2015-08-11T00:00:00"/>
        <d v="2015-06-24T00:00:00"/>
        <d v="2014-07-29T00:00:00"/>
        <d v="2016-05-22T00:00:00"/>
        <d v="2015-06-22T00:00:00"/>
        <d v="2013-01-04T00:00:00"/>
        <d v="2015-08-06T00:00:00"/>
        <d v="2012-07-03T00:00:00"/>
        <d v="2016-05-05T00:00:00"/>
        <d v="2012-05-04T00:00:00"/>
        <d v="2014-10-12T00:00:00"/>
        <d v="2016-04-08T00:00:00"/>
        <d v="2012-08-10T00:00:00"/>
        <d v="2014-08-31T00:00:00"/>
        <d v="2013-03-15T00:00:00"/>
        <d v="2016-06-07T00:00:00"/>
        <d v="2012-01-06T00:00:00"/>
        <d v="2012-05-16T00:00:00"/>
        <d v="2016-03-18T00:00:00"/>
        <d v="2015-03-19T00:00:00"/>
        <d v="2015-02-12T00:00:00"/>
        <d v="2014-09-07T00:00:00"/>
        <d v="2014-08-04T00:00:00"/>
        <d v="2012-04-27T00:00:00"/>
        <d v="2016-01-08T00:00:00"/>
        <d v="2015-07-30T00:00:00"/>
        <d v="2014-08-11T00:00:00"/>
        <d v="2014-02-06T00:00:00"/>
        <d v="2013-05-23T00:00:00"/>
        <d v="2013-06-28T00:00:00"/>
        <d v="2014-12-01T00:00:00"/>
        <d v="2013-03-29T00:00:00"/>
        <d v="2012-03-23T00:00:00"/>
        <d v="2014-11-10T00:00:00"/>
        <d v="2016-04-22T00:00:00"/>
        <d v="2013-05-03T00:00:00"/>
        <d v="2014-04-17T00:00:00"/>
        <d v="2016-07-13T00:00:00"/>
        <d v="2015-09-15T00:00:00"/>
        <d v="2013-06-07T00:00:00"/>
        <d v="2013-03-01T00:00:00"/>
        <d v="2015-02-27T00:00:00"/>
        <d v="2014-01-10T00:00:00"/>
        <d v="2016-07-01T00:00:00"/>
        <d v="2014-02-01T00:00:00"/>
        <d v="2012-04-20T00:00:00"/>
        <d v="2013-08-21T00:00:00"/>
        <d v="2014-08-27T00:00:00"/>
        <d v="2014-01-11T00:00:00"/>
        <d v="2012-08-29T00:00:00"/>
        <d v="2014-03-31T00:00:00"/>
        <d v="2015-11-01T00:00:00"/>
        <d v="2015-09-02T00:00:00"/>
        <d v="2016-03-11T00:00:00"/>
        <d v="2012-08-31T00:00:00"/>
        <d v="2014-01-21T00:00:00"/>
        <d v="2015-02-26T00:00:00"/>
        <d v="2016-07-08T00:00:00"/>
        <d v="2016-06-21T00:00:00"/>
        <d v="2014-01-20T00:00:00"/>
        <d v="2014-03-14T00:00:00"/>
        <d v="2013-07-31T00:00:00"/>
        <d v="2015-02-06T00:00:00"/>
        <d v="2015-06-10T00:00:00"/>
        <d v="2015-07-25T00:00:00"/>
        <d v="2015-09-08T00:00:00"/>
        <d v="2012-07-27T00:00:00"/>
        <d v="2014-12-26T00:00:00"/>
        <d v="2013-07-05T00:00:00"/>
        <d v="2015-01-16T00:00:00"/>
        <d v="2013-07-24T00:00:00"/>
        <d v="2014-12-30T00:00:00"/>
        <d v="2013-06-12T00:00:00"/>
        <d v="2014-04-10T00:00:00"/>
        <d v="2016-02-16T00:00:00"/>
        <d v="2015-09-12T00:00:00"/>
        <d v="2013-07-17T00:00:00"/>
        <d v="2014-11-17T00:00:00"/>
        <d v="2015-03-06T00:00:00"/>
        <d v="2014-07-20T00:00:00"/>
        <d v="2015-07-29T00:00:00"/>
        <d v="2015-08-28T00:00:00"/>
        <d v="2014-01-16T00:00:00"/>
        <d v="2014-02-13T00:00:00"/>
        <d v="2014-01-18T00:00:00"/>
        <d v="2015-04-01T00:00:00"/>
        <d v="2013-06-21T00:00:00"/>
        <d v="2016-05-09T00:00:00"/>
        <d v="2014-05-10T00:00:00"/>
        <d v="2013-08-23T00:00:00"/>
        <d v="2012-12-19T00:00:00"/>
        <d v="2015-02-19T00:00:00"/>
      </sharedItems>
      <fieldGroup par="18"/>
    </cacheField>
    <cacheField name="Wikipedia URL" numFmtId="0">
      <sharedItems/>
    </cacheField>
    <cacheField name="Genre (1)" numFmtId="0">
      <sharedItems/>
    </cacheField>
    <cacheField name="Genre (2)" numFmtId="0">
      <sharedItems containsBlank="1"/>
    </cacheField>
    <cacheField name="Director (1)" numFmtId="0">
      <sharedItems/>
    </cacheField>
    <cacheField name="Director (2)" numFmtId="0">
      <sharedItems containsBlank="1"/>
    </cacheField>
    <cacheField name="Cast (1)" numFmtId="0">
      <sharedItems/>
    </cacheField>
    <cacheField name="Cast (2)" numFmtId="0">
      <sharedItems containsBlank="1"/>
    </cacheField>
    <cacheField name="Cast (3)" numFmtId="0">
      <sharedItems containsBlank="1"/>
    </cacheField>
    <cacheField name="Cast (4)" numFmtId="0">
      <sharedItems containsBlank="1"/>
    </cacheField>
    <cacheField name="Cast (5)" numFmtId="0">
      <sharedItems containsBlank="1"/>
    </cacheField>
    <cacheField name="Budget ($)" numFmtId="4">
      <sharedItems containsSemiMixedTypes="0" containsString="0" containsNumber="1" containsInteger="1" minValue="1000000" maxValue="250000000" count="147">
        <n v="15000000"/>
        <n v="45000000"/>
        <n v="61000000"/>
        <n v="55000000"/>
        <n v="84500000"/>
        <n v="110000000"/>
        <n v="40000000"/>
        <n v="8100000"/>
        <n v="5000000"/>
        <n v="92000000"/>
        <n v="2500000"/>
        <n v="4000000"/>
        <n v="22700000"/>
        <n v="20000000"/>
        <n v="28000000"/>
        <n v="8000000"/>
        <n v="99500000"/>
        <n v="130000000"/>
        <n v="35000000"/>
        <n v="52000000"/>
        <n v="90000000"/>
        <n v="50000000"/>
        <n v="58800000"/>
        <n v="3400000"/>
        <n v="6500000"/>
        <n v="65000000"/>
        <n v="44500000"/>
        <n v="250000000"/>
        <n v="3500000"/>
        <n v="220000000"/>
        <n v="1800000"/>
        <n v="60000000"/>
        <n v="22000000"/>
        <n v="100000000"/>
        <n v="7000000"/>
        <n v="10000000"/>
        <n v="53000000"/>
        <n v="70000000"/>
        <n v="18000000"/>
        <n v="23000000"/>
        <n v="11000000"/>
        <n v="170000000"/>
        <n v="2000000"/>
        <n v="11800000"/>
        <n v="49000000"/>
        <n v="1000000"/>
        <n v="12000000"/>
        <n v="128500000"/>
        <n v="78000000"/>
        <n v="57000000"/>
        <n v="31500000"/>
        <n v="69000000"/>
        <n v="150000000"/>
        <n v="235000000"/>
        <n v="30000000"/>
        <n v="58000000"/>
        <n v="1500000"/>
        <n v="76000000"/>
        <n v="85000000"/>
        <n v="36000000"/>
        <n v="9900000"/>
        <n v="25000000"/>
        <n v="13000000"/>
        <n v="178000000"/>
        <n v="115000000"/>
        <n v="1400000"/>
        <n v="39000000"/>
        <n v="93000000"/>
        <n v="17000000"/>
        <n v="120000000"/>
        <n v="160000000"/>
        <n v="31000000"/>
        <n v="19000000"/>
        <n v="3000000"/>
        <n v="14000000"/>
        <n v="68000000"/>
        <n v="75000000"/>
        <n v="144000000"/>
        <n v="140000000"/>
        <n v="84000000"/>
        <n v="80000000"/>
        <n v="42000000"/>
        <n v="135000000"/>
        <n v="145000000"/>
        <n v="105000000"/>
        <n v="95000000"/>
        <n v="165000000"/>
        <n v="7500000"/>
        <n v="58600000"/>
        <n v="79000000"/>
        <n v="94000000"/>
        <n v="2400000"/>
        <n v="16000000"/>
        <n v="4900000"/>
        <n v="24000000"/>
        <n v="16800000"/>
        <n v="225000000"/>
        <n v="215000000"/>
        <n v="27000000"/>
        <n v="56000000"/>
        <n v="1300000"/>
        <n v="127000000"/>
        <n v="8500000"/>
        <n v="13200000"/>
        <n v="2900000"/>
        <n v="125000000"/>
        <n v="190000000"/>
        <n v="26000000"/>
        <n v="132000000"/>
        <n v="29000000"/>
        <n v="129000000"/>
        <n v="46000000"/>
        <n v="1750000"/>
        <n v="103000000"/>
        <n v="61600000"/>
        <n v="38000000"/>
        <n v="14400000"/>
        <n v="19500000"/>
        <n v="21000000"/>
        <n v="185000000"/>
        <n v="175000000"/>
        <n v="43000000"/>
        <n v="51000000"/>
        <n v="155000000"/>
        <n v="230000000"/>
        <n v="73000000"/>
        <n v="12600000"/>
        <n v="44000000"/>
        <n v="34000000"/>
        <n v="47500000"/>
        <n v="6000000"/>
        <n v="3300000"/>
        <n v="180000000"/>
        <n v="108000000"/>
        <n v="32000000"/>
        <n v="60720000"/>
        <n v="42800000"/>
        <n v="99000000"/>
        <n v="4500000"/>
        <n v="1100000"/>
        <n v="74000000"/>
        <n v="3800000"/>
        <n v="22500000"/>
        <n v="18500000"/>
        <n v="19800000"/>
        <n v="9600000"/>
        <n v="200000000"/>
      </sharedItems>
    </cacheField>
    <cacheField name="Box Office Revenue ($)" numFmtId="4">
      <sharedItems containsSemiMixedTypes="0" containsString="0" containsNumber="1" minValue="1000000" maxValue="970800000" count="447">
        <n v="108300000"/>
        <n v="69400000"/>
        <n v="131900000"/>
        <n v="201500000"/>
        <n v="331300000"/>
        <n v="337600000"/>
        <n v="97500000"/>
        <n v="2900000"/>
        <n v="4800000"/>
        <n v="304700000"/>
        <n v="60100000"/>
        <n v="24000000"/>
        <n v="7100000"/>
        <n v="12000000"/>
        <n v="36200000"/>
        <n v="22000000"/>
        <n v="58800000"/>
        <n v="36000000"/>
        <n v="116400000"/>
        <n v="243800000"/>
        <n v="1000000"/>
        <n v="34600000"/>
        <n v="26300000"/>
        <n v="234800000"/>
        <n v="235000000"/>
        <n v="547400000"/>
        <n v="27100000"/>
        <n v="256899999.99999997"/>
        <n v="133800000.00000001"/>
        <n v="519400000"/>
        <n v="232300000"/>
        <n v="5000000"/>
        <n v="124200000"/>
        <n v="55000000"/>
        <n v="872700000"/>
        <n v="4400000"/>
        <n v="16500000"/>
        <n v="303000000"/>
        <n v="21900000"/>
        <n v="15100000"/>
        <n v="41400000"/>
        <n v="14600000"/>
        <n v="29300000"/>
        <n v="99800000"/>
        <n v="19700000"/>
        <n v="128000000"/>
        <n v="44500000"/>
        <n v="69000000"/>
        <n v="165500000"/>
        <n v="62100000"/>
        <n v="36600000"/>
        <n v="3300000"/>
        <n v="714400000"/>
        <n v="2800000"/>
        <n v="40300000"/>
        <n v="212200000"/>
        <n v="6700000"/>
        <n v="102100000"/>
        <n v="8300000.0000000009"/>
        <n v="46000000"/>
        <n v="37200000"/>
        <n v="13000000"/>
        <n v="126600000"/>
        <n v="130500000"/>
        <n v="274300000"/>
        <n v="50300000"/>
        <n v="173600000"/>
        <n v="35600000"/>
        <n v="74700000"/>
        <n v="240400000"/>
        <n v="8199999.9999999991"/>
        <n v="245500000"/>
        <n v="26400000"/>
        <n v="710600000"/>
        <n v="18100000"/>
        <n v="782600000"/>
        <n v="6500000"/>
        <n v="87900000"/>
        <n v="970800000"/>
        <n v="36900000"/>
        <n v="77100000"/>
        <n v="288900000"/>
        <n v="425400000"/>
        <n v="57800000"/>
        <n v="28300000"/>
        <n v="348800000"/>
        <n v="217100000"/>
        <n v="29500000"/>
        <n v="120000000"/>
        <n v="169800000"/>
        <n v="45300000"/>
        <n v="46200000"/>
        <n v="370500000"/>
        <n v="286100000"/>
        <n v="48100000"/>
        <n v="25300000"/>
        <n v="49300000"/>
        <n v="268399999.99999997"/>
        <n v="74600000"/>
        <n v="32799999.999999996"/>
        <n v="168000000"/>
        <n v="788700000"/>
        <n v="161800000"/>
        <n v="31700000"/>
        <n v="11300000"/>
        <n v="21200000"/>
        <n v="12200000"/>
        <n v="11400000"/>
        <n v="211800000"/>
        <n v="375700000"/>
        <n v="105200000"/>
        <n v="111800000"/>
        <n v="33400000"/>
        <n v="11800000"/>
        <n v="132600000"/>
        <n v="217500000"/>
        <n v="62600000"/>
        <n v="23500000"/>
        <n v="145700000"/>
        <n v="529000000"/>
        <n v="369300000"/>
        <n v="150200000"/>
        <n v="247000000"/>
        <n v="1700000"/>
        <n v="226300000"/>
        <n v="101300000"/>
        <n v="73100000"/>
        <n v="14500000"/>
        <n v="82300000"/>
        <n v="386000000"/>
        <n v="114300000"/>
        <n v="107700000"/>
        <n v="51700000"/>
        <n v="358400000"/>
        <n v="473000000"/>
        <n v="621500000"/>
        <n v="65000000"/>
        <n v="2600000"/>
        <n v="368300000"/>
        <n v="877000000"/>
        <n v="174000000"/>
        <n v="78900000"/>
        <n v="93900000"/>
        <n v="382300000"/>
        <n v="161900000"/>
        <n v="113000000"/>
        <n v="675100000"/>
        <n v="161700000"/>
        <n v="8100000"/>
        <n v="27400000"/>
        <n v="218300000"/>
        <n v="135500000"/>
        <n v="3000000"/>
        <n v="347900000"/>
        <n v="7500000"/>
        <n v="2300000"/>
        <n v="67700000"/>
        <n v="35900000"/>
        <n v="86000000"/>
        <n v="335300000"/>
        <n v="101100000"/>
        <n v="20700000"/>
        <n v="2500000"/>
        <n v="37900000"/>
        <n v="414400000"/>
        <n v="61500000"/>
        <n v="27600000"/>
        <n v="519900000"/>
        <n v="1600000"/>
        <n v="441800000"/>
        <n v="138200000"/>
        <n v="609000000"/>
        <n v="125900000"/>
        <n v="275300000"/>
        <n v="17500000"/>
        <n v="32200000.000000004"/>
        <n v="195700000"/>
        <n v="176500000"/>
        <n v="41100000"/>
        <n v="463400000"/>
        <n v="378400000"/>
        <n v="746900000"/>
        <n v="51000000"/>
        <n v="146400000"/>
        <n v="668000000"/>
        <n v="44000000"/>
        <n v="312300000"/>
        <n v="9100000"/>
        <n v="196200000"/>
        <n v="624000000"/>
        <n v="6200000"/>
        <n v="73600000"/>
        <n v="183000000"/>
        <n v="682300000"/>
        <n v="10500000"/>
        <n v="93100000"/>
        <n v="385200000"/>
        <n v="68300000"/>
        <n v="47000000"/>
        <n v="43800000"/>
        <n v="275700000"/>
        <n v="32600000"/>
        <n v="4900000"/>
        <n v="2200000"/>
        <n v="88900000"/>
        <n v="203300000"/>
        <n v="270700000"/>
        <n v="107900000"/>
        <n v="47600000"/>
        <n v="363200000"/>
        <n v="19100000"/>
        <n v="54400000"/>
        <n v="54300000"/>
        <n v="362600000"/>
        <n v="222800000"/>
        <n v="351700000"/>
        <n v="320900000"/>
        <n v="286200000"/>
        <n v="161000000"/>
        <n v="68500000"/>
        <n v="103600000"/>
        <n v="8600000"/>
        <n v="411000000"/>
        <n v="86200000"/>
        <n v="128400000"/>
        <n v="85500000"/>
        <n v="142800000"/>
        <n v="78100000"/>
        <n v="107100000"/>
        <n v="119800000"/>
        <n v="48500000"/>
        <n v="107600000"/>
        <n v="5400000"/>
        <n v="373000000"/>
        <n v="12400000"/>
        <n v="202200000"/>
        <n v="115400000"/>
        <n v="287100000"/>
        <n v="244900000"/>
        <n v="133699999.99999999"/>
        <n v="17300000"/>
        <n v="95400000"/>
        <n v="117800000"/>
        <n v="9500000"/>
        <n v="31100000"/>
        <n v="16399999.999999998"/>
        <n v="122100000"/>
        <n v="33200000.000000004"/>
        <n v="102700000"/>
        <n v="403400000"/>
        <n v="78300000"/>
        <n v="389900000"/>
        <n v="1740000"/>
        <n v="12800000"/>
        <n v="148100000"/>
        <n v="50400000"/>
        <n v="240200000"/>
        <n v="41300000"/>
        <n v="100300000"/>
        <n v="154500000"/>
        <n v="500100000"/>
        <n v="306900000"/>
        <n v="46100000"/>
        <n v="242700000"/>
        <n v="59400000"/>
        <n v="3400000"/>
        <n v="71700000"/>
        <n v="30000000"/>
        <n v="90200000"/>
        <n v="208100000"/>
        <n v="83000000"/>
        <n v="78400000"/>
        <n v="30500000"/>
        <n v="66800000"/>
        <n v="114200000"/>
        <n v="106000000"/>
        <n v="84900000"/>
        <n v="66700000"/>
        <n v="52300000"/>
        <n v="236400000"/>
        <n v="39400000"/>
        <n v="77700000"/>
        <n v="52900000"/>
        <n v="105000000"/>
        <n v="396600000"/>
        <n v="67800000"/>
        <n v="92000000"/>
        <n v="88300000"/>
        <n v="235700000"/>
        <n v="54800000"/>
        <n v="196400000"/>
        <n v="243000000"/>
        <n v="34400000"/>
        <n v="201600000"/>
        <n v="32000000"/>
        <n v="636700000"/>
        <n v="376100000"/>
        <n v="100500000"/>
        <n v="549400000"/>
        <n v="216700000"/>
        <n v="493300000"/>
        <n v="242500000"/>
        <n v="440600000"/>
        <n v="47200000"/>
        <n v="40500000"/>
        <n v="24900000"/>
        <n v="110700000"/>
        <n v="65700000"/>
        <n v="757900000"/>
        <n v="346900000"/>
        <n v="136800000"/>
        <n v="133300000.00000001"/>
        <n v="78600000"/>
        <n v="276100000"/>
        <n v="109300000"/>
        <n v="64200000"/>
        <n v="176600000"/>
        <n v="66500000"/>
        <n v="68600000"/>
        <n v="104900000"/>
        <n v="16900000"/>
        <n v="8900000"/>
        <n v="318000000"/>
        <n v="319500000"/>
        <n v="587200000"/>
        <n v="10900000"/>
        <n v="101800000"/>
        <n v="179400000"/>
        <n v="179200000"/>
        <n v="297300000"/>
        <n v="18700000"/>
        <n v="43500000"/>
        <n v="2400000"/>
        <n v="192300000"/>
        <n v="305400000"/>
        <n v="206200000"/>
        <n v="307200000"/>
        <n v="53900000"/>
        <n v="37600000"/>
        <n v="59000000"/>
        <n v="67000000"/>
        <n v="174800000"/>
        <n v="351000000"/>
        <n v="77300000"/>
        <n v="24200000"/>
        <n v="362000000"/>
        <n v="155800000"/>
        <n v="229900000"/>
        <n v="956000000"/>
        <n v="63300000"/>
        <n v="694400000"/>
        <n v="755400000"/>
        <n v="653400000"/>
        <n v="164600000"/>
        <n v="233600000"/>
        <n v="180300000"/>
        <n v="15200000"/>
        <n v="194600000"/>
        <n v="93000000"/>
        <n v="84400000"/>
        <n v="48300000"/>
        <n v="140400000"/>
        <n v="38400000"/>
        <n v="61300000"/>
        <n v="352700000"/>
        <n v="469200000"/>
        <n v="99400000"/>
        <n v="109800000"/>
        <n v="20300000"/>
        <n v="630200000"/>
        <n v="348300000"/>
        <n v="553800000"/>
        <n v="155000000"/>
        <n v="90600000"/>
        <n v="52400000"/>
        <n v="34800000"/>
        <n v="120900000"/>
        <n v="1100000"/>
        <n v="196700000"/>
        <n v="246200000"/>
        <n v="60300000"/>
        <n v="10400000"/>
        <n v="123000000"/>
        <n v="78500000"/>
        <n v="89300000"/>
        <n v="105600000"/>
        <n v="6600000"/>
        <n v="9140000"/>
        <n v="29700000"/>
        <n v="533000000"/>
        <n v="724900000"/>
        <n v="145600000"/>
        <n v="93200000"/>
        <n v="2420000"/>
        <n v="16300000"/>
        <n v="347500000"/>
        <n v="6900000"/>
        <n v="323400000"/>
        <n v="123700000"/>
        <n v="72600000"/>
        <n v="829700000"/>
        <n v="13500000"/>
        <n v="98500000"/>
        <n v="61200000"/>
        <n v="30800000"/>
        <n v="79800000"/>
        <n v="40400000"/>
        <n v="414800000"/>
        <n v="128500000"/>
        <n v="48900000"/>
        <n v="7200000"/>
        <n v="96100000"/>
        <n v="126000000"/>
        <n v="156500000"/>
        <n v="26100000"/>
        <n v="356800000"/>
        <n v="198500000"/>
        <n v="24300000"/>
        <n v="103000000"/>
        <n v="23400000"/>
        <n v="49000000"/>
        <n v="282600000"/>
        <n v="1900000"/>
        <n v="163400000"/>
        <n v="14400000"/>
        <n v="64099999.999999993"/>
        <n v="15400000"/>
        <n v="3500000"/>
        <n v="34200000"/>
        <n v="42700000"/>
        <n v="73700000"/>
        <n v="433500000"/>
        <n v="117000000"/>
        <n v="2700000"/>
        <n v="30100000"/>
        <n v="205000000"/>
        <n v="52500000"/>
        <n v="5500000"/>
        <n v="61600000"/>
        <n v="540000000"/>
        <n v="305300000"/>
        <n v="544600000"/>
        <n v="747900000"/>
        <n v="26800000"/>
        <n v="132800000.00000001"/>
        <n v="64470000"/>
        <n v="56000000"/>
      </sharedItems>
    </cacheField>
    <cacheField name="Profit Made" numFmtId="4">
      <sharedItems containsSemiMixedTypes="0" containsString="0" containsNumber="1" minValue="-58600000" maxValue="894800000"/>
    </cacheField>
    <cacheField name="ROI" numFmtId="9">
      <sharedItems containsSemiMixedTypes="0" containsString="0" containsNumber="1" minValue="-0.94499999999999995" maxValue="100.8"/>
    </cacheField>
    <cacheField name="Months (Release Date)" numFmtId="0" databaseField="0">
      <fieldGroup base="1">
        <rangePr groupBy="months" startDate="2012-01-06T00:00:00" endDate="2016-08-27T00:00:00"/>
        <groupItems count="14">
          <s v="&lt;1/6/2012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27/2016"/>
        </groupItems>
      </fieldGroup>
    </cacheField>
    <cacheField name="Quarters (Release Date)" numFmtId="0" databaseField="0">
      <fieldGroup base="1">
        <rangePr groupBy="quarters" startDate="2012-01-06T00:00:00" endDate="2016-08-27T00:00:00"/>
        <groupItems count="6">
          <s v="&lt;1/6/2012"/>
          <s v="Qtr1"/>
          <s v="Qtr2"/>
          <s v="Qtr3"/>
          <s v="Qtr4"/>
          <s v="&gt;8/27/2016"/>
        </groupItems>
      </fieldGroup>
    </cacheField>
    <cacheField name="Years (Release Date)" numFmtId="0" databaseField="0">
      <fieldGroup base="1">
        <rangePr groupBy="years" startDate="2012-01-06T00:00:00" endDate="2016-08-27T00:00:00"/>
        <groupItems count="7">
          <s v="&lt;1/6/2012"/>
          <s v="2012"/>
          <s v="2013"/>
          <s v="2014"/>
          <s v="2015"/>
          <s v="2016"/>
          <s v="&gt;8/27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8">
  <r>
    <s v="10 Cloverfield Lane"/>
    <x v="0"/>
    <s v="https://en.wikipedia.org/wiki/10_Cloverfield_Lane"/>
    <s v="Thriller"/>
    <s v="Horror"/>
    <s v="Dan Trachtenberg"/>
    <m/>
    <s v="Mary Elizabeth Winstead"/>
    <s v="John Goodman"/>
    <s v="John Gallagher"/>
    <m/>
    <m/>
    <x v="0"/>
    <x v="0"/>
    <n v="93300000"/>
    <n v="6.22"/>
  </r>
  <r>
    <s v="13 Hours: The Secret Soldiers of Benghazi"/>
    <x v="1"/>
    <s v="https://en.wikipedia.org/wiki/13_Hours:_The_Secret_Soldiers_of_Benghazi"/>
    <s v="Action"/>
    <s v="Thriller"/>
    <s v="Michael Bay"/>
    <m/>
    <s v="James Badge Dale"/>
    <s v="John Krasinski"/>
    <s v="Toby Stephens"/>
    <s v="Pablo Schreiber"/>
    <s v="Max Martini"/>
    <x v="1"/>
    <x v="1"/>
    <n v="24400000"/>
    <n v="0.54222222222222227"/>
  </r>
  <r>
    <s v="2 Guns"/>
    <x v="2"/>
    <s v="https://en.wikipedia.org/wiki/2_Guns"/>
    <s v="Action"/>
    <s v="Crime"/>
    <s v="Baltasar Kormákur"/>
    <m/>
    <s v="Mark Wahlberg"/>
    <s v="Denzel Washington"/>
    <s v="Paula Patton"/>
    <s v="Bill Paxton"/>
    <s v="Edward James Olmos"/>
    <x v="2"/>
    <x v="2"/>
    <n v="70900000"/>
    <n v="1.1622950819672131"/>
  </r>
  <r>
    <s v="21 Jump Street"/>
    <x v="3"/>
    <s v="https://en.wikipedia.org/wiki/21_Jump_Street_(film)"/>
    <s v="Comedy"/>
    <s v="Action"/>
    <s v="Phil Lord"/>
    <s v="Chris Miller"/>
    <s v="Jonah Hill"/>
    <s v="Channing Tatum"/>
    <s v="Ice Cube"/>
    <s v="Brie Larson"/>
    <s v="Rob Riggle"/>
    <x v="3"/>
    <x v="3"/>
    <n v="146500000"/>
    <n v="2.6636363636363636"/>
  </r>
  <r>
    <s v="22 Jump Street"/>
    <x v="4"/>
    <s v="https://en.wikipedia.org/wiki/22_Jump_Street"/>
    <s v="Action"/>
    <s v="Comedy"/>
    <s v="Phil Lord"/>
    <s v="Chris Miller"/>
    <s v="Channing Tatum"/>
    <s v="Jonah Hill"/>
    <s v="Ice Cube"/>
    <m/>
    <m/>
    <x v="4"/>
    <x v="4"/>
    <n v="246800000"/>
    <n v="2.9207100591715975"/>
  </r>
  <r>
    <s v="300: Rise of an Empire"/>
    <x v="5"/>
    <s v="https://en.wikipedia.org/wiki/300:_Rise_of_an_Empire"/>
    <s v="Action"/>
    <s v="Fantasy"/>
    <s v="Noam Murro"/>
    <m/>
    <s v="Rodrigo Santoro"/>
    <s v="Eva Green"/>
    <s v="Sullivan Stapleton"/>
    <s v="Hans Matheson"/>
    <s v="Lena Headey"/>
    <x v="5"/>
    <x v="5"/>
    <n v="227600000"/>
    <n v="2.0690909090909089"/>
  </r>
  <r>
    <s v="42"/>
    <x v="6"/>
    <s v="https://en.wikipedia.org/wiki/42_(film)"/>
    <s v="Biography"/>
    <s v="Drama"/>
    <s v="Brian Helgeland"/>
    <m/>
    <s v="Harrison Ford"/>
    <s v="Chadwick Boseman"/>
    <s v="Christopher Meloni"/>
    <s v="Ryan Merriman"/>
    <s v="Andre Holland"/>
    <x v="6"/>
    <x v="6"/>
    <n v="57500000"/>
    <n v="1.4375"/>
  </r>
  <r>
    <s v="71"/>
    <x v="7"/>
    <s v="https://en.wikipedia.org/wiki/%252771_(film)"/>
    <s v="Action"/>
    <s v="Drama"/>
    <s v="Yann Demange"/>
    <m/>
    <s v="Jack O'Connell"/>
    <s v="Richard Dormer"/>
    <s v="Sean Harris"/>
    <s v="Sam Reid"/>
    <m/>
    <x v="7"/>
    <x v="7"/>
    <n v="-5200000"/>
    <n v="-0.64197530864197527"/>
  </r>
  <r>
    <s v="90 Minutes in Heaven"/>
    <x v="8"/>
    <s v="https://en.wikipedia.org/wiki/90_Minutes_in_Heaven_(film)"/>
    <s v="Drama"/>
    <m/>
    <s v="Michael Polish"/>
    <m/>
    <s v="Hayden Christensen"/>
    <s v="Kate Bosworth"/>
    <s v="Dwight Yoakam"/>
    <s v="Michael W. Smith"/>
    <m/>
    <x v="8"/>
    <x v="8"/>
    <n v="-200000"/>
    <n v="-0.04"/>
  </r>
  <r>
    <s v="A Good Day to Die Hard"/>
    <x v="9"/>
    <s v="https://en.wikipedia.org/wiki/A_Good_Day_to_Die_Hard"/>
    <s v="Action"/>
    <s v="Thriller"/>
    <s v="John Moore"/>
    <m/>
    <s v="Bruce Willis"/>
    <s v="Jai Courtney"/>
    <s v="Sebastian Koch"/>
    <s v="Yuliya Snigir"/>
    <s v="Radivoje Bukvić"/>
    <x v="9"/>
    <x v="9"/>
    <n v="212700000"/>
    <n v="2.3119565217391305"/>
  </r>
  <r>
    <s v="A Haunted House"/>
    <x v="10"/>
    <s v="https://en.wikipedia.org/wiki/A_Haunted_House_(film)"/>
    <s v="Comedy"/>
    <s v="Horror"/>
    <s v="Michael Tiddes"/>
    <m/>
    <s v="Marlon Wayans"/>
    <s v="Nick Swardson"/>
    <s v="David Koechner"/>
    <s v="Essence Atkins"/>
    <s v="Cedric the Entertainer"/>
    <x v="10"/>
    <x v="10"/>
    <n v="57600000"/>
    <n v="23.04"/>
  </r>
  <r>
    <s v="A Haunted House 2"/>
    <x v="11"/>
    <s v="https://en.wikipedia.org/wiki/A_Haunted_House_2"/>
    <s v="Comedy"/>
    <m/>
    <s v="Michael Tiddes"/>
    <m/>
    <s v="Marlon Wayans"/>
    <s v="Jaime Pressly"/>
    <s v="Essence Atkins"/>
    <s v="Cedric the Entertainer"/>
    <s v="Gabriel Iglesias"/>
    <x v="11"/>
    <x v="11"/>
    <n v="20000000"/>
    <n v="5"/>
  </r>
  <r>
    <s v="A Long Way Down"/>
    <x v="12"/>
    <s v="https://en.wikipedia.org/wiki/A_Long_Way_Down_(film)"/>
    <s v="Comedy"/>
    <m/>
    <s v="Pascal Chaumeil"/>
    <m/>
    <s v="Toni Collette"/>
    <s v="Pierce Brosnan"/>
    <s v="Aaron Paul"/>
    <s v="Imogen Poots"/>
    <m/>
    <x v="12"/>
    <x v="12"/>
    <n v="-15600000"/>
    <n v="-0.68722466960352424"/>
  </r>
  <r>
    <s v="A Most Violent Year"/>
    <x v="13"/>
    <s v="https://en.wikipedia.org/wiki/A_Most_Violent_Year"/>
    <s v="Action"/>
    <s v="Crime"/>
    <s v="J. C. Chandor"/>
    <m/>
    <s v="Oscar Isaac"/>
    <s v="Jessica Chastain"/>
    <s v="Alessandro Nivola"/>
    <s v="David Oyelowo"/>
    <s v="Albert Brooks"/>
    <x v="13"/>
    <x v="13"/>
    <n v="-8000000"/>
    <n v="-0.4"/>
  </r>
  <r>
    <s v="A Most Wanted Man"/>
    <x v="14"/>
    <s v="https://en.wikipedia.org/wiki/A_Most_Wanted_Man_(film)"/>
    <s v="Thriller"/>
    <m/>
    <s v="Anton Corbijn"/>
    <m/>
    <s v="Philip Seymour Hoffman"/>
    <s v="Rachel McAdams"/>
    <s v="Robin Wright"/>
    <s v="Willem Dafoe"/>
    <s v="Grigoriy Dobrygin"/>
    <x v="0"/>
    <x v="14"/>
    <n v="21200000"/>
    <n v="1.4133333333333333"/>
  </r>
  <r>
    <s v="A Thousand Words"/>
    <x v="15"/>
    <s v="https://en.wikipedia.org/wiki/A_Thousand_Words_(film)"/>
    <s v="Comedy"/>
    <m/>
    <s v="Brian Robbins"/>
    <m/>
    <s v="Eddie Murphy"/>
    <s v="Kerry Washington"/>
    <s v="Cliff Curtis"/>
    <s v="Clark Duke"/>
    <s v="Allison Janney"/>
    <x v="6"/>
    <x v="15"/>
    <n v="-18000000"/>
    <n v="-0.45"/>
  </r>
  <r>
    <s v="A Walk Among the Tombstones"/>
    <x v="16"/>
    <s v="https://en.wikipedia.org/wiki/A_Walk_Among_the_Tombstones_(film)"/>
    <s v="Crime"/>
    <s v="Drama"/>
    <s v="Scott Frank"/>
    <m/>
    <s v="Liam Neeson"/>
    <s v="Dan Stevens"/>
    <s v="Ruth Wilson"/>
    <s v="Boyd Holbrook"/>
    <m/>
    <x v="14"/>
    <x v="16"/>
    <n v="30800000"/>
    <n v="1.1000000000000001"/>
  </r>
  <r>
    <s v="A Walk in the Woods"/>
    <x v="17"/>
    <s v="https://en.wikipedia.org/wiki/A_Walk_in_the_Woods_(film)"/>
    <s v="Adventure"/>
    <s v="Comedy"/>
    <s v="Ken Kwapis"/>
    <m/>
    <s v="Robert Redford"/>
    <s v="Nick Nolte"/>
    <s v="Emma Thompson"/>
    <m/>
    <m/>
    <x v="15"/>
    <x v="17"/>
    <n v="28000000"/>
    <n v="3.5"/>
  </r>
  <r>
    <s v="Abraham Lincoln: Vampire Hunter"/>
    <x v="18"/>
    <s v="https://en.wikipedia.org/wiki/Abraham_Lincoln:_Vampire_Hunter_(film)"/>
    <s v="Horror"/>
    <s v="Action"/>
    <s v="Timur Bekmambetov"/>
    <m/>
    <s v="Benjamin Walker"/>
    <s v="Dominic Cooper"/>
    <s v="Anthony Mackie"/>
    <s v="Mary Elizabeth Winstead"/>
    <s v="Rufus Sewell"/>
    <x v="16"/>
    <x v="18"/>
    <n v="16900000"/>
    <n v="0.16984924623115577"/>
  </r>
  <r>
    <s v="After Earth"/>
    <x v="19"/>
    <s v="https://en.wikipedia.org/wiki/After_Earth"/>
    <s v="Sci-Fi"/>
    <m/>
    <s v="M. Night Shyamalan"/>
    <m/>
    <s v="Jaden Smith"/>
    <s v="Will Smith"/>
    <s v="Isabelle Fuhrman"/>
    <s v="Zoe Kravitz"/>
    <m/>
    <x v="17"/>
    <x v="19"/>
    <n v="113800000"/>
    <n v="0.87538461538461543"/>
  </r>
  <r>
    <s v="Ain't Them Bodies Saints"/>
    <x v="20"/>
    <s v="https://en.wikipedia.org/wiki/Ain%2527t_Them_Bodies_Saints"/>
    <s v="Drama"/>
    <m/>
    <s v="David Lowery"/>
    <m/>
    <s v="Casey Affleck"/>
    <s v="Rooney Mara"/>
    <s v="Ben Foster"/>
    <s v="Rami Malek"/>
    <s v="Keith Carradine"/>
    <x v="11"/>
    <x v="20"/>
    <n v="-3000000"/>
    <n v="-0.75"/>
  </r>
  <r>
    <s v="Alex Cross"/>
    <x v="21"/>
    <s v="https://en.wikipedia.org/wiki/Alex_Cross_(film)"/>
    <s v="Crime"/>
    <s v="Action"/>
    <s v="Rob Cohen"/>
    <m/>
    <s v="Tyler Perry"/>
    <s v="Matthew Fox"/>
    <s v="Rachel Nichols"/>
    <s v="Edward Burns"/>
    <s v="Jean Reno"/>
    <x v="18"/>
    <x v="21"/>
    <n v="-400000"/>
    <n v="-1.1428571428571429E-2"/>
  </r>
  <r>
    <s v="Aloha"/>
    <x v="22"/>
    <s v="https://en.wikipedia.org/wiki/Aloha_(film)"/>
    <s v="Romance"/>
    <s v="Comedy"/>
    <s v="Cameron Crowe"/>
    <m/>
    <s v="Bradley Cooper"/>
    <s v="Emma Stone"/>
    <s v="Alec Baldwin"/>
    <s v="Rachel McAdams"/>
    <s v="Bill Murray"/>
    <x v="19"/>
    <x v="22"/>
    <n v="-25700000"/>
    <n v="-0.49423076923076925"/>
  </r>
  <r>
    <s v="Alvin and the Chipmunks: The Road Chip"/>
    <x v="23"/>
    <s v="https://en.wikipedia.org/wiki/Alvin_and_the_Chipmunks:_The_Road_Chip"/>
    <s v="Comedy"/>
    <s v="Family"/>
    <s v="Walt Becker"/>
    <m/>
    <s v="Jason Lee"/>
    <s v="Tony Hale"/>
    <s v="Kimberly Williams-Paisley"/>
    <s v="Josh Green"/>
    <s v="Bella Thorne"/>
    <x v="20"/>
    <x v="23"/>
    <n v="144800000"/>
    <n v="1.6088888888888888"/>
  </r>
  <r>
    <s v="American Reunion"/>
    <x v="24"/>
    <s v="https://en.wikipedia.org/wiki/American_Reunion"/>
    <s v="Comedy"/>
    <m/>
    <s v="Jon Hurwitz"/>
    <m/>
    <s v="Alyson Hannigan"/>
    <s v="Seann William Scott"/>
    <s v="Tara Reid"/>
    <s v="Jason Biggs"/>
    <s v="Eugene Levy"/>
    <x v="21"/>
    <x v="24"/>
    <n v="185000000"/>
    <n v="3.7"/>
  </r>
  <r>
    <s v="American Sniper"/>
    <x v="25"/>
    <s v="https://en.wikipedia.org/wiki/American_Sniper"/>
    <s v="Drama"/>
    <m/>
    <s v="Clint Eastwood"/>
    <m/>
    <s v="Bradley Cooper"/>
    <s v="Sienna Miller"/>
    <s v="Max Charles"/>
    <s v="Luke Grimes"/>
    <m/>
    <x v="22"/>
    <x v="25"/>
    <n v="488600000"/>
    <n v="8.3095238095238102"/>
  </r>
  <r>
    <s v="American Ultra"/>
    <x v="26"/>
    <s v="https://en.wikipedia.org/wiki/American_Ultra"/>
    <s v="Action"/>
    <s v="Comedy"/>
    <s v="Nima Nourizadeh"/>
    <m/>
    <s v="Jesse Eisenberg"/>
    <s v="Kristen Stewart"/>
    <s v="Connie Britton"/>
    <s v="Topher Grace"/>
    <s v="John Leguizamo"/>
    <x v="14"/>
    <x v="26"/>
    <n v="-900000"/>
    <n v="-3.214285714285714E-2"/>
  </r>
  <r>
    <s v="Amy"/>
    <x v="27"/>
    <s v="https://en.wikipedia.org/wiki/Amy_(2015_film)"/>
    <s v="Biography"/>
    <s v="Documentary"/>
    <s v="Asif Kapadia"/>
    <m/>
    <s v="Amy Winehouse"/>
    <s v="Mitchell Winehouse"/>
    <s v="Janis Winehouse"/>
    <s v="Raye Cosbert"/>
    <s v="Nick Shymansky"/>
    <x v="23"/>
    <x v="15"/>
    <n v="18600000"/>
    <n v="5.4705882352941178"/>
  </r>
  <r>
    <s v="Annabelle"/>
    <x v="28"/>
    <s v="https://en.wikipedia.org/wiki/Annabelle_(film)"/>
    <s v="Horror"/>
    <m/>
    <s v="John R. Leonetti"/>
    <m/>
    <s v="Annabelle Wallis"/>
    <s v="Alfre Woodard"/>
    <s v="Eric Ladin"/>
    <s v="Brian Howe"/>
    <m/>
    <x v="24"/>
    <x v="27"/>
    <n v="250399999.99999997"/>
    <n v="38.523076923076921"/>
  </r>
  <r>
    <s v="Annie"/>
    <x v="29"/>
    <s v="https://en.wikipedia.org/wiki/Annie_(2014_film)"/>
    <s v="Comedy"/>
    <s v="Drama"/>
    <s v="Will Gluck"/>
    <m/>
    <s v="Quvenzhané Wallis"/>
    <s v="Jamie Foxx"/>
    <s v="Cameron Diaz"/>
    <s v="Rose Byrne"/>
    <s v="Bobby Cannavale"/>
    <x v="25"/>
    <x v="28"/>
    <n v="68800000.000000015"/>
    <n v="1.0584615384615388"/>
  </r>
  <r>
    <s v="Ant-Man"/>
    <x v="30"/>
    <s v="https://en.wikipedia.org/wiki/Ant-Man_(film)"/>
    <s v="Action"/>
    <s v="Adventure"/>
    <s v="Peyton Reed"/>
    <m/>
    <s v="Paul Rudd"/>
    <s v="Evangeline Lilly"/>
    <s v="Corey Stoll"/>
    <s v="Bobby Cannavale"/>
    <s v="Michael Peña"/>
    <x v="17"/>
    <x v="29"/>
    <n v="389400000"/>
    <n v="2.9953846153846153"/>
  </r>
  <r>
    <s v="Argo"/>
    <x v="31"/>
    <s v="https://en.wikipedia.org/wiki/Argo_(2012_film)"/>
    <s v="Drama"/>
    <m/>
    <s v="Ben Affleck"/>
    <m/>
    <s v="Ben Affleck"/>
    <s v="John Goodman"/>
    <s v="Alan Arkin"/>
    <s v="Bryan Cranston"/>
    <s v="Victor Garber"/>
    <x v="26"/>
    <x v="30"/>
    <n v="187800000"/>
    <n v="4.2202247191011235"/>
  </r>
  <r>
    <s v="As Above, So Below"/>
    <x v="32"/>
    <s v="https://en.wikipedia.org/wiki/As_Above,_So_Below_(film)"/>
    <s v="Horror"/>
    <m/>
    <s v="John Erick Dowdle"/>
    <m/>
    <s v="Drew Dowdle (screenplay)Perdita Weeks"/>
    <s v="Ben Feldman"/>
    <s v="Edwin Hodge"/>
    <s v="François Civil"/>
    <s v="Marion Lambert"/>
    <x v="8"/>
    <x v="31"/>
    <n v="0"/>
    <n v="0"/>
  </r>
  <r>
    <s v="Bad Moms"/>
    <x v="33"/>
    <s v="https://en.wikipedia.org/wiki/Bad_Moms"/>
    <s v="Comedy"/>
    <m/>
    <s v="Jon Lucas"/>
    <s v="Scott Moore"/>
    <s v="Mila Kunis"/>
    <s v="Christina Applegate"/>
    <s v="Kristen Bell"/>
    <s v="Jada Pinkett Smith"/>
    <s v="Kathryn Hahn"/>
    <x v="13"/>
    <x v="32"/>
    <n v="104200000"/>
    <n v="5.21"/>
  </r>
  <r>
    <s v="Barbershop: The Next Cut"/>
    <x v="34"/>
    <s v="https://en.wikipedia.org/wiki/Barbershop:_The_Next_Cut"/>
    <s v="Comedy"/>
    <m/>
    <s v="Malcolm D. Lee"/>
    <m/>
    <s v="Ice Cube"/>
    <s v="Cedric the Entertainer"/>
    <s v="Nicki Minaj"/>
    <s v="Regina Hall"/>
    <s v="Eve"/>
    <x v="13"/>
    <x v="33"/>
    <n v="35000000"/>
    <n v="1.75"/>
  </r>
  <r>
    <s v="Batman v Superman: Dawn of Justice"/>
    <x v="35"/>
    <s v="https://en.wikipedia.org/wiki/Batman_v_Superman:_Dawn_of_Justice"/>
    <s v="Action"/>
    <m/>
    <s v="Zack Snyder"/>
    <m/>
    <s v="Ben Affleck"/>
    <s v="Henry Cavill"/>
    <s v="Amy Adams"/>
    <s v="Jesse Eisenberg"/>
    <s v="Diane Lane"/>
    <x v="27"/>
    <x v="34"/>
    <n v="622700000"/>
    <n v="2.4908000000000001"/>
  </r>
  <r>
    <s v="Batman: The Killing Joke"/>
    <x v="36"/>
    <s v="https://en.wikipedia.org/wiki/Batman:_The_Killing_Joke_(film)"/>
    <s v="Action"/>
    <m/>
    <s v="Sam Liu"/>
    <s v="Bruce Timm"/>
    <s v="Kevin Conroy"/>
    <s v="Mark Hamill"/>
    <s v="Tara Strong"/>
    <s v="Ray Wise"/>
    <m/>
    <x v="28"/>
    <x v="35"/>
    <n v="900000"/>
    <n v="0.25714285714285712"/>
  </r>
  <r>
    <s v="Battle of the Year"/>
    <x v="37"/>
    <s v="https://en.wikipedia.org/wiki/Battle_of_the_Year_(film)"/>
    <s v="Musical"/>
    <m/>
    <s v="Benson Lee"/>
    <m/>
    <s v="Josh Holloway"/>
    <s v="Laz Alonso"/>
    <s v="Josh Peck"/>
    <s v="Caity Lotz"/>
    <s v="Chris Brown"/>
    <x v="13"/>
    <x v="36"/>
    <n v="-3500000"/>
    <n v="-0.17499999999999999"/>
  </r>
  <r>
    <s v="Battleship"/>
    <x v="38"/>
    <s v="https://en.wikipedia.org/wiki/Battleship_(film)"/>
    <s v="Action"/>
    <s v="Sci-Fi"/>
    <s v="Peter Berg"/>
    <m/>
    <s v="Alexander Skarsgård"/>
    <s v="Taylor Kitsch"/>
    <s v="Brooklyn Decker"/>
    <s v="Rihanna"/>
    <s v="Liam Neeson"/>
    <x v="29"/>
    <x v="37"/>
    <n v="83000000"/>
    <n v="0.37727272727272726"/>
  </r>
  <r>
    <s v="Beasts of the Southern Wild"/>
    <x v="39"/>
    <s v="https://en.wikipedia.org/wiki/Beasts_of_the_Southern_Wild"/>
    <s v="Drama"/>
    <s v="Fantasy"/>
    <s v="Benh Zeitlin"/>
    <m/>
    <s v="Quvenzhané Wallis"/>
    <s v="Dwight Henry"/>
    <m/>
    <m/>
    <m/>
    <x v="30"/>
    <x v="38"/>
    <n v="20100000"/>
    <n v="11.166666666666666"/>
  </r>
  <r>
    <s v="Beautiful Creatures"/>
    <x v="9"/>
    <s v="https://en.wikipedia.org/wiki/Beautiful_Creatures_(2013_film)"/>
    <s v="Fantasy"/>
    <s v="Romance"/>
    <s v="Richard LaGravenese"/>
    <m/>
    <s v="Viola Davis"/>
    <s v="Alice Englert"/>
    <s v="Emma Thompson"/>
    <s v="Emmy Rossum"/>
    <s v="Jeremy Irons"/>
    <x v="31"/>
    <x v="10"/>
    <n v="100000"/>
    <n v="1.6666666666666668E-3"/>
  </r>
  <r>
    <s v="Before I Go to Sleep"/>
    <x v="40"/>
    <s v="https://en.wikipedia.org/wiki/Before_I_Go_to_Sleep_(film)"/>
    <s v="Mystery"/>
    <s v="Thriller"/>
    <s v="Rowan Joffé"/>
    <m/>
    <s v="Nicole Kidman"/>
    <s v="Mark Strong"/>
    <s v="Colin Firth"/>
    <s v="Anne-Marie Duff"/>
    <m/>
    <x v="32"/>
    <x v="39"/>
    <n v="-6900000"/>
    <n v="-0.31363636363636366"/>
  </r>
  <r>
    <s v="Ben-Hur"/>
    <x v="41"/>
    <s v="https://en.wikipedia.org/wiki/Ben-Hur_(2016_film)"/>
    <s v="Adventure"/>
    <m/>
    <s v="Timur Bekmambetov"/>
    <m/>
    <s v="Jack Huston"/>
    <s v="Morgan Freeman"/>
    <s v="Toby Kebbell"/>
    <s v="Rodrigo Santoro"/>
    <s v="Nazanin Boniadi"/>
    <x v="33"/>
    <x v="40"/>
    <n v="-58600000"/>
    <n v="-0.58599999999999997"/>
  </r>
  <r>
    <s v="Beyond the Lights"/>
    <x v="42"/>
    <s v="https://en.wikipedia.org/wiki/Beyond_the_Lights"/>
    <s v="Romance"/>
    <s v="Drama"/>
    <s v="Gina Prince-Bythewood"/>
    <m/>
    <s v="Gugu Mbatha-Raw"/>
    <s v="Nate Parker"/>
    <s v="Minnie Driver"/>
    <s v="Danny Glover"/>
    <m/>
    <x v="34"/>
    <x v="41"/>
    <n v="7600000"/>
    <n v="1.0857142857142856"/>
  </r>
  <r>
    <s v="Big Eyes"/>
    <x v="43"/>
    <s v="https://en.wikipedia.org/wiki/Big_Eyes"/>
    <s v="Biography"/>
    <s v="Drama"/>
    <s v="Tim Burton"/>
    <m/>
    <s v="Amy Adams"/>
    <s v="Christoph Waltz"/>
    <s v="Krysten Ritter"/>
    <s v="Danny Huston"/>
    <s v="Terence Stamp"/>
    <x v="35"/>
    <x v="42"/>
    <n v="19300000"/>
    <n v="1.93"/>
  </r>
  <r>
    <s v="Black Mass"/>
    <x v="44"/>
    <s v="https://en.wikipedia.org/wiki/Black_Mass_(film)"/>
    <s v="Action"/>
    <s v="Drama"/>
    <s v="Scott Cooper"/>
    <m/>
    <s v="Johnny Depp"/>
    <s v="Joel Edgerton"/>
    <s v="Benedict Cumberbatch"/>
    <s v="Sienna Miller"/>
    <s v="Dakota Johnson"/>
    <x v="36"/>
    <x v="43"/>
    <n v="46800000"/>
    <n v="0.88301886792452833"/>
  </r>
  <r>
    <s v="Blackhat"/>
    <x v="45"/>
    <s v="https://en.wikipedia.org/wiki/Blackhat_(film)"/>
    <s v="Action"/>
    <s v="Thriller"/>
    <s v="Michael Mann"/>
    <m/>
    <s v="Chris Hemsworth"/>
    <s v="Viola Davis"/>
    <s v="John Ortiz"/>
    <s v="Yorick van Wageningen"/>
    <s v="Tang Wei"/>
    <x v="37"/>
    <x v="44"/>
    <n v="-50300000"/>
    <n v="-0.71857142857142853"/>
  </r>
  <r>
    <s v="Blended"/>
    <x v="46"/>
    <s v="https://en.wikipedia.org/wiki/Blended_(film)"/>
    <s v="Comedy"/>
    <s v="Romance"/>
    <s v="Frank Coraci"/>
    <m/>
    <s v="Adam Sandler"/>
    <s v="Drew Barrymore"/>
    <s v="Bella Thorne"/>
    <s v="Emma Fuhrmann"/>
    <s v="Terry Crews"/>
    <x v="6"/>
    <x v="45"/>
    <n v="88000000"/>
    <n v="2.2000000000000002"/>
  </r>
  <r>
    <s v="Blue Jasmine"/>
    <x v="47"/>
    <s v="https://en.wikipedia.org/wiki/Blue_Jasmine"/>
    <s v="Drama"/>
    <m/>
    <s v="Woody Allen"/>
    <s v=""/>
    <s v="Alec Baldwin"/>
    <s v="Cate Blanchett"/>
    <s v="Bobby Cannavale"/>
    <s v="Louis C.K."/>
    <s v="Andrew Dice Clay"/>
    <x v="38"/>
    <x v="6"/>
    <n v="79500000"/>
    <n v="4.416666666666667"/>
  </r>
  <r>
    <s v="Boyhood"/>
    <x v="14"/>
    <s v="https://en.wikipedia.org/wiki/Boyhood_(film)"/>
    <s v="Drama"/>
    <m/>
    <s v="Richard Linklater"/>
    <s v=""/>
    <s v="Ethan Hawke"/>
    <s v="Patricia Arquette"/>
    <s v="Ellar Coltrane"/>
    <m/>
    <m/>
    <x v="11"/>
    <x v="46"/>
    <n v="40500000"/>
    <n v="10.125"/>
  </r>
  <r>
    <s v="Brick Mansions"/>
    <x v="48"/>
    <s v="https://en.wikipedia.org/wiki/Brick_Mansions"/>
    <s v="Action"/>
    <m/>
    <s v="Camille Delamarre"/>
    <m/>
    <s v="Paul Walker"/>
    <s v="David Belle"/>
    <s v="RZA"/>
    <m/>
    <m/>
    <x v="39"/>
    <x v="47"/>
    <n v="46000000"/>
    <n v="2"/>
  </r>
  <r>
    <s v="Bridge of Spies"/>
    <x v="49"/>
    <s v="https://en.wikipedia.org/wiki/Bridge_of_Spies_(film)"/>
    <s v="Drama"/>
    <m/>
    <s v="Steven Spielberg"/>
    <m/>
    <s v="Tom Hanks"/>
    <s v="Mark Rylance"/>
    <s v="Amy Ryan"/>
    <s v="Alan Alda"/>
    <s v="Austin Stowell"/>
    <x v="6"/>
    <x v="48"/>
    <n v="125500000"/>
    <n v="3.1375000000000002"/>
  </r>
  <r>
    <s v="Brooklyn"/>
    <x v="50"/>
    <s v="https://en.wikipedia.org/wiki/Brooklyn_(film)"/>
    <s v="Drama"/>
    <s v="Romance"/>
    <s v="John Crowley"/>
    <m/>
    <s v="Saoirse Ronan"/>
    <s v="Emory Cohen"/>
    <s v="Domhnall Gleeson"/>
    <s v="Jim Broadbent"/>
    <s v="Julie Walters"/>
    <x v="40"/>
    <x v="49"/>
    <n v="51100000"/>
    <n v="4.6454545454545455"/>
  </r>
  <r>
    <s v="Bullet to the Head"/>
    <x v="51"/>
    <s v="https://en.wikipedia.org/wiki/Bullet_to_the_Head"/>
    <s v="Crime"/>
    <s v="Action"/>
    <s v="Walter Hill"/>
    <m/>
    <s v="Sylvester Stallone"/>
    <s v="Sung Kang"/>
    <s v="Sarah Shahi"/>
    <s v="Adewale Akinnuoye-Agbaje"/>
    <s v="Religious Slater"/>
    <x v="3"/>
    <x v="38"/>
    <n v="-33100000"/>
    <n v="-0.60181818181818181"/>
  </r>
  <r>
    <s v="Burnt"/>
    <x v="52"/>
    <s v="https://en.wikipedia.org/wiki/Burnt_(film)"/>
    <s v="Comedy"/>
    <s v="Drama"/>
    <s v="John Wells"/>
    <m/>
    <s v="Bradley Cooper"/>
    <s v="Jamie Dornan"/>
    <s v="Emma Thompson"/>
    <s v="Sienna Miller"/>
    <s v="Daniel Brühl"/>
    <x v="13"/>
    <x v="50"/>
    <n v="16600000"/>
    <n v="0.83"/>
  </r>
  <r>
    <s v="By the Sea"/>
    <x v="53"/>
    <s v="https://en.wikipedia.org/wiki/By_the_Sea_(2015_film)"/>
    <s v="Drama"/>
    <m/>
    <s v="Angelina Jolie"/>
    <m/>
    <s v="Angelina Jolie"/>
    <s v="Brad Pitt"/>
    <s v="Mélanie Laurent"/>
    <s v="Niels Arestrup"/>
    <s v="Melvil Poupaud"/>
    <x v="35"/>
    <x v="51"/>
    <n v="-6700000"/>
    <n v="-0.67"/>
  </r>
  <r>
    <s v="Captain America: The Winter Soldier"/>
    <x v="54"/>
    <s v="https://en.wikipedia.org/wiki/Captain_America:_The_Winter_Soldier"/>
    <s v="Action"/>
    <m/>
    <s v="Anthony Russo"/>
    <s v="Joe Russo"/>
    <s v="Chris Evans"/>
    <s v="Scarlett Johansson"/>
    <s v="Sebastian Stan"/>
    <s v="Anthony Mackie"/>
    <s v="Cobie Smulders"/>
    <x v="41"/>
    <x v="52"/>
    <n v="544400000"/>
    <n v="3.2023529411764704"/>
  </r>
  <r>
    <s v="Captive"/>
    <x v="55"/>
    <s v="https://en.wikipedia.org/wiki/Captive_(2015_film)"/>
    <s v="Crime"/>
    <s v="Thriller"/>
    <s v="Jerry Jameson"/>
    <m/>
    <s v="David Oyelowo"/>
    <s v="Kate Mara"/>
    <s v="Michael K. Williams"/>
    <s v="Leonor Varela"/>
    <s v="Jessica Oyelowo"/>
    <x v="42"/>
    <x v="53"/>
    <n v="800000"/>
    <n v="0.4"/>
  </r>
  <r>
    <s v="Carol"/>
    <x v="56"/>
    <s v="https://en.wikipedia.org/wiki/Carol_(film)"/>
    <s v="Drama"/>
    <m/>
    <s v="Todd Haynes"/>
    <m/>
    <s v="Cate Blanchett"/>
    <s v="Rooney Mara"/>
    <s v="Sarah Paulson"/>
    <s v="Kyle Chandler"/>
    <s v="Jake Lacy"/>
    <x v="43"/>
    <x v="54"/>
    <n v="28500000"/>
    <n v="2.4152542372881354"/>
  </r>
  <r>
    <s v="Central Intelligence"/>
    <x v="57"/>
    <s v="https://en.wikipedia.org/wiki/Central_Intelligence"/>
    <s v="Action"/>
    <s v="Comedy"/>
    <s v="Rawson Marshall Thurber"/>
    <m/>
    <s v="Dwayne Johnson"/>
    <s v="Kevin Hart"/>
    <s v="Amy Ryan"/>
    <s v="Aaron Paul"/>
    <m/>
    <x v="21"/>
    <x v="55"/>
    <n v="162200000"/>
    <n v="3.2440000000000002"/>
  </r>
  <r>
    <s v="Cesar Chavez"/>
    <x v="58"/>
    <s v="https://en.wikipedia.org/wiki/Cesar_Chavez_(film)"/>
    <s v="Drama"/>
    <m/>
    <s v="Diego Luna"/>
    <m/>
    <s v="Michael Peña"/>
    <s v="America Ferrera"/>
    <s v="Rosario Dawson"/>
    <s v="John Malkovich"/>
    <m/>
    <x v="35"/>
    <x v="56"/>
    <n v="-3300000"/>
    <n v="-0.33"/>
  </r>
  <r>
    <s v="Chappie"/>
    <x v="59"/>
    <s v="https://en.wikipedia.org/wiki/Chappie_(film)"/>
    <s v="Sci-Fi"/>
    <m/>
    <s v="Neill Blomkamp"/>
    <m/>
    <s v="Sharlto Copley"/>
    <s v="Ninja"/>
    <s v="Yolandi Visser"/>
    <s v="Dev Patel"/>
    <s v="Hugh Jackman"/>
    <x v="44"/>
    <x v="57"/>
    <n v="53100000"/>
    <n v="1.083673469387755"/>
  </r>
  <r>
    <s v="Chasing Mavericks"/>
    <x v="60"/>
    <s v="https://en.wikipedia.org/wiki/Chasing_Mavericks"/>
    <s v="Biography"/>
    <s v="Drama"/>
    <s v="Curtis Hanson"/>
    <s v="Michael Apted"/>
    <s v="Gerard Butler"/>
    <s v="Jonny Weston"/>
    <s v="Elisabeth Shue"/>
    <s v="Abigail Spencer"/>
    <m/>
    <x v="13"/>
    <x v="58"/>
    <n v="-11700000"/>
    <n v="-0.58499999999999996"/>
  </r>
  <r>
    <s v="Chef"/>
    <x v="61"/>
    <s v="https://en.wikipedia.org/wiki/Chef_(film)"/>
    <s v="Comedy"/>
    <m/>
    <s v="Jon Favreau"/>
    <m/>
    <s v="Jon Favreau"/>
    <s v="Sofía Vergara"/>
    <s v="Scarlett Johansson"/>
    <s v="John Leguizamo"/>
    <s v="Robert Downey"/>
    <x v="40"/>
    <x v="59"/>
    <n v="35000000"/>
    <n v="3.1818181818181817"/>
  </r>
  <r>
    <s v="Chernobyl Diaries"/>
    <x v="62"/>
    <s v="https://en.wikipedia.org/wiki/Chernobyl_Diaries"/>
    <s v="Horror"/>
    <s v="Thriller"/>
    <s v="Bradley Parker"/>
    <m/>
    <s v="Jonathan Sadowski"/>
    <s v="Devin Kelley"/>
    <s v="Jesse McCartney"/>
    <s v="Olivia Taylor Dudley"/>
    <s v="Nathan Phillips"/>
    <x v="45"/>
    <x v="60"/>
    <n v="36200000"/>
    <n v="36.200000000000003"/>
  </r>
  <r>
    <s v="Child 44"/>
    <x v="63"/>
    <s v="https://en.wikipedia.org/wiki/Child_44_(film)"/>
    <s v="Drama"/>
    <m/>
    <s v="Daniel Espinosa"/>
    <m/>
    <s v="Tom Hardy"/>
    <s v="Gary Oldman"/>
    <s v="Joel Kinnaman"/>
    <s v="Noomi Rapace"/>
    <s v="Jason Clarke"/>
    <x v="21"/>
    <x v="61"/>
    <n v="-37000000"/>
    <n v="-0.74"/>
  </r>
  <r>
    <s v="Chronicle"/>
    <x v="64"/>
    <s v="https://en.wikipedia.org/wiki/Chronicle_(film)"/>
    <s v="Sci-Fi"/>
    <s v="Drama"/>
    <s v="Josh Trank"/>
    <m/>
    <s v="Dane DeHaan"/>
    <s v="Michael B. Jordan"/>
    <s v="Alex Russell"/>
    <s v="Michael Kelly"/>
    <m/>
    <x v="46"/>
    <x v="62"/>
    <n v="114600000"/>
    <n v="9.5500000000000007"/>
  </r>
  <r>
    <s v="Cloud Atlas"/>
    <x v="60"/>
    <s v="https://en.wikipedia.org/wiki/Cloud_Atlas_(film)"/>
    <s v="Drama"/>
    <s v="Sci-Fi"/>
    <s v="Tom Tykwer"/>
    <s v="Andy Wachowski"/>
    <s v="Tom Hanks"/>
    <s v="Jim Sturgess"/>
    <s v="David Gyasi"/>
    <s v="Jim Broadbent"/>
    <s v="Ben Whishaw"/>
    <x v="47"/>
    <x v="63"/>
    <n v="2000000"/>
    <n v="1.556420233463035E-2"/>
  </r>
  <r>
    <s v="Cloudy with a Chance of Meatballs 2"/>
    <x v="65"/>
    <s v="https://en.wikipedia.org/wiki/Cloudy_with_a_Chance_of_Meatballs_2"/>
    <s v="Family"/>
    <s v="Comedy"/>
    <s v="Cody Cameron"/>
    <s v="Kris Pearn"/>
    <s v="Anna Faris"/>
    <s v="Bill Hader"/>
    <s v="Andy Samberg"/>
    <s v="Kristen Schaal"/>
    <s v="James Caan"/>
    <x v="48"/>
    <x v="64"/>
    <n v="196300000"/>
    <n v="2.5166666666666666"/>
  </r>
  <r>
    <s v="Concussion"/>
    <x v="66"/>
    <s v="https://en.wikipedia.org/wiki/Concussion_(2015_film)"/>
    <s v="Drama"/>
    <s v="Sports"/>
    <s v="Peter Landesman"/>
    <m/>
    <s v="Will Smith"/>
    <s v="Alec Baldwin"/>
    <s v="Gugu Mbatha-Raw"/>
    <s v="Albert Brooks"/>
    <s v="Paul Reiser"/>
    <x v="49"/>
    <x v="65"/>
    <n v="-6700000"/>
    <n v="-0.11754385964912281"/>
  </r>
  <r>
    <s v="Creed"/>
    <x v="67"/>
    <s v="https://en.wikipedia.org/wiki/Creed_(film)"/>
    <s v="Drama"/>
    <m/>
    <s v="Ryan Coogler"/>
    <m/>
    <s v="Michael B. Jordan"/>
    <s v="Sylvester Stallone"/>
    <s v="Tessa Thompson"/>
    <s v="Graham McTavish"/>
    <s v="Tony Bellew"/>
    <x v="6"/>
    <x v="66"/>
    <n v="133600000"/>
    <n v="3.34"/>
  </r>
  <r>
    <s v="Criminal"/>
    <x v="34"/>
    <s v="https://en.wikipedia.org/wiki/Criminal_(2016_film)"/>
    <s v="Action"/>
    <s v="Thriller"/>
    <s v="Ariel Vromen"/>
    <m/>
    <s v="Kevin Costner"/>
    <s v="Gary Oldman"/>
    <s v="Tommy Lee Jones"/>
    <s v="Alice Eve"/>
    <s v="Gal Gadot"/>
    <x v="50"/>
    <x v="67"/>
    <n v="4100000"/>
    <n v="0.13015873015873017"/>
  </r>
  <r>
    <s v="Crimson Peak"/>
    <x v="68"/>
    <s v="https://en.wikipedia.org/wiki/Crimson_Peak"/>
    <s v="Horror"/>
    <s v="Romance"/>
    <s v="Guillermo del Toro"/>
    <m/>
    <s v="Mia Wasikowska"/>
    <s v="Tom Hiddleston"/>
    <s v="Charlie Hunnam"/>
    <s v="Jessica Chastain"/>
    <s v="Jim Beaver"/>
    <x v="3"/>
    <x v="68"/>
    <n v="19700000"/>
    <n v="0.35818181818181816"/>
  </r>
  <r>
    <s v="Daddy's Home"/>
    <x v="66"/>
    <s v="https://en.wikipedia.org/wiki/Daddy%2527s_Home_(film)"/>
    <s v="Comedy"/>
    <m/>
    <s v="Sean Anders"/>
    <s v="John Morris"/>
    <s v="Will Ferrell"/>
    <s v="Mark Wahlberg"/>
    <s v="Linda Cardellini"/>
    <m/>
    <m/>
    <x v="51"/>
    <x v="69"/>
    <n v="171400000"/>
    <n v="2.4840579710144928"/>
  </r>
  <r>
    <s v="Danny Collins"/>
    <x v="69"/>
    <s v="https://en.wikipedia.org/wiki/Danny_Collins_(film)"/>
    <s v="Comedy"/>
    <s v="Drama"/>
    <s v="Dan Fogelman"/>
    <m/>
    <s v="Al Pacino"/>
    <s v="Annette Bening"/>
    <s v="Jennifer Garner"/>
    <s v="Bobby Cannavale"/>
    <s v="Christopher Plummer"/>
    <x v="35"/>
    <x v="70"/>
    <n v="-1800000.0000000009"/>
    <n v="-0.1800000000000001"/>
  </r>
  <r>
    <s v="Dark Shadows"/>
    <x v="70"/>
    <s v="https://en.wikipedia.org/wiki/Dark_Shadows_(film)"/>
    <s v="Comedy"/>
    <s v="Horror"/>
    <s v="Tim Burton"/>
    <m/>
    <s v="Johnny Depp"/>
    <s v="Michelle Pfeiffer"/>
    <s v="Helena Bonham Carter"/>
    <s v="Eva Green"/>
    <s v="Jackie Earle Haley"/>
    <x v="52"/>
    <x v="71"/>
    <n v="95500000"/>
    <n v="0.63666666666666671"/>
  </r>
  <r>
    <s v="Dark Skies"/>
    <x v="71"/>
    <s v="https://en.wikipedia.org/wiki/Dark_Skies_(film)"/>
    <s v="Horror"/>
    <s v="Sci-Fi"/>
    <s v="Scott Charles Stewart"/>
    <m/>
    <s v="Keri Russell"/>
    <s v="Josh Hamilton"/>
    <s v="Dakota Goyo"/>
    <m/>
    <m/>
    <x v="28"/>
    <x v="72"/>
    <n v="22900000"/>
    <n v="6.5428571428571427"/>
  </r>
  <r>
    <s v="Dawn of the Planet of the Apes"/>
    <x v="72"/>
    <s v="https://en.wikipedia.org/wiki/Dawn_of_the_Planet_of_the_Apes"/>
    <s v="Action"/>
    <s v="Adventure"/>
    <s v="Matt Reeves"/>
    <m/>
    <s v="Andy Serkis"/>
    <s v="Gary Oldman"/>
    <s v="Jason Clarke"/>
    <s v="Kodi Smit-McPhee"/>
    <s v="Keri Russell"/>
    <x v="53"/>
    <x v="73"/>
    <n v="475600000"/>
    <n v="2.0238297872340425"/>
  </r>
  <r>
    <s v="Dead Man Down"/>
    <x v="73"/>
    <s v="https://en.wikipedia.org/wiki/Dead_Man_Down"/>
    <s v="Action"/>
    <m/>
    <s v="Niels Arden Oplev"/>
    <m/>
    <s v="Colin Farrell"/>
    <s v="Noomi Rapace"/>
    <s v="Dominic Cooper"/>
    <s v="Terrence Howard"/>
    <s v="Wade Barrett"/>
    <x v="54"/>
    <x v="74"/>
    <n v="-11900000"/>
    <n v="-0.39666666666666667"/>
  </r>
  <r>
    <s v="Deadpool"/>
    <x v="74"/>
    <s v="https://en.wikipedia.org/wiki/Deadpool_(film)"/>
    <s v="Action"/>
    <m/>
    <s v="Tim Miller"/>
    <m/>
    <s v="Ryan Reynolds"/>
    <s v="Gina Carano"/>
    <s v="T. J. Miller"/>
    <s v="Ed Skrein"/>
    <s v="Morena Baccarin"/>
    <x v="55"/>
    <x v="75"/>
    <n v="724600000"/>
    <n v="12.493103448275862"/>
  </r>
  <r>
    <s v="Declaration of War"/>
    <x v="75"/>
    <s v="https://en.wikipedia.org/wiki/Declaration_of_War_(film)"/>
    <s v="Romance"/>
    <s v="Drama"/>
    <s v="Valérie Donzelli"/>
    <m/>
    <s v="Valérie Donzelli (director)"/>
    <m/>
    <m/>
    <m/>
    <m/>
    <x v="56"/>
    <x v="76"/>
    <n v="5000000"/>
    <n v="3.3333333333333335"/>
  </r>
  <r>
    <s v="Deliver Us from Evil"/>
    <x v="76"/>
    <s v="https://en.wikipedia.org/wiki/Deliver_Us_from_Evil_(2014_film)"/>
    <s v="Horror"/>
    <s v="Thriller"/>
    <s v="Scott Derrickson"/>
    <s v="Paul Harris"/>
    <s v="Eric Bana"/>
    <s v="Édgar Ramírez"/>
    <s v="Olivia Munn"/>
    <s v="Joel McHale"/>
    <m/>
    <x v="54"/>
    <x v="77"/>
    <n v="57900000"/>
    <n v="1.93"/>
  </r>
  <r>
    <s v="Despicable Me 2"/>
    <x v="77"/>
    <s v="https://en.wikipedia.org/wiki/Despicable_Me_2"/>
    <s v="Comedy"/>
    <s v="Family"/>
    <s v="Chris Renaud"/>
    <s v="Pierre Coffin"/>
    <s v="Steve Carell"/>
    <s v="Kristen Wiig"/>
    <s v="Miranda Cosgrove"/>
    <s v="Dana Gaier"/>
    <s v="Elsie Fisher"/>
    <x v="57"/>
    <x v="78"/>
    <n v="894800000"/>
    <n v="11.773684210526316"/>
  </r>
  <r>
    <s v="Devil's Due"/>
    <x v="78"/>
    <s v="https://en.wikipedia.org/wiki/Devil%2527s_Due_(film)"/>
    <s v="Horror"/>
    <s v="Thriller"/>
    <s v="Matt Bettinelli-Olpin"/>
    <s v="Tyler Gillett"/>
    <s v="Allison Miller"/>
    <s v="Zach Gilford"/>
    <s v="Sam Anderson"/>
    <s v="Aimee Carrero"/>
    <s v="Vanessa Ray"/>
    <x v="34"/>
    <x v="79"/>
    <n v="29900000"/>
    <n v="4.2714285714285714"/>
  </r>
  <r>
    <s v="Diary of a Wimpy Kid: Dog Days"/>
    <x v="79"/>
    <s v="https://en.wikipedia.org/wiki/Diary_of_a_Wimpy_Kid:_Dog_Days_(film)"/>
    <s v="Comedy"/>
    <s v="Family"/>
    <s v="David Bowers"/>
    <m/>
    <s v="Zachary Gordon"/>
    <s v="Robert Capron"/>
    <s v="Rachael Harris"/>
    <s v="Devon Bostick"/>
    <s v="Steve Zahn"/>
    <x v="32"/>
    <x v="80"/>
    <n v="55100000"/>
    <n v="2.5045454545454544"/>
  </r>
  <r>
    <s v="Divergent"/>
    <x v="80"/>
    <s v="https://en.wikipedia.org/wiki/Divergent_(film)"/>
    <s v="Sci-Fi"/>
    <s v="Action"/>
    <s v="Neil Burger"/>
    <m/>
    <s v="Shailene Woodley"/>
    <s v="Kate Winslet"/>
    <s v="Theo James"/>
    <s v="Ansel Elgort"/>
    <s v="Zoë Kravitz"/>
    <x v="58"/>
    <x v="81"/>
    <n v="203900000"/>
    <n v="2.3988235294117648"/>
  </r>
  <r>
    <s v="Django Unchained"/>
    <x v="81"/>
    <s v="https://en.wikipedia.org/wiki/Django_Unchained"/>
    <s v="Action"/>
    <s v="Drama"/>
    <s v="Quentin Tarantino"/>
    <m/>
    <s v="Christoph Waltz"/>
    <s v="Jamie Foxx"/>
    <s v="Leonardo DiCaprio"/>
    <s v="Samuel L. Jackson"/>
    <s v="Bruce Dern"/>
    <x v="33"/>
    <x v="82"/>
    <n v="325400000"/>
    <n v="3.254"/>
  </r>
  <r>
    <s v="Dolphin Tale 2"/>
    <x v="82"/>
    <s v="https://en.wikipedia.org/wiki/Dolphin_Tale_2"/>
    <s v="Family"/>
    <m/>
    <s v="Charles Martin Smith"/>
    <m/>
    <s v="Winter"/>
    <s v="Hope"/>
    <s v="Nathan Gamble"/>
    <s v="Harry Connick"/>
    <s v="Jr."/>
    <x v="59"/>
    <x v="83"/>
    <n v="21800000"/>
    <n v="0.60555555555555551"/>
  </r>
  <r>
    <s v="Don't Breathe"/>
    <x v="83"/>
    <s v="https://en.wikipedia.org/wiki/Don%2527t_Breathe_(2016_film)"/>
    <s v="Thriller"/>
    <m/>
    <s v="Fede Alvarez"/>
    <m/>
    <s v="Dylan Minnette"/>
    <s v="Stephen Lang"/>
    <s v="Daniel Zovatto"/>
    <m/>
    <m/>
    <x v="60"/>
    <x v="84"/>
    <n v="18400000"/>
    <n v="1.8585858585858586"/>
  </r>
  <r>
    <s v="Dr. Seuss' The Lorax"/>
    <x v="84"/>
    <s v="https://en.wikipedia.org/wiki/The_Lorax_(film)"/>
    <s v="Family"/>
    <m/>
    <s v="Chris Renaud"/>
    <m/>
    <s v="Danny DeVito"/>
    <s v="Zac Efron"/>
    <s v="Taylor Swift"/>
    <s v="Ed Helms"/>
    <s v="Rob Riggle"/>
    <x v="37"/>
    <x v="85"/>
    <n v="278800000"/>
    <n v="3.9828571428571427"/>
  </r>
  <r>
    <s v="Dracula Untold"/>
    <x v="85"/>
    <s v="https://en.wikipedia.org/wiki/Dracula_Untold"/>
    <s v="Drama"/>
    <s v="Horror"/>
    <s v="Gary Shore"/>
    <m/>
    <s v="Luke Evans"/>
    <s v="Sarah Gadon"/>
    <s v="William Houston"/>
    <s v="Dominic Cooper"/>
    <s v="Samantha Barks"/>
    <x v="37"/>
    <x v="86"/>
    <n v="147100000"/>
    <n v="2.1014285714285714"/>
  </r>
  <r>
    <s v="Draft Day"/>
    <x v="86"/>
    <s v="https://en.wikipedia.org/wiki/Draft_Day"/>
    <s v="Drama"/>
    <s v="Sports"/>
    <s v="Ivan Reitman"/>
    <m/>
    <s v="Kevin Costner"/>
    <s v="Jennifer Garner"/>
    <s v="Denis Leary"/>
    <s v="Frank Langella"/>
    <s v="Tom Welling"/>
    <x v="61"/>
    <x v="87"/>
    <n v="4500000"/>
    <n v="0.18"/>
  </r>
  <r>
    <s v="Dragon Blade"/>
    <x v="87"/>
    <s v="https://en.wikipedia.org/wiki/Dragon_Blade_(film)"/>
    <s v="Action"/>
    <m/>
    <s v="Daniel Lee"/>
    <m/>
    <s v="Jackie Chan"/>
    <s v="Choi Siwon"/>
    <s v="John Cusack"/>
    <s v="Adrien Brody"/>
    <s v="James Lee Guy"/>
    <x v="25"/>
    <x v="88"/>
    <n v="55000000"/>
    <n v="0.84615384615384615"/>
  </r>
  <r>
    <s v="Dumb and Dumber To"/>
    <x v="88"/>
    <s v="https://en.wikipedia.org/wiki/Dumb_and_Dumber_To"/>
    <s v="Comedy"/>
    <m/>
    <s v="Peter Farrelly"/>
    <s v="Bobby Farrelly"/>
    <s v="Jim Carrey"/>
    <s v="Jeff Daniels"/>
    <s v="Kathleen Turner"/>
    <s v="Laurie Holden"/>
    <m/>
    <x v="21"/>
    <x v="89"/>
    <n v="119800000"/>
    <n v="2.3959999999999999"/>
  </r>
  <r>
    <s v="Earth to Echo"/>
    <x v="89"/>
    <s v="https://en.wikipedia.org/wiki/Earth_to_Echo"/>
    <s v="Sci-Fi"/>
    <s v="Family"/>
    <s v="Dave Green"/>
    <m/>
    <s v="Astro"/>
    <s v="Teo Halm"/>
    <s v="Reese Hartwig"/>
    <s v="Ella Wahlestedt"/>
    <m/>
    <x v="62"/>
    <x v="90"/>
    <n v="32300000"/>
    <n v="2.4846153846153847"/>
  </r>
  <r>
    <s v="Eddie the Eagle"/>
    <x v="90"/>
    <s v="https://en.wikipedia.org/wiki/Eddie_the_Eagle_(film)"/>
    <s v="Drama"/>
    <s v="Comedy"/>
    <s v="Dexter Fletcher"/>
    <m/>
    <s v="Taron Egerton"/>
    <s v="Christopher Walken"/>
    <s v="Hugh Jackman"/>
    <m/>
    <m/>
    <x v="39"/>
    <x v="91"/>
    <n v="23200000"/>
    <n v="1.008695652173913"/>
  </r>
  <r>
    <s v="Edge of Tomorrow"/>
    <x v="91"/>
    <s v="https://en.wikipedia.org/wiki/Edge_of_Tomorrow_(film)"/>
    <s v="Action"/>
    <s v="Sci-Fi"/>
    <s v="Doug Liman"/>
    <m/>
    <s v="Tom Cruise"/>
    <s v="Emily Blunt"/>
    <m/>
    <m/>
    <m/>
    <x v="63"/>
    <x v="92"/>
    <n v="192500000"/>
    <n v="1.0814606741573034"/>
  </r>
  <r>
    <s v="Elysium"/>
    <x v="92"/>
    <s v="https://en.wikipedia.org/wiki/Elysium_(film)"/>
    <s v="Sci-Fi"/>
    <m/>
    <s v="Neill Blomkamp"/>
    <m/>
    <s v="Matt Damon"/>
    <s v="Jodie Foster"/>
    <s v="Sharlto Copley"/>
    <s v="Wagner Moura"/>
    <s v="Alice Braga"/>
    <x v="64"/>
    <x v="93"/>
    <n v="171100000"/>
    <n v="1.4878260869565216"/>
  </r>
  <r>
    <s v="Embrace of the Serpent"/>
    <x v="93"/>
    <s v="https://en.wikipedia.org/wiki/Embrace_of_the_Serpent"/>
    <s v="Adventure"/>
    <s v="Drama"/>
    <s v="Ciro Guerra"/>
    <m/>
    <s v="Jan Bijvoet"/>
    <s v="Nilbio Torres"/>
    <s v="Antonio Bolívar"/>
    <m/>
    <m/>
    <x v="65"/>
    <x v="53"/>
    <n v="1400000"/>
    <n v="1"/>
  </r>
  <r>
    <s v="End of Watch"/>
    <x v="94"/>
    <s v="https://en.wikipedia.org/wiki/End_of_Watch"/>
    <s v="Action"/>
    <s v="Drama"/>
    <s v="David Ayer"/>
    <m/>
    <s v="Jake Gyllenhaal"/>
    <s v="Michael Peña"/>
    <s v="Anna Kendrick"/>
    <s v="Frank Grillo"/>
    <s v="America Ferrera"/>
    <x v="34"/>
    <x v="94"/>
    <n v="41100000"/>
    <n v="5.871428571428571"/>
  </r>
  <r>
    <s v="Enough Said"/>
    <x v="37"/>
    <s v="https://en.wikipedia.org/wiki/Enough_Said_(film)"/>
    <s v="Comedy"/>
    <m/>
    <s v="Nicole Holofcener"/>
    <m/>
    <s v="James Gandolfini"/>
    <s v="Julia Louis-Dreyfus"/>
    <s v="Toni Collette"/>
    <s v="Catherine Keener"/>
    <s v="Ben Falcone"/>
    <x v="15"/>
    <x v="95"/>
    <n v="17300000"/>
    <n v="2.1625000000000001"/>
  </r>
  <r>
    <s v="Entourage"/>
    <x v="22"/>
    <s v="https://en.wikipedia.org/wiki/Entourage_(film)"/>
    <s v="Comedy"/>
    <m/>
    <s v="Doug Ellin"/>
    <m/>
    <s v="Adrian Grenier"/>
    <s v="Kevin Connolly"/>
    <s v="Kevin Dillon"/>
    <s v="Jerry Ferrara"/>
    <s v="Jeremy Piven"/>
    <x v="66"/>
    <x v="96"/>
    <n v="10300000"/>
    <n v="0.26410256410256411"/>
  </r>
  <r>
    <s v="Epic"/>
    <x v="95"/>
    <s v="https://en.wikipedia.org/wiki/Epic_(2013_film)"/>
    <s v="Adventure"/>
    <s v="Comedy"/>
    <s v="Chris Wedge"/>
    <m/>
    <s v="Colin Farrell"/>
    <s v="Josh Hutcherson"/>
    <s v="Amanda Seyfried"/>
    <s v="Jason Sudeikis"/>
    <s v="Christoph Waltz"/>
    <x v="67"/>
    <x v="97"/>
    <n v="175399999.99999997"/>
    <n v="1.8860215053763438"/>
  </r>
  <r>
    <s v="Escape from Planet Earth"/>
    <x v="96"/>
    <s v="https://en.wikipedia.org/wiki/Escape_from_Planet_Earth"/>
    <s v="Comedy"/>
    <s v="Family"/>
    <s v="Cal Brunker"/>
    <m/>
    <s v="Brendan Fraser"/>
    <s v="Rob Corddry"/>
    <s v="Jessica Alba"/>
    <s v="William Shatner"/>
    <s v="Sarah Jessica Parker"/>
    <x v="6"/>
    <x v="98"/>
    <n v="34600000"/>
    <n v="0.86499999999999999"/>
  </r>
  <r>
    <s v="Evil Dead"/>
    <x v="97"/>
    <s v="https://en.wikipedia.org/wiki/Evil_Dead_(2013_film)"/>
    <s v="Horror"/>
    <m/>
    <s v="Fede Alvarez"/>
    <m/>
    <s v="Jane Levy"/>
    <s v="Shiloh Fernandez"/>
    <s v="Lou Taylor Pucci"/>
    <s v="Jessica Lucas"/>
    <s v="Elizabeth Blackmore"/>
    <x v="68"/>
    <x v="6"/>
    <n v="80500000"/>
    <n v="4.7352941176470589"/>
  </r>
  <r>
    <s v="Ex Machina"/>
    <x v="98"/>
    <s v="https://en.wikipedia.org/wiki/Ex_Machina_(film)"/>
    <s v="Sci-Fi"/>
    <s v="Thriller"/>
    <s v="Alex Garland"/>
    <m/>
    <s v="Domhnall Gleeson"/>
    <s v="Oscar Isaac"/>
    <s v="Alicia Vikander"/>
    <m/>
    <m/>
    <x v="0"/>
    <x v="79"/>
    <n v="21900000"/>
    <n v="1.46"/>
  </r>
  <r>
    <s v="Eye in the Sky"/>
    <x v="8"/>
    <s v="https://en.wikipedia.org/wiki/Eye_in_the_Sky_(2015_film)"/>
    <s v="Thriller"/>
    <m/>
    <s v="Gavin Hood"/>
    <m/>
    <s v="Helen Mirren"/>
    <s v="Aaron Paul"/>
    <s v="Alan Rickman"/>
    <s v="Barkhad Abdi"/>
    <m/>
    <x v="62"/>
    <x v="99"/>
    <n v="19799999.999999996"/>
    <n v="1.5230769230769228"/>
  </r>
  <r>
    <s v="Fantastic Four"/>
    <x v="99"/>
    <s v="https://en.wikipedia.org/wiki/Fantastic_Four_(2015_film)"/>
    <s v="Action"/>
    <s v="Adventure"/>
    <s v="Josh Trank"/>
    <m/>
    <s v="Miles Teller"/>
    <s v="Michael B. Jordan"/>
    <s v="Kate Mara"/>
    <s v="Jamie Bell"/>
    <s v="Toby Kebbell"/>
    <x v="69"/>
    <x v="100"/>
    <n v="48000000"/>
    <n v="0.4"/>
  </r>
  <r>
    <s v="Fast &amp; Furious 6"/>
    <x v="100"/>
    <s v="https://en.wikipedia.org/wiki/Fast_%2526_Furious_6"/>
    <s v="Action"/>
    <m/>
    <s v="Justin Lin"/>
    <m/>
    <s v="Vin Diesel"/>
    <s v="Dwayne Johnson"/>
    <s v="Paul Walker"/>
    <s v="Michelle Rodriguez"/>
    <s v="Jordana Brewster"/>
    <x v="70"/>
    <x v="101"/>
    <n v="628700000"/>
    <n v="3.9293749999999998"/>
  </r>
  <r>
    <s v="Flight"/>
    <x v="101"/>
    <s v="https://en.wikipedia.org/wiki/Flight_(2012_film)"/>
    <s v="Drama"/>
    <m/>
    <s v="Robert Zemeckis"/>
    <m/>
    <s v="Denzel Washington"/>
    <s v="Brian Geraghty"/>
    <s v="Nadine Velazquez"/>
    <s v="Bruce Greenwood"/>
    <s v="John Goodman"/>
    <x v="71"/>
    <x v="102"/>
    <n v="130800000"/>
    <n v="4.2193548387096778"/>
  </r>
  <r>
    <s v="Florence Foster Jenkins"/>
    <x v="102"/>
    <s v="https://en.wikipedia.org/wiki/Florence_Foster_Jenkins_(film)"/>
    <s v="Biography"/>
    <s v="Comedy"/>
    <s v="Stephen Frears"/>
    <m/>
    <s v="Meryl Streep"/>
    <s v="Hugh Grant"/>
    <s v="Simon Helberg"/>
    <s v="Nina Arianda"/>
    <s v="Rebecca Ferguson"/>
    <x v="72"/>
    <x v="103"/>
    <n v="12700000"/>
    <n v="0.66842105263157892"/>
  </r>
  <r>
    <s v="Frances Ha"/>
    <x v="100"/>
    <s v="https://en.wikipedia.org/wiki/Frances_Ha"/>
    <s v="Drama"/>
    <s v="Comedy"/>
    <s v="Noah Baumbach"/>
    <m/>
    <s v="Greta Gerwig"/>
    <s v="Charlotte d'Amboise"/>
    <s v="Adam Driver"/>
    <s v="Grace Gummer"/>
    <s v="Patrick Heusinger"/>
    <x v="73"/>
    <x v="104"/>
    <n v="8300000"/>
    <n v="2.7666666666666666"/>
  </r>
  <r>
    <s v="Free State of Jones"/>
    <x v="103"/>
    <s v="https://en.wikipedia.org/wiki/Free_State_of_Jones_(film)"/>
    <s v="Drama"/>
    <s v="Thriller"/>
    <s v="Gary Ross"/>
    <s v=""/>
    <s v="Matthew McConaughey"/>
    <s v="Gugu Mbatha-Raw"/>
    <s v="Keri Russell"/>
    <s v="Mahershala Ali"/>
    <m/>
    <x v="21"/>
    <x v="105"/>
    <n v="-28800000"/>
    <n v="-0.57599999999999996"/>
  </r>
  <r>
    <s v="Friends with Kids"/>
    <x v="15"/>
    <s v="https://en.wikipedia.org/wiki/Friends_with_Kids"/>
    <s v="Comedy"/>
    <s v="Romance"/>
    <s v="Jennifer Westfeldt"/>
    <m/>
    <s v="Adam Scott"/>
    <s v="Jennifer Westfeldt"/>
    <s v="Jon Hamm"/>
    <s v="Kristen Wiig"/>
    <s v="Maya Rudolph"/>
    <x v="35"/>
    <x v="106"/>
    <n v="2200000"/>
    <n v="0.22"/>
  </r>
  <r>
    <s v="Fun Size"/>
    <x v="60"/>
    <s v="https://en.wikipedia.org/wiki/Fun_Size"/>
    <s v="Comedy"/>
    <m/>
    <s v="Josh Schwartz"/>
    <m/>
    <s v="Victoria Justice"/>
    <s v="Jane Levy"/>
    <s v="Thomas McDonell"/>
    <s v="Thomas Mann"/>
    <s v="Chelsea Handler"/>
    <x v="74"/>
    <x v="107"/>
    <n v="-2600000"/>
    <n v="-0.18571428571428572"/>
  </r>
  <r>
    <s v="Fury"/>
    <x v="104"/>
    <s v="https://en.wikipedia.org/wiki/Fury_(2014_film)"/>
    <s v="Action"/>
    <s v="Drama"/>
    <s v="David Ayer"/>
    <m/>
    <s v="Brad Pitt"/>
    <s v="Shia LaBeouf"/>
    <s v="Logan Lerman"/>
    <s v="Michael Peña"/>
    <s v="Jon Bernthal"/>
    <x v="75"/>
    <x v="108"/>
    <n v="143800000"/>
    <n v="2.1147058823529412"/>
  </r>
  <r>
    <s v="G.I. Joe: Retaliation"/>
    <x v="105"/>
    <s v="https://en.wikipedia.org/wiki/G.I._Joe:_Retaliation"/>
    <s v="Action"/>
    <s v="Adventure"/>
    <s v="Jon Chu"/>
    <m/>
    <s v="Channing Tatum"/>
    <s v="Ray Park"/>
    <s v="Dwayne Johnson"/>
    <s v="Bruce Willis"/>
    <s v="Elodie Yung"/>
    <x v="17"/>
    <x v="109"/>
    <n v="245700000"/>
    <n v="1.89"/>
  </r>
  <r>
    <s v="Gangster Squad"/>
    <x v="10"/>
    <s v="https://en.wikipedia.org/wiki/Gangster_Squad"/>
    <s v="Action"/>
    <s v="Crime"/>
    <s v="Ruben Fleischer"/>
    <m/>
    <s v="Ryan Gosling"/>
    <s v="Emma Stone"/>
    <s v="Sean Penn"/>
    <s v="Josh Brolin"/>
    <s v="Robert Patrick"/>
    <x v="76"/>
    <x v="110"/>
    <n v="30200000"/>
    <n v="0.40266666666666667"/>
  </r>
  <r>
    <s v="Get Hard"/>
    <x v="106"/>
    <s v="https://en.wikipedia.org/wiki/Get_Hard"/>
    <s v="Comedy"/>
    <m/>
    <s v="Etan Cohen"/>
    <m/>
    <s v="Will Ferrell"/>
    <s v="Kevin Hart"/>
    <s v="Alison Brie"/>
    <s v="Craig T. Nelson"/>
    <s v="T.I."/>
    <x v="6"/>
    <x v="111"/>
    <n v="71800000"/>
    <n v="1.7949999999999999"/>
  </r>
  <r>
    <s v="Get on Up"/>
    <x v="107"/>
    <s v="https://en.wikipedia.org/wiki/Get_on_Up_(film)"/>
    <s v="Drama"/>
    <s v="Biography"/>
    <s v="Tate Taylor"/>
    <m/>
    <s v="Chadwick Boseman"/>
    <s v="Nelsan Ellis"/>
    <s v="Brandon Mychal Smith"/>
    <s v="Jill Scott"/>
    <s v="Tika Sumpter"/>
    <x v="54"/>
    <x v="112"/>
    <n v="3400000"/>
    <n v="0.11333333333333333"/>
  </r>
  <r>
    <s v="Getaway"/>
    <x v="108"/>
    <s v="https://en.wikipedia.org/wiki/Getaway_(film)"/>
    <s v="Action"/>
    <m/>
    <s v="Courtney Solomon"/>
    <s v="Yaron Levy"/>
    <s v="Ethan Hawke"/>
    <s v="Selena Gomez"/>
    <s v="Jon Voight"/>
    <s v="James Maslow"/>
    <m/>
    <x v="38"/>
    <x v="113"/>
    <n v="-6200000"/>
    <n v="-0.34444444444444444"/>
  </r>
  <r>
    <s v="Ghost Rider: Spirit of Vengeance"/>
    <x v="109"/>
    <s v="https://en.wikipedia.org/wiki/Ghost_Rider:_Spirit_of_Vengeance"/>
    <s v="Action"/>
    <s v="Fantasy"/>
    <s v="Mark Neveldine"/>
    <s v="Brian Taylor"/>
    <s v="Nicolas Cage"/>
    <s v="Idris Elba"/>
    <s v="Fergus Riordan"/>
    <s v="Ciarán Hinds"/>
    <s v="Violante Placido"/>
    <x v="49"/>
    <x v="114"/>
    <n v="75600000"/>
    <n v="1.3263157894736841"/>
  </r>
  <r>
    <s v="Ghostbusters"/>
    <x v="110"/>
    <s v="https://en.wikipedia.org/wiki/Ghostbusters_(2016_film)"/>
    <s v="Comedy"/>
    <s v="Sci-Fi"/>
    <s v="Paul Feig"/>
    <m/>
    <s v="Melissa McCarthy"/>
    <s v="Kristen Wiig"/>
    <s v="Leslie Jones"/>
    <s v="Kate McKinnon"/>
    <s v="Chris Hemsworth"/>
    <x v="77"/>
    <x v="115"/>
    <n v="73500000"/>
    <n v="0.51041666666666663"/>
  </r>
  <r>
    <s v="God's Not Dead"/>
    <x v="111"/>
    <s v="https://en.wikipedia.org/wiki/God%2527s_Not_Dead_(film)"/>
    <s v="Religious"/>
    <m/>
    <s v="Harold Cronk"/>
    <m/>
    <s v="Willie Robertson"/>
    <s v="David A. R. White"/>
    <s v="Shane Harper"/>
    <s v="Kevin Sorbo"/>
    <s v="Korie Robertson"/>
    <x v="42"/>
    <x v="116"/>
    <n v="60600000"/>
    <n v="30.3"/>
  </r>
  <r>
    <s v="God's Not Dead 2"/>
    <x v="112"/>
    <s v="https://en.wikipedia.org/wiki/God%2527s_Not_Dead_2"/>
    <s v="Religious"/>
    <m/>
    <s v="Harold Cronk"/>
    <m/>
    <s v="Melissa Joan Hart"/>
    <s v="David A. R. White"/>
    <s v="Ray Wise"/>
    <s v="Robin Givens"/>
    <s v="Ernie Hudson"/>
    <x v="8"/>
    <x v="117"/>
    <n v="18500000"/>
    <n v="3.7"/>
  </r>
  <r>
    <s v="Gods of Egypt"/>
    <x v="113"/>
    <s v="https://en.wikipedia.org/wiki/Gods_of_Egypt_(film)"/>
    <s v="Action"/>
    <s v="Fantasy"/>
    <s v="Alex Proyas"/>
    <m/>
    <s v="Geoffrey Rush"/>
    <s v="Gerard Butler"/>
    <s v="Brenton Thwaites"/>
    <s v="Courtney Eaton"/>
    <s v="Nikolaj Coster-Waldau"/>
    <x v="78"/>
    <x v="118"/>
    <n v="5700000"/>
    <n v="4.0714285714285717E-2"/>
  </r>
  <r>
    <s v="Godzilla"/>
    <x v="114"/>
    <s v="https://en.wikipedia.org/wiki/Godzilla_(2014_film)"/>
    <s v="Action"/>
    <s v="Adventure"/>
    <s v="Gareth Edwards"/>
    <m/>
    <s v="Aaron Taylor-Johnson"/>
    <s v="Ken Watanabe"/>
    <s v="Elizabeth Olsen"/>
    <s v="Bryan Cranston"/>
    <s v="Juliette Binoche"/>
    <x v="70"/>
    <x v="119"/>
    <n v="369000000"/>
    <n v="2.3062499999999999"/>
  </r>
  <r>
    <s v="Gone Girl"/>
    <x v="28"/>
    <s v="https://en.wikipedia.org/wiki/Gone_Girl_(film)"/>
    <s v="Mystery"/>
    <s v="Thriller"/>
    <s v="David Fincher"/>
    <m/>
    <s v="Ben Affleck"/>
    <s v="Rosamund Pike"/>
    <s v="Neil Patrick Harris"/>
    <s v="Tyler Perry"/>
    <s v="Kim Dickens"/>
    <x v="2"/>
    <x v="120"/>
    <n v="308300000"/>
    <n v="5.0540983606557379"/>
  </r>
  <r>
    <s v="Good Deeds"/>
    <x v="115"/>
    <s v="https://en.wikipedia.org/wiki/Good_Deeds"/>
    <s v="Romance"/>
    <s v="Drama"/>
    <s v="Tyler Perry"/>
    <m/>
    <s v="Tyler Perry"/>
    <s v="Thandie Newton"/>
    <s v="Rebecca Romijn"/>
    <s v="Brian J. White"/>
    <s v="Jamie Kennedy"/>
    <x v="74"/>
    <x v="67"/>
    <n v="21600000"/>
    <n v="1.5428571428571429"/>
  </r>
  <r>
    <s v="Goosebumps"/>
    <x v="116"/>
    <s v="https://en.wikipedia.org/wiki/Goosebumps_(film)"/>
    <s v="Action"/>
    <s v="Fantasy"/>
    <s v="Rob Letterman"/>
    <m/>
    <s v="Jack Black"/>
    <s v="Dylan Minnette"/>
    <s v="Odeya Rush"/>
    <s v="Amy Ryan"/>
    <s v="Ryan Lee"/>
    <x v="79"/>
    <x v="121"/>
    <n v="66200000"/>
    <n v="0.78809523809523807"/>
  </r>
  <r>
    <s v="Grown Ups 2"/>
    <x v="117"/>
    <s v="https://en.wikipedia.org/wiki/Grown_Ups_2"/>
    <s v="Comedy"/>
    <m/>
    <s v="Dennis Dugan"/>
    <m/>
    <s v="Adam Sandler"/>
    <s v="Kevin James"/>
    <s v="Chris Rock"/>
    <s v="David Spade"/>
    <s v="Taylor Lautner"/>
    <x v="80"/>
    <x v="122"/>
    <n v="167000000"/>
    <n v="2.0874999999999999"/>
  </r>
  <r>
    <s v="Hail, Caesar!"/>
    <x v="118"/>
    <s v="https://en.wikipedia.org/wiki/Hail,_Caesar!"/>
    <s v="Comedy"/>
    <m/>
    <s v="Joel and Ethan Coen"/>
    <m/>
    <s v="Josh Brolin"/>
    <s v="George Clooney"/>
    <s v="Alden Ehrenreich"/>
    <s v="Ralph Fiennes"/>
    <s v="Jonah Hill"/>
    <x v="32"/>
    <x v="15"/>
    <n v="0"/>
    <n v="0"/>
  </r>
  <r>
    <s v="Hands of Stone"/>
    <x v="83"/>
    <s v="https://en.wikipedia.org/wiki/Hands_of_Stone"/>
    <s v="Biography"/>
    <s v="Drama"/>
    <s v="Jonathan Jakubowicz"/>
    <m/>
    <s v="Édgar Ramírez"/>
    <s v="Robert De Niro"/>
    <s v="Usher"/>
    <s v="Ellen Barkin"/>
    <s v="Ana de Armas"/>
    <x v="13"/>
    <x v="123"/>
    <n v="-18300000"/>
    <n v="-0.91500000000000004"/>
  </r>
  <r>
    <s v="Hansel and Gretel: Witch Hunters"/>
    <x v="119"/>
    <s v="https://en.wikipedia.org/wiki/Hansel_and_Gretel:_Witch_Hunters"/>
    <s v="Action"/>
    <s v="Fantasy"/>
    <s v="Tommy Wirkola"/>
    <m/>
    <s v="Jeremy Renner"/>
    <s v="Gemma Arterton"/>
    <s v="Zoe Bell"/>
    <s v="Famke Janssen"/>
    <s v="Peter Stormare"/>
    <x v="21"/>
    <x v="124"/>
    <n v="176300000"/>
    <n v="3.5259999999999998"/>
  </r>
  <r>
    <s v="Heaven Is for Real"/>
    <x v="120"/>
    <s v="https://en.wikipedia.org/wiki/Heaven_Is_for_Real_(film)"/>
    <s v="Religious"/>
    <m/>
    <s v="Randall Wallace"/>
    <m/>
    <s v="Greg Kinnear"/>
    <s v="Kelly Reilly"/>
    <s v="Connor Corum"/>
    <s v="Thomas Haden Church"/>
    <s v="Jacob Vargas"/>
    <x v="46"/>
    <x v="125"/>
    <n v="89300000"/>
    <n v="7.4416666666666664"/>
  </r>
  <r>
    <s v="Here Comes the Boom"/>
    <x v="31"/>
    <s v="https://en.wikipedia.org/wiki/Here_Comes_the_Boom"/>
    <s v="Comedy"/>
    <m/>
    <s v="Frank Coraci"/>
    <m/>
    <s v="Kevin James"/>
    <s v="Salma Hayek"/>
    <s v="Henry Winkler"/>
    <s v="Joe Rogan"/>
    <m/>
    <x v="81"/>
    <x v="126"/>
    <n v="31100000"/>
    <n v="0.74047619047619051"/>
  </r>
  <r>
    <s v="Hit and Run"/>
    <x v="121"/>
    <s v="https://en.wikipedia.org/wiki/Hit_and_Run_(2012_film)"/>
    <s v="Action"/>
    <s v="Comedy"/>
    <s v="Dax Shepard"/>
    <m/>
    <s v="Dax Shepard"/>
    <s v="Kristen Bell"/>
    <s v="Bradley Cooper"/>
    <s v="Tom Arnold"/>
    <s v="Kristin Chenoweth"/>
    <x v="42"/>
    <x v="127"/>
    <n v="12500000"/>
    <n v="6.25"/>
  </r>
  <r>
    <s v="Hitman: Agent 47"/>
    <x v="26"/>
    <s v="https://en.wikipedia.org/wiki/Hitman:_Agent_47"/>
    <s v="Action"/>
    <s v="Thriller"/>
    <s v="Aleksander Bach"/>
    <m/>
    <s v="Rupert Friend"/>
    <s v="Zachary Quinto"/>
    <s v="Hannah Ware"/>
    <s v="Thomas Kretschmann"/>
    <m/>
    <x v="18"/>
    <x v="128"/>
    <n v="47300000"/>
    <n v="1.3514285714285714"/>
  </r>
  <r>
    <s v="Home"/>
    <x v="122"/>
    <s v="https://en.wikipedia.org/wiki/Home_(2015_animated_film)"/>
    <s v="Animation"/>
    <s v="Comedy"/>
    <s v="Tim Johnson"/>
    <m/>
    <s v="Jim Parsons"/>
    <s v="Rihanna"/>
    <s v="Jennifer Lopez"/>
    <s v="Steve Martin"/>
    <s v="Matt Jones"/>
    <x v="82"/>
    <x v="129"/>
    <n v="251000000"/>
    <n v="1.8592592592592592"/>
  </r>
  <r>
    <s v="Hope Springs"/>
    <x v="123"/>
    <s v="https://en.wikipedia.org/wiki/Hope_Springs_(2012_film)"/>
    <s v="Romance"/>
    <s v="Drama"/>
    <s v="David Frankel"/>
    <m/>
    <s v="Meryl Streep"/>
    <s v="Tommy Lee Jones"/>
    <s v="Steve Carell"/>
    <s v="Mimi Rogers"/>
    <s v="Elisabeth Shue"/>
    <x v="54"/>
    <x v="130"/>
    <n v="84300000"/>
    <n v="2.81"/>
  </r>
  <r>
    <s v="Horrible Bosses 2"/>
    <x v="124"/>
    <s v="https://en.wikipedia.org/wiki/Horrible_Bosses_2"/>
    <s v="Comedy"/>
    <m/>
    <s v="Sean Anders"/>
    <m/>
    <s v="Jason Bateman"/>
    <s v="Charlie Day"/>
    <s v="Jason Sudeikis"/>
    <s v="Kevin Spacey"/>
    <s v="Jennifer Aniston"/>
    <x v="49"/>
    <x v="131"/>
    <n v="50700000"/>
    <n v="0.88947368421052631"/>
  </r>
  <r>
    <s v="Hot Pursuit"/>
    <x v="125"/>
    <s v="https://en.wikipedia.org/wiki/Hot_Pursuit_(2015_film)"/>
    <s v="Action"/>
    <s v="Comedy"/>
    <s v="Anne Fletcher"/>
    <m/>
    <s v="Reese Witherspoon"/>
    <s v="Sofía Vergara"/>
    <s v="Jim Gaffigan"/>
    <s v="John Carroll Lynch"/>
    <m/>
    <x v="18"/>
    <x v="132"/>
    <n v="16700000"/>
    <n v="0.47714285714285715"/>
  </r>
  <r>
    <s v="Hotel Transylvania"/>
    <x v="126"/>
    <s v="https://en.wikipedia.org/wiki/Hotel_Transylvania"/>
    <s v="Fantasy"/>
    <m/>
    <s v="Genndy Tartakovsky"/>
    <m/>
    <s v="Adam Sandler"/>
    <s v="Selena Gomez"/>
    <s v="Andy Samberg"/>
    <s v="Kevin James"/>
    <s v="Fran Drescher"/>
    <x v="58"/>
    <x v="133"/>
    <n v="273400000"/>
    <n v="3.216470588235294"/>
  </r>
  <r>
    <s v="Hotel Transylvania 2"/>
    <x v="127"/>
    <s v="https://en.wikipedia.org/wiki/Hotel_Transylvania_2"/>
    <s v="Fantasy"/>
    <s v="Comedy"/>
    <s v="Genndy Tartakovsky"/>
    <m/>
    <s v="Adam Sandler"/>
    <s v="Andy Samberg"/>
    <s v="Selena Gomez"/>
    <s v="Kevin James"/>
    <s v="Steve Buscemi"/>
    <x v="80"/>
    <x v="134"/>
    <n v="393000000"/>
    <n v="4.9124999999999996"/>
  </r>
  <r>
    <s v="How to Train Your Dragon 2"/>
    <x v="128"/>
    <s v="https://en.wikipedia.org/wiki/How_to_Train_Your_Dragon_2"/>
    <s v="Family"/>
    <m/>
    <s v="Dean DeBlois"/>
    <m/>
    <s v="Jay Baruchel"/>
    <s v="Gerard Butler"/>
    <s v="Craig Ferguson"/>
    <s v="America Ferrera"/>
    <s v="Jonah Hill"/>
    <x v="83"/>
    <x v="135"/>
    <n v="476500000"/>
    <n v="3.2862068965517239"/>
  </r>
  <r>
    <s v="I"/>
    <x v="129"/>
    <s v="https://en.wikipedia.org/wiki/I_(film)"/>
    <s v="Romance"/>
    <s v="Thriller"/>
    <s v="S. Shankar"/>
    <m/>
    <s v="Vikram"/>
    <s v="Amy Jackson"/>
    <s v="N. Santhanam"/>
    <s v="Suresh Gopi"/>
    <s v="Upen Patel"/>
    <x v="0"/>
    <x v="136"/>
    <n v="50000000"/>
    <n v="3.3333333333333335"/>
  </r>
  <r>
    <s v="I Saw the Light"/>
    <x v="8"/>
    <s v="https://en.wikipedia.org/wiki/I_Saw_the_Light_(film)"/>
    <s v="Drama"/>
    <s v="Musical"/>
    <s v="Marc Abraham "/>
    <s v="Tom Hiddleston"/>
    <s v="Elizabeth Olsen"/>
    <m/>
    <m/>
    <m/>
    <m/>
    <x v="62"/>
    <x v="137"/>
    <n v="-10400000"/>
    <n v="-0.8"/>
  </r>
  <r>
    <s v="Ice Age: Collision Course"/>
    <x v="130"/>
    <s v="https://en.wikipedia.org/wiki/Ice_Age:_Collision_Course"/>
    <s v="Adventure"/>
    <m/>
    <s v="Mike Thurmeier"/>
    <s v="Galen T. Chu"/>
    <s v="Ray Romano"/>
    <s v="John Leguizamo"/>
    <s v="Denis Leary"/>
    <s v="Queen Latifah"/>
    <s v="Jennifer Lopez"/>
    <x v="84"/>
    <x v="138"/>
    <n v="263300000"/>
    <n v="2.5076190476190474"/>
  </r>
  <r>
    <s v="Ice Age: Continental Drift"/>
    <x v="131"/>
    <s v="https://en.wikipedia.org/wiki/Ice_Age:_Continental_Drift"/>
    <s v="Adventure"/>
    <m/>
    <s v="Steve Martino"/>
    <s v="Mike Thurmeier"/>
    <s v="Ray Romano"/>
    <s v="John Leguizamo"/>
    <s v="Denis Leary"/>
    <s v="Queen Latifah"/>
    <s v="Seann William Scott"/>
    <x v="85"/>
    <x v="139"/>
    <n v="782000000"/>
    <n v="8.2315789473684209"/>
  </r>
  <r>
    <s v="Identity Thief"/>
    <x v="132"/>
    <s v="https://en.wikipedia.org/wiki/Identity_Thief"/>
    <s v="Action"/>
    <s v="Comedy"/>
    <s v="Seth Gordon"/>
    <m/>
    <s v="Jason Bateman"/>
    <s v="Melissa McCarthy"/>
    <s v="Amanda Peet"/>
    <s v="John Cho"/>
    <s v="Clark Duke"/>
    <x v="18"/>
    <x v="140"/>
    <n v="139000000"/>
    <n v="3.9714285714285715"/>
  </r>
  <r>
    <s v="If I Stay"/>
    <x v="133"/>
    <s v="https://en.wikipedia.org/wiki/If_I_Stay_(film)"/>
    <s v="Drama"/>
    <m/>
    <s v="R. J. Cutler"/>
    <m/>
    <s v="Chloë Grace Moretz"/>
    <s v="Mireille Enos"/>
    <s v="Lauren Lee Smith"/>
    <s v="Liana Liberato"/>
    <s v="Jamie Blackley"/>
    <x v="40"/>
    <x v="141"/>
    <n v="67900000"/>
    <n v="6.1727272727272728"/>
  </r>
  <r>
    <s v="In the Heart of the Sea"/>
    <x v="134"/>
    <s v="https://en.wikipedia.org/wiki/In_the_Heart_of_the_Sea_(film)"/>
    <s v="Biography"/>
    <m/>
    <s v="Ron Howard"/>
    <m/>
    <s v="Chris Hemsworth"/>
    <s v="Benjamin Walker"/>
    <s v="Cillian Murphy"/>
    <s v="Tom Holland"/>
    <s v="Ben Whishaw"/>
    <x v="33"/>
    <x v="142"/>
    <n v="-6100000"/>
    <n v="-6.0999999999999999E-2"/>
  </r>
  <r>
    <s v="Independence Day: Resurgence"/>
    <x v="135"/>
    <s v="https://en.wikipedia.org/wiki/Independence_Day:_Resurgence"/>
    <s v="Action"/>
    <s v="Adventure"/>
    <s v="Roland Emmerich"/>
    <m/>
    <s v="Jeff Goldblum"/>
    <s v="Bill Pullman"/>
    <s v="Sela Ward"/>
    <s v="Liam Hemsworth"/>
    <s v="Vivica A. Fox"/>
    <x v="86"/>
    <x v="143"/>
    <n v="217300000"/>
    <n v="1.3169696969696969"/>
  </r>
  <r>
    <s v="Insidious: Chapter 2"/>
    <x v="136"/>
    <s v="https://en.wikipedia.org/wiki/Insidious:_Chapter_2"/>
    <s v="Horror"/>
    <m/>
    <s v="James Wan"/>
    <m/>
    <s v="Patrick Wilson"/>
    <s v="Rose Byrne"/>
    <s v="Lin Shaye"/>
    <s v="Ty Simpkins"/>
    <m/>
    <x v="8"/>
    <x v="144"/>
    <n v="156900000"/>
    <n v="31.38"/>
  </r>
  <r>
    <s v="Insidious: Chapter 3"/>
    <x v="137"/>
    <s v="https://en.wikipedia.org/wiki/Insidious:_Chapter_3"/>
    <s v="Horror"/>
    <m/>
    <s v="Leigh Whannell"/>
    <m/>
    <s v="Dermot Mulroney"/>
    <s v="Stefanie Scott"/>
    <s v="Angus Sampson"/>
    <s v="Leigh Whannell"/>
    <s v="Lin Shaye"/>
    <x v="40"/>
    <x v="145"/>
    <n v="102000000"/>
    <n v="9.2727272727272734"/>
  </r>
  <r>
    <s v="Interstellar"/>
    <x v="138"/>
    <s v="https://en.wikipedia.org/wiki/Interstellar_(film)"/>
    <s v="Sci-Fi"/>
    <m/>
    <s v="Christopher Nolan"/>
    <m/>
    <s v="Matthew McConaughey"/>
    <s v="Anne Hathaway"/>
    <s v="Michael Caine"/>
    <s v="Jessica Chastain"/>
    <s v="Matt Damon"/>
    <x v="86"/>
    <x v="146"/>
    <n v="510100000"/>
    <n v="3.0915151515151513"/>
  </r>
  <r>
    <s v="Into the Storm"/>
    <x v="139"/>
    <s v="https://en.wikipedia.org/wiki/Into_the_Storm_(2014_film)"/>
    <s v="Adventure"/>
    <s v="Thriller"/>
    <s v="Steven Quale"/>
    <m/>
    <s v="Richard Armitage"/>
    <s v="Jeremy Sumpter"/>
    <s v="Sarah Wayne Callies"/>
    <s v="Nathan Kress"/>
    <m/>
    <x v="21"/>
    <x v="147"/>
    <n v="111700000"/>
    <n v="2.234"/>
  </r>
  <r>
    <s v="Iron Sky"/>
    <x v="140"/>
    <s v="https://en.wikipedia.org/wiki/Iron_Sky"/>
    <s v="Comedy"/>
    <s v="Sci-Fi"/>
    <s v="Timo Vuorensola"/>
    <m/>
    <s v="Julia Dietze"/>
    <s v="Peta Sergeant"/>
    <s v="Gotz Otto"/>
    <s v="Chris Kirby"/>
    <s v="Udo Kier"/>
    <x v="87"/>
    <x v="148"/>
    <n v="600000"/>
    <n v="0.08"/>
  </r>
  <r>
    <s v="Irrational Man"/>
    <x v="141"/>
    <s v="https://en.wikipedia.org/wiki/Irrational_Man_(film)"/>
    <s v="Mystery"/>
    <s v="Drama"/>
    <s v="Woody Allen"/>
    <m/>
    <s v="Joaquin Phoenix"/>
    <s v="Emma Stone"/>
    <s v="Parker Posey"/>
    <s v="Jamie Blackley"/>
    <m/>
    <x v="40"/>
    <x v="149"/>
    <n v="16400000"/>
    <n v="1.490909090909091"/>
  </r>
  <r>
    <s v="Jack Reacher"/>
    <x v="142"/>
    <s v="https://en.wikipedia.org/wiki/Jack_Reacher_(film)"/>
    <s v="Action"/>
    <s v="Drama"/>
    <s v="Christopher McQuarrie"/>
    <m/>
    <s v="Tom Cruise"/>
    <s v="Rosamund Pike"/>
    <s v="David Oyelowo"/>
    <s v="Richard Jenkins"/>
    <s v="Alexia Fast"/>
    <x v="31"/>
    <x v="150"/>
    <n v="158300000"/>
    <n v="2.6383333333333332"/>
  </r>
  <r>
    <s v="Jack Ryan: Shadow Recruit"/>
    <x v="143"/>
    <s v="https://en.wikipedia.org/wiki/Jack_Ryan:_Shadow_Recruit"/>
    <s v="Action"/>
    <s v="Adventure"/>
    <s v="Kenneth Branagh"/>
    <m/>
    <s v="David Koepp"/>
    <s v="Adam Cozad"/>
    <s v="Anthony Peckham"/>
    <s v="Steve Zaillian"/>
    <s v="Chris Pine"/>
    <x v="31"/>
    <x v="151"/>
    <n v="75500000"/>
    <n v="1.2583333333333333"/>
  </r>
  <r>
    <s v="Jane Got a Gun"/>
    <x v="144"/>
    <s v="https://en.wikipedia.org/wiki/Jane_Got_a_Gun"/>
    <s v="Action"/>
    <s v="Drama"/>
    <s v="Gavin O'Connor"/>
    <m/>
    <s v="Natalie Portman"/>
    <s v="Joel Edgerton"/>
    <s v="Ewan McGregor"/>
    <s v="Rodrigo Santoro"/>
    <s v="Noah Emmerich"/>
    <x v="61"/>
    <x v="152"/>
    <n v="-22000000"/>
    <n v="-0.88"/>
  </r>
  <r>
    <s v="Jason Bourne"/>
    <x v="33"/>
    <s v="https://en.wikipedia.org/wiki/Jason_Bourne_(film)"/>
    <s v="Action"/>
    <s v="Thriller"/>
    <s v="Paul Greengrass"/>
    <m/>
    <s v="Matt Damon"/>
    <s v="Julia Stiles"/>
    <s v="Alicia Vikander"/>
    <s v="Riz Ahmed"/>
    <s v="Vincent Cassel"/>
    <x v="69"/>
    <x v="153"/>
    <n v="227900000"/>
    <n v="1.8991666666666667"/>
  </r>
  <r>
    <s v="Jeff, Who Lives at Home"/>
    <x v="3"/>
    <s v="https://en.wikipedia.org/wiki/Jeff,_Who_Lives_at_Home"/>
    <s v="Comedy"/>
    <s v="Drama"/>
    <s v="Jay Duplass"/>
    <m/>
    <s v="Jason Segel"/>
    <s v="Ed Helms"/>
    <s v="Judy Greer"/>
    <s v="Susan Sarandon"/>
    <s v="Evan Ross"/>
    <x v="87"/>
    <x v="154"/>
    <n v="0"/>
    <n v="0"/>
  </r>
  <r>
    <s v="Jem and the Holograms"/>
    <x v="145"/>
    <s v="https://en.wikipedia.org/wiki/Jem_and_the_Holograms_(film)"/>
    <s v="Musical"/>
    <s v="Comedy"/>
    <s v="Jon M. Chu"/>
    <m/>
    <s v="Aubrey Peeples"/>
    <s v="Stefanie Scott"/>
    <s v="Hayley Kiyoko"/>
    <s v="Aurora Perrineau"/>
    <s v="Ryan Guzman"/>
    <x v="8"/>
    <x v="155"/>
    <n v="-2700000"/>
    <n v="-0.54"/>
  </r>
  <r>
    <s v="Jersey Boys"/>
    <x v="146"/>
    <s v="https://en.wikipedia.org/wiki/Jersey_Boys_(film)"/>
    <s v="Drama"/>
    <s v="Musical"/>
    <s v="Clint Eastwood"/>
    <m/>
    <s v="John Lloyd Young"/>
    <s v="Erec Bergen"/>
    <s v="Vincent Piazza"/>
    <s v="Michael Lamenda"/>
    <s v="Christopher Walken"/>
    <x v="88"/>
    <x v="156"/>
    <n v="9100000"/>
    <n v="0.1552901023890785"/>
  </r>
  <r>
    <s v="Jobs"/>
    <x v="20"/>
    <s v="https://en.wikipedia.org/wiki/Jobs_(film)"/>
    <s v="Biography"/>
    <m/>
    <s v="Joshua Michael Stern"/>
    <m/>
    <s v="Ashton Kutcher"/>
    <s v="Dermot Mulroney"/>
    <s v="Josh Gad"/>
    <s v="Lukas Haas"/>
    <s v="J.K. Simmons"/>
    <x v="46"/>
    <x v="157"/>
    <n v="23900000"/>
    <n v="1.9916666666666667"/>
  </r>
  <r>
    <s v="John Wick"/>
    <x v="147"/>
    <s v="https://en.wikipedia.org/wiki/John_Wick_(film)"/>
    <s v="Action"/>
    <s v="Thriller"/>
    <s v="Chad Stahelski"/>
    <s v="David Leitch (director"/>
    <s v="Keanu Reeves"/>
    <s v="Bridget Moynahan"/>
    <s v="Willem Dafoe"/>
    <m/>
    <m/>
    <x v="13"/>
    <x v="158"/>
    <n v="66000000"/>
    <n v="3.3"/>
  </r>
  <r>
    <s v="Journey 2: The Mysterious Island"/>
    <x v="148"/>
    <s v="https://en.wikipedia.org/wiki/Journey_2:_The_Mysterious_Island"/>
    <s v="Adventure"/>
    <m/>
    <s v="Brad Peyton"/>
    <m/>
    <s v="Dwayne Johnson"/>
    <s v="Michael Caine"/>
    <s v="Josh Hutcherson"/>
    <s v="Vanessa Hudgens"/>
    <s v="Luis Guzmán"/>
    <x v="89"/>
    <x v="159"/>
    <n v="256300000"/>
    <n v="3.2443037974683544"/>
  </r>
  <r>
    <s v="Joy"/>
    <x v="66"/>
    <s v="https://en.wikipedia.org/wiki/Joy_(film)"/>
    <s v="Comedy"/>
    <s v="Drama"/>
    <s v="David O. Russell"/>
    <m/>
    <s v="Jennifer Lawrence"/>
    <s v="Robert De Niro"/>
    <s v="Bradley Cooper"/>
    <s v="Édgar Ramírez"/>
    <m/>
    <x v="31"/>
    <x v="160"/>
    <n v="41100000"/>
    <n v="0.68500000000000005"/>
  </r>
  <r>
    <s v="Keanu"/>
    <x v="149"/>
    <s v="https://en.wikipedia.org/wiki/Keanu_(film)"/>
    <s v="Comedy"/>
    <m/>
    <s v="Peter Atencio"/>
    <m/>
    <s v="Keegan-Michael Key"/>
    <s v="Jordan Peele"/>
    <s v="Method Man"/>
    <s v="Gabrielle Union"/>
    <s v="Will Forte"/>
    <x v="0"/>
    <x v="161"/>
    <n v="5700000"/>
    <n v="0.38"/>
  </r>
  <r>
    <s v="Kill the Messenger"/>
    <x v="85"/>
    <s v="https://en.wikipedia.org/wiki/Kill_the_Messenger_(2014_film)"/>
    <s v="Crime"/>
    <s v="Drama"/>
    <s v="Michael Cuesta"/>
    <m/>
    <s v="Jeremy Renner"/>
    <s v="Barry Pepper"/>
    <s v="Mary Elizabeth Winstead"/>
    <s v="Rosemarie DeWitt"/>
    <s v="Ray Liotta"/>
    <x v="8"/>
    <x v="162"/>
    <n v="-2500000"/>
    <n v="-0.5"/>
  </r>
  <r>
    <s v="Killing Them Softly"/>
    <x v="150"/>
    <s v="https://en.wikipedia.org/wiki/Killing_Them_Softly"/>
    <s v="Crime"/>
    <s v="Drama"/>
    <s v="Andrew Dominik"/>
    <m/>
    <s v="Brad Pitt"/>
    <s v="Vincent Curatola"/>
    <s v="Scoot McNairy"/>
    <s v="Ben Mendelsohn"/>
    <s v="Ray Liotta"/>
    <x v="0"/>
    <x v="163"/>
    <n v="22900000"/>
    <n v="1.5266666666666666"/>
  </r>
  <r>
    <s v="Kingsman: The Secret Service"/>
    <x v="151"/>
    <s v="https://en.wikipedia.org/wiki/Kingsman:_The_Secret_Service"/>
    <s v="Action"/>
    <m/>
    <s v="Matthew Vaughn"/>
    <m/>
    <s v="Colin Firth"/>
    <s v="Taron Egerton"/>
    <s v="Samuel L. Jackson"/>
    <s v="Mark Strong"/>
    <s v="Michael Caine"/>
    <x v="90"/>
    <x v="164"/>
    <n v="320400000"/>
    <n v="3.4085106382978725"/>
  </r>
  <r>
    <s v="Krampus"/>
    <x v="152"/>
    <s v="https://en.wikipedia.org/wiki/Krampus_(film)"/>
    <s v="Horror"/>
    <m/>
    <s v="Michael Dougherty"/>
    <m/>
    <s v="Emjay Anthony"/>
    <s v="Allison Tolman"/>
    <s v="Adam Scott"/>
    <m/>
    <m/>
    <x v="0"/>
    <x v="165"/>
    <n v="46500000"/>
    <n v="3.1"/>
  </r>
  <r>
    <s v="Kubo and the Two Strings"/>
    <x v="41"/>
    <s v="https://en.wikipedia.org/wiki/Kubo_and_the_Two_Strings"/>
    <s v="Fantasy"/>
    <m/>
    <s v="Travis Knight"/>
    <m/>
    <s v="Art Parkinson"/>
    <s v="Matthew McConaughey"/>
    <s v="Rooney Mara"/>
    <s v="Charlize Theron"/>
    <s v="Ralph Fiennes"/>
    <x v="31"/>
    <x v="166"/>
    <n v="-32400000"/>
    <n v="-0.54"/>
  </r>
  <r>
    <s v="Kung Fu Panda 3"/>
    <x v="153"/>
    <s v="https://en.wikipedia.org/wiki/Kung_Fu_Panda_3"/>
    <s v="Action"/>
    <s v="Comedy"/>
    <s v="Jennifer Yuh Nelson"/>
    <s v="Alessandro Carloni"/>
    <s v="Jack Black"/>
    <s v="Angelina Jolie"/>
    <s v="Dustin Hoffman"/>
    <s v="Jackie Chan"/>
    <s v="Seth Rogen"/>
    <x v="83"/>
    <x v="167"/>
    <n v="374900000"/>
    <n v="2.5855172413793102"/>
  </r>
  <r>
    <s v="Lazer Team"/>
    <x v="154"/>
    <s v="https://en.wikipedia.org/wiki/Lazer_Team"/>
    <s v="Sci-Fi"/>
    <s v="Comedy"/>
    <s v="Matt Hullum"/>
    <m/>
    <s v="Burnie Burns"/>
    <s v="Gavin Free"/>
    <s v="Michael Jones"/>
    <s v="Colton Dunn"/>
    <s v="Allie DeBerry"/>
    <x v="91"/>
    <x v="168"/>
    <n v="-800000"/>
    <n v="-0.33333333333333331"/>
  </r>
  <r>
    <s v="Left Behind"/>
    <x v="155"/>
    <s v="https://en.wikipedia.org/wiki/Left_Behind_(2014_film)"/>
    <s v="Religious"/>
    <s v="Thriller"/>
    <s v="Vic Armstrong"/>
    <m/>
    <s v="Nicolas Cage"/>
    <s v="Chad Michael Murray"/>
    <s v="Cassi Thomson"/>
    <s v="Nicky Whelan"/>
    <s v="Jordin Sparks"/>
    <x v="92"/>
    <x v="166"/>
    <n v="11600000"/>
    <n v="0.72499999999999998"/>
  </r>
  <r>
    <s v="Les Misérables"/>
    <x v="81"/>
    <s v="https://en.wikipedia.org/wiki/Les_Mis%25C3%25A9rables_(2012_film)"/>
    <s v="Musical"/>
    <m/>
    <s v="Tom Hooper"/>
    <m/>
    <s v="Hugh Jackman"/>
    <s v="Russell Crowe"/>
    <s v="Eddie Redmayne"/>
    <s v="Colm Wilkinson"/>
    <s v="Anne Hathaway"/>
    <x v="2"/>
    <x v="169"/>
    <n v="380800000"/>
    <n v="6.2426229508196718"/>
  </r>
  <r>
    <s v="Let's Be Cops"/>
    <x v="156"/>
    <s v="https://en.wikipedia.org/wiki/Let%2527s_Be_Cops"/>
    <s v="Action"/>
    <s v="Comedy"/>
    <s v="Luke Greenfield"/>
    <m/>
    <s v="Jake Johnson"/>
    <s v="Damon Wayans"/>
    <s v="Jr."/>
    <m/>
    <m/>
    <x v="68"/>
    <x v="170"/>
    <n v="121200000"/>
    <n v="7.1294117647058828"/>
  </r>
  <r>
    <s v="Life of Pi"/>
    <x v="157"/>
    <s v="https://en.wikipedia.org/wiki/Life_of_Pi_(film)"/>
    <s v="Drama"/>
    <s v="Adventure"/>
    <s v="Ang Lee"/>
    <m/>
    <s v="Suraj Sharma"/>
    <s v="Ayush Tandon"/>
    <s v="Irrfan Khan"/>
    <s v="Gérard Depardieu"/>
    <m/>
    <x v="69"/>
    <x v="171"/>
    <n v="489000000"/>
    <n v="4.0750000000000002"/>
  </r>
  <r>
    <s v="Lights Out"/>
    <x v="130"/>
    <s v="https://en.wikipedia.org/wiki/Lights_Out_(2016_film)"/>
    <s v="Horror"/>
    <s v="Thriller"/>
    <s v="David F. Sandberg"/>
    <m/>
    <s v="Teresa Palmer"/>
    <s v="Gabriel Bateman"/>
    <s v="Alexander DiPersia"/>
    <m/>
    <m/>
    <x v="93"/>
    <x v="172"/>
    <n v="121000000"/>
    <n v="24.693877551020407"/>
  </r>
  <r>
    <s v="Lincoln"/>
    <x v="158"/>
    <s v="https://en.wikipedia.org/wiki/Lincoln_(2012_film)"/>
    <s v="Drama"/>
    <m/>
    <s v="Steven Spielberg"/>
    <m/>
    <s v="Daniel Day-Lewis"/>
    <s v="David Strathairn"/>
    <s v="Hal Holbrook"/>
    <s v="Sally Field"/>
    <s v="Joseph Gordon-Levitt"/>
    <x v="25"/>
    <x v="173"/>
    <n v="210300000"/>
    <n v="3.2353846153846155"/>
  </r>
  <r>
    <s v="Little Boy"/>
    <x v="159"/>
    <s v="https://en.wikipedia.org/wiki/Little_Boy_(film)"/>
    <s v="Drama"/>
    <m/>
    <s v="Alejandro Gómez Monteverde"/>
    <m/>
    <s v="Jakob Salvati"/>
    <s v="David Henrie"/>
    <s v="Kevin James"/>
    <s v="Emily Watson"/>
    <s v="Ted Levine"/>
    <x v="13"/>
    <x v="174"/>
    <n v="-2500000"/>
    <n v="-0.125"/>
  </r>
  <r>
    <s v="Lockout"/>
    <x v="160"/>
    <s v="https://en.wikipedia.org/wiki/Lockout_(film)"/>
    <s v="Action"/>
    <s v="Sci-Fi"/>
    <s v="James Mather"/>
    <s v="Stephen St.Leger"/>
    <s v="Guy Pearce"/>
    <s v="Maggie Grace"/>
    <s v="Peter Stormare"/>
    <s v="Lennie James"/>
    <s v="Vincent Regan"/>
    <x v="13"/>
    <x v="175"/>
    <n v="12200000.000000004"/>
    <n v="0.61000000000000021"/>
  </r>
  <r>
    <s v="London Has Fallen"/>
    <x v="161"/>
    <s v="https://en.wikipedia.org/wiki/London_Has_Fallen"/>
    <s v="Action"/>
    <m/>
    <s v="Babak Najafi"/>
    <m/>
    <s v="Gerard Butler"/>
    <s v="Aaron Eckhart"/>
    <s v="Morgan Freeman"/>
    <s v="Angela Bassett"/>
    <s v="Alon Aboutboul"/>
    <x v="31"/>
    <x v="176"/>
    <n v="135700000"/>
    <n v="2.2616666666666667"/>
  </r>
  <r>
    <s v="Looper"/>
    <x v="126"/>
    <s v="https://en.wikipedia.org/wiki/Looper_(film)"/>
    <s v="Action"/>
    <s v="Sci-Fi"/>
    <s v="Rian Johnson"/>
    <m/>
    <s v="Joseph Gordon-Levitt"/>
    <s v="Bruce Willis"/>
    <s v="Emily Blunt"/>
    <s v="Paul Dano"/>
    <s v="Noah Segan"/>
    <x v="54"/>
    <x v="177"/>
    <n v="146500000"/>
    <n v="4.8833333333333337"/>
  </r>
  <r>
    <s v="Love the Coopers"/>
    <x v="162"/>
    <s v="https://en.wikipedia.org/wiki/Love_the_Coopers"/>
    <s v="Romance"/>
    <s v="Comedy"/>
    <s v="Jessie Nelson"/>
    <m/>
    <s v="John Goodman"/>
    <s v="Diane Keaton"/>
    <s v="Amanda Seyfried"/>
    <s v="Alan Arkin"/>
    <s v="Olivia Wilde"/>
    <x v="94"/>
    <x v="178"/>
    <n v="17100000"/>
    <n v="0.71250000000000002"/>
  </r>
  <r>
    <s v="Lucy"/>
    <x v="163"/>
    <s v="https://en.wikipedia.org/wiki/Lucy_(2014_film)"/>
    <s v="Sci-Fi"/>
    <m/>
    <s v="Luc Besson"/>
    <m/>
    <s v="Scarlett Johansson"/>
    <s v="Morgan Freeman"/>
    <s v="Choi Min-sik"/>
    <m/>
    <m/>
    <x v="6"/>
    <x v="179"/>
    <n v="423400000"/>
    <n v="10.585000000000001"/>
  </r>
  <r>
    <s v="Mad Max: Fury Road"/>
    <x v="164"/>
    <s v="https://en.wikipedia.org/wiki/Mad_Max:_Fury_Road"/>
    <s v="Action"/>
    <m/>
    <s v="George Miller"/>
    <m/>
    <s v="Tom Hardy"/>
    <s v="Charlize Theron"/>
    <s v="Hugh Keays-Byrne"/>
    <s v="Nicholas Hoult"/>
    <s v="Rosie Huntington-Whiteley"/>
    <x v="52"/>
    <x v="180"/>
    <n v="228400000"/>
    <n v="1.5226666666666666"/>
  </r>
  <r>
    <s v="Madagascar 3: Europe's Most Wanted"/>
    <x v="165"/>
    <s v="https://en.wikipedia.org/wiki/Madagascar_3:_Europe%2527s_Most_Wanted"/>
    <s v="Comedy"/>
    <m/>
    <s v="Eric Darnell"/>
    <m/>
    <s v="Noah Baumbach(screenplay); Ben Stiller"/>
    <s v="Chris Rock"/>
    <s v="David Schwimmer"/>
    <s v="Jada Pinkett Smith"/>
    <s v="Sacha Baron Cohen"/>
    <x v="83"/>
    <x v="181"/>
    <n v="601900000"/>
    <n v="4.1510344827586207"/>
  </r>
  <r>
    <s v="Magic in the Moonlight"/>
    <x v="163"/>
    <s v="https://en.wikipedia.org/wiki/Magic_in_the_Moonlight"/>
    <s v="Comedy"/>
    <m/>
    <s v="Woody Allen"/>
    <m/>
    <s v="Emma Stone"/>
    <s v="Colin Firth"/>
    <s v="Hamish Linklater"/>
    <s v="Marcia Gay Harden"/>
    <s v="Jacki Weaver"/>
    <x v="95"/>
    <x v="182"/>
    <n v="34200000"/>
    <n v="2.0357142857142856"/>
  </r>
  <r>
    <s v="Mama"/>
    <x v="166"/>
    <s v="https://en.wikipedia.org/wiki/Mama_(2013_film)"/>
    <s v="Horror"/>
    <s v="Thriller"/>
    <s v="Andres Muschietti"/>
    <m/>
    <s v="Jessica Chastain"/>
    <s v="Nikolaj Coster-Waldau"/>
    <s v="Daniel Kash"/>
    <s v="David Fox"/>
    <m/>
    <x v="0"/>
    <x v="183"/>
    <n v="131400000"/>
    <n v="8.76"/>
  </r>
  <r>
    <s v="Man of Steel"/>
    <x v="167"/>
    <s v="https://en.wikipedia.org/wiki/Man_of_Steel_(film)"/>
    <s v="Action"/>
    <s v="Adventure"/>
    <s v="Zack Snyder"/>
    <m/>
    <s v="Henry Cavill"/>
    <s v="Amy Adams"/>
    <s v="Michael Shannon"/>
    <s v="Kevin Costner"/>
    <s v="Diane Lane"/>
    <x v="96"/>
    <x v="184"/>
    <n v="443000000"/>
    <n v="1.9688888888888889"/>
  </r>
  <r>
    <s v="Man on a Ledge"/>
    <x v="75"/>
    <s v="https://en.wikipedia.org/wiki/Man_on_a_Ledge"/>
    <s v="Action"/>
    <s v="Drama"/>
    <s v="Asger Leth"/>
    <m/>
    <s v="Sam Worthington"/>
    <s v="Ed Harris"/>
    <s v="Elizabeth Banks"/>
    <s v="Jamie Bell"/>
    <s v="Kyra Sedgwick"/>
    <x v="81"/>
    <x v="91"/>
    <n v="4200000"/>
    <n v="0.1"/>
  </r>
  <r>
    <s v="Max"/>
    <x v="168"/>
    <s v="https://en.wikipedia.org/wiki/Max_(2015_film)"/>
    <s v="Adventure"/>
    <m/>
    <s v="Boaz Yakin"/>
    <m/>
    <s v="Josh Wiggins"/>
    <s v="Thomas Haden Church"/>
    <s v="Lauren Graham"/>
    <m/>
    <m/>
    <x v="13"/>
    <x v="185"/>
    <n v="24000000"/>
    <n v="1.2"/>
  </r>
  <r>
    <s v="Maze Runner: The Scorch Trials"/>
    <x v="55"/>
    <s v="https://en.wikipedia.org/wiki/Maze_Runner:_The_Scorch_Trials"/>
    <s v="Sci-Fi"/>
    <s v="Action"/>
    <s v="Wes Ball"/>
    <m/>
    <s v="Dylan O'Brien"/>
    <s v="Ki Hong Lee"/>
    <s v="Thomas Sangster"/>
    <s v="Kaya Scodelario"/>
    <s v="Patricia Clarkson"/>
    <x v="2"/>
    <x v="186"/>
    <n v="251300000"/>
    <n v="4.1196721311475413"/>
  </r>
  <r>
    <s v="Me and Earl and the Dying Girl"/>
    <x v="169"/>
    <s v="https://en.wikipedia.org/wiki/Me_and_Earl_and_the_Dying_Girl_(film)"/>
    <s v="Comedy"/>
    <s v="Drama"/>
    <s v="Alfonso Gomez-Rejon"/>
    <m/>
    <s v="Thomas Mann"/>
    <s v="Olivia Cooke"/>
    <s v="Ronald Cyler II"/>
    <s v="Jon Bernthal"/>
    <s v="Nick Offerman"/>
    <x v="15"/>
    <x v="187"/>
    <n v="1100000"/>
    <n v="0.13750000000000001"/>
  </r>
  <r>
    <s v="Me Before You"/>
    <x v="170"/>
    <s v="https://en.wikipedia.org/wiki/Me_Before_You_(film)"/>
    <s v="Drama"/>
    <s v="Romance"/>
    <s v="Thea Sharrock"/>
    <m/>
    <s v="Emilia Clarke"/>
    <s v="Sam Claflin"/>
    <s v="Charles Dance"/>
    <s v="Jenna Coleman"/>
    <s v="Janet McTeer"/>
    <x v="13"/>
    <x v="188"/>
    <n v="176200000"/>
    <n v="8.81"/>
  </r>
  <r>
    <s v="Mechanic: Resurrection"/>
    <x v="83"/>
    <s v="https://en.wikipedia.org/wiki/Mechanic:_Resurrection"/>
    <s v="Action"/>
    <m/>
    <s v="Dennis Gansel"/>
    <m/>
    <s v="Jason Statham"/>
    <s v="Jessica Alba"/>
    <s v="Tommy Lee Jones"/>
    <s v="Michelle Yeoh"/>
    <m/>
    <x v="6"/>
    <x v="154"/>
    <n v="-32500000"/>
    <n v="-0.8125"/>
  </r>
  <r>
    <s v="Men in Black 3"/>
    <x v="62"/>
    <s v="https://en.wikipedia.org/wiki/Men_in_Black_3"/>
    <s v="Comedy"/>
    <s v="Fantasy"/>
    <s v="Barry Sonnenfeld"/>
    <m/>
    <s v="Will Smith"/>
    <s v="Tommy Lee Jones"/>
    <s v="Josh Brolin"/>
    <s v="Jemaine Clement"/>
    <s v="Emma Thompson"/>
    <x v="97"/>
    <x v="189"/>
    <n v="409000000"/>
    <n v="1.9023255813953488"/>
  </r>
  <r>
    <s v="Midnight Special"/>
    <x v="171"/>
    <s v="https://en.wikipedia.org/wiki/Midnight_Special_(film)"/>
    <s v="Sci-Fi"/>
    <m/>
    <s v="Jeff Nichols"/>
    <m/>
    <s v="Michael Shannon"/>
    <s v="Kirsten Dunst"/>
    <s v="Adam Driver"/>
    <s v="Joel Edgerton"/>
    <s v="Sam Shepard"/>
    <x v="38"/>
    <x v="190"/>
    <n v="-11800000"/>
    <n v="-0.65555555555555556"/>
  </r>
  <r>
    <s v="Miracles from Heaven"/>
    <x v="172"/>
    <s v="https://en.wikipedia.org/wiki/Miracles_from_Heaven_(film)"/>
    <s v="Drama"/>
    <m/>
    <s v="Patricia Riggen"/>
    <m/>
    <s v="Jennifer Garner"/>
    <s v="Martin Henderson"/>
    <s v="Queen Latifah"/>
    <m/>
    <m/>
    <x v="62"/>
    <x v="191"/>
    <n v="60600000"/>
    <n v="4.6615384615384619"/>
  </r>
  <r>
    <s v="Mirror Mirror"/>
    <x v="173"/>
    <s v="https://en.wikipedia.org/wiki/Mirror_Mirror_(film)"/>
    <s v="Fantasy"/>
    <s v="Adventure"/>
    <s v="Tarsem Singh"/>
    <m/>
    <s v="Lily Collins"/>
    <s v="Julia Roberts"/>
    <s v="Armie Hammer"/>
    <s v="Nathan Lane"/>
    <s v="Robert Emms"/>
    <x v="58"/>
    <x v="192"/>
    <n v="98000000"/>
    <n v="1.1529411764705881"/>
  </r>
  <r>
    <s v="Mission: Impossible – Rogue Nation"/>
    <x v="174"/>
    <s v="https://en.wikipedia.org/wiki/Mission:_Impossible_%25E2%2580%2593_Rogue_Nation"/>
    <s v="Action"/>
    <m/>
    <s v="Christopher McQuarrie"/>
    <m/>
    <s v="Tom Cruise"/>
    <s v="Jeremy Renner"/>
    <s v="Simon Pegg"/>
    <s v="Ving Rhames"/>
    <s v="Rebecca Ferguson"/>
    <x v="52"/>
    <x v="193"/>
    <n v="532300000"/>
    <n v="3.5486666666666666"/>
  </r>
  <r>
    <s v="Moms' Night Out"/>
    <x v="175"/>
    <s v="https://en.wikipedia.org/wiki/Moms%2527_Night_Out"/>
    <s v="Religious"/>
    <s v="Comedy"/>
    <s v="Andrew Erwin and Jon Erwin"/>
    <m/>
    <s v="Sarah Drew"/>
    <s v="Trace Adkins"/>
    <s v="Sean Astin"/>
    <s v="Patricia Heaton"/>
    <m/>
    <x v="8"/>
    <x v="194"/>
    <n v="5500000"/>
    <n v="1.1000000000000001"/>
  </r>
  <r>
    <s v="Money Monster"/>
    <x v="176"/>
    <s v="https://en.wikipedia.org/wiki/Money_Monster"/>
    <s v="Drama"/>
    <m/>
    <s v="Jodie Foster"/>
    <m/>
    <s v="George Clooney"/>
    <s v="Julia Roberts"/>
    <s v="Jack O'Connell"/>
    <s v="Dominic West"/>
    <s v="Caitriona Balfe"/>
    <x v="98"/>
    <x v="195"/>
    <n v="66100000"/>
    <n v="2.4481481481481482"/>
  </r>
  <r>
    <s v="Monster Hunt"/>
    <x v="177"/>
    <s v="https://en.wikipedia.org/wiki/Monster_Hunt"/>
    <s v="Action"/>
    <s v="Comedy"/>
    <s v="Raman Hui"/>
    <m/>
    <s v="Bai Baihe"/>
    <s v="Jing Boran"/>
    <s v="Jiang Wu"/>
    <s v="Elaine Jin"/>
    <m/>
    <x v="99"/>
    <x v="196"/>
    <n v="329200000"/>
    <n v="5.878571428571429"/>
  </r>
  <r>
    <s v="Moonrise Kingdom ₪"/>
    <x v="62"/>
    <s v="https://en.wikipedia.org/wiki/Moonrise_Kingdom"/>
    <s v="Comedy"/>
    <s v="Romance"/>
    <s v="Wes Anderson"/>
    <m/>
    <s v="Jared Gilman"/>
    <s v="Kara Hayward"/>
    <s v="Bruce Willis"/>
    <s v="Edward Norton"/>
    <s v="Bill Murray"/>
    <x v="92"/>
    <x v="197"/>
    <n v="52300000"/>
    <n v="3.2687499999999998"/>
  </r>
  <r>
    <s v="Mortdecai"/>
    <x v="17"/>
    <s v="https://en.wikipedia.org/wiki/Mortdecai_(film)"/>
    <s v="Action"/>
    <s v="Comedy"/>
    <s v="David Koepp"/>
    <m/>
    <s v="Johnny Depp"/>
    <s v="Ewan McGregor"/>
    <s v="Olivia Munn"/>
    <s v="Aubrey Plaza"/>
    <s v="Oliver Platt"/>
    <x v="31"/>
    <x v="198"/>
    <n v="-13000000"/>
    <n v="-0.21666666666666667"/>
  </r>
  <r>
    <s v="Mother's Day"/>
    <x v="178"/>
    <s v="https://en.wikipedia.org/wiki/Mother%2527s_Day_(2016_film)"/>
    <s v="Comedy"/>
    <s v="Drama"/>
    <s v="Garry Marshall"/>
    <m/>
    <s v="Jennifer Aniston"/>
    <s v="Julia Roberts"/>
    <s v="Kate Hudson"/>
    <s v="Timothy Olyphant"/>
    <s v="Jason Sudeikis"/>
    <x v="61"/>
    <x v="199"/>
    <n v="18800000"/>
    <n v="0.752"/>
  </r>
  <r>
    <s v="Mr. Peabody &amp; Sherman"/>
    <x v="7"/>
    <s v="https://en.wikipedia.org/wiki/Mr._Peabody_%2526_Sherman"/>
    <s v="Family"/>
    <m/>
    <s v="Rob Minkoff"/>
    <m/>
    <s v="Ty Burrell"/>
    <s v="Max Charles"/>
    <s v="Stephen Colbert"/>
    <s v="Allison Janney"/>
    <s v="Ariel Winter"/>
    <x v="83"/>
    <x v="200"/>
    <n v="130700000"/>
    <n v="0.90137931034482754"/>
  </r>
  <r>
    <s v="Mud"/>
    <x v="179"/>
    <s v="https://en.wikipedia.org/wiki/Mud_(2012_film)"/>
    <s v="Drama"/>
    <m/>
    <s v="Jeff Nichols"/>
    <m/>
    <s v="Matthew McConaughey"/>
    <s v="Reese Witherspoon"/>
    <s v="Michael Shannon"/>
    <s v="Sarah Paulson"/>
    <s v="Sam Shepard"/>
    <x v="35"/>
    <x v="201"/>
    <n v="22600000"/>
    <n v="2.2599999999999998"/>
  </r>
  <r>
    <s v="Mustang"/>
    <x v="180"/>
    <s v="https://en.wikipedia.org/wiki/Mustang_(film)"/>
    <s v="Drama"/>
    <m/>
    <s v="Deniz Gamze Ergüven"/>
    <m/>
    <s v="Güneş Şensoy"/>
    <m/>
    <m/>
    <m/>
    <m/>
    <x v="100"/>
    <x v="202"/>
    <n v="3600000"/>
    <n v="2.7692307692307692"/>
  </r>
  <r>
    <s v="My All American"/>
    <x v="181"/>
    <s v="https://en.wikipedia.org/wiki/My_All_American"/>
    <s v="Biography"/>
    <s v="Sports"/>
    <s v="Angelo Pizzo"/>
    <m/>
    <s v="Aaron Eckhart"/>
    <s v="Finn Wittrock"/>
    <s v="Robin Tunney"/>
    <s v="Sarah Bolger"/>
    <s v="Michael Reilly Burke"/>
    <x v="13"/>
    <x v="203"/>
    <n v="-17800000"/>
    <n v="-0.89"/>
  </r>
  <r>
    <s v="My Big Fat Greek Wedding 2"/>
    <x v="182"/>
    <s v="https://en.wikipedia.org/wiki/My_Big_Fat_Greek_Wedding_2"/>
    <s v="Romance"/>
    <s v="Comedy"/>
    <s v="Kirk Jones"/>
    <m/>
    <s v="Nia Vardalos"/>
    <s v="John Corbett"/>
    <s v="Ian Gomez"/>
    <s v="Elena Kampouris"/>
    <m/>
    <x v="38"/>
    <x v="204"/>
    <n v="70900000"/>
    <n v="3.9388888888888891"/>
  </r>
  <r>
    <s v="Need for Speed"/>
    <x v="183"/>
    <s v="https://en.wikipedia.org/wiki/Need_for_Speed_(film)"/>
    <s v="Action"/>
    <m/>
    <s v="Scott Waugh"/>
    <m/>
    <s v="Aaron Paul"/>
    <s v="Imogen Poots"/>
    <s v="Dominic Cooper"/>
    <s v="Michael Keaton"/>
    <s v="Ramón Rodríguez"/>
    <x v="25"/>
    <x v="205"/>
    <n v="138300000"/>
    <n v="2.1276923076923078"/>
  </r>
  <r>
    <s v="Neighbors"/>
    <x v="184"/>
    <s v="https://en.wikipedia.org/wiki/Neighbors_(2014_film)"/>
    <s v="Comedy"/>
    <m/>
    <s v="Nicholas Stoller"/>
    <m/>
    <s v="Seth Rogen"/>
    <s v="Zac Efron"/>
    <s v="Rose Byrne"/>
    <s v="Christopher Mintz-Plasse"/>
    <s v="Dave Franco"/>
    <x v="38"/>
    <x v="206"/>
    <n v="252700000"/>
    <n v="14.03888888888889"/>
  </r>
  <r>
    <s v="Neighbors 2: Sorority Rising"/>
    <x v="185"/>
    <s v="https://en.wikipedia.org/wiki/Neighbors_2:_Sorority_Rising"/>
    <s v="Comedy"/>
    <m/>
    <s v="Nicholas Stoller"/>
    <m/>
    <s v="Seth Rogen"/>
    <s v="Zac Efron"/>
    <s v="Rose Byrne"/>
    <s v="Chloë Grace Moretz"/>
    <s v="Dave Franco"/>
    <x v="18"/>
    <x v="207"/>
    <n v="72900000"/>
    <n v="2.0828571428571427"/>
  </r>
  <r>
    <s v="Nerve"/>
    <x v="186"/>
    <s v="https://en.wikipedia.org/wiki/Nerve_(2016_film)"/>
    <s v="Thriller"/>
    <m/>
    <s v="Henry Joost"/>
    <s v="Ariel Schulman"/>
    <s v="Dave Franco"/>
    <s v="Emma Roberts"/>
    <s v="Emily Meade"/>
    <s v="Kimiko Glenn"/>
    <s v="Juliette Lewis"/>
    <x v="13"/>
    <x v="208"/>
    <n v="27600000"/>
    <n v="1.38"/>
  </r>
  <r>
    <s v="Night at the Museum: Secret of the Tomb"/>
    <x v="187"/>
    <s v="https://en.wikipedia.org/wiki/Night_at_the_Museum:_Secret_of_the_Tomb"/>
    <s v="Comedy"/>
    <m/>
    <s v="Shawn Levy"/>
    <m/>
    <s v="Ben Stiller"/>
    <s v="Robin Williams"/>
    <s v="Dan Stevens"/>
    <s v="Owen Wilson"/>
    <s v="Ricky Gervais"/>
    <x v="101"/>
    <x v="209"/>
    <n v="236200000"/>
    <n v="1.8598425196850394"/>
  </r>
  <r>
    <s v="Nightcrawler"/>
    <x v="188"/>
    <s v="https://en.wikipedia.org/wiki/Nightcrawler_(film)"/>
    <s v="Drama"/>
    <m/>
    <s v="Dan Gilroy"/>
    <m/>
    <s v="Jake Gyllenhaal"/>
    <s v="Bill Paxton"/>
    <s v="Rene Russo"/>
    <s v="Riz Ahmed"/>
    <m/>
    <x v="102"/>
    <x v="65"/>
    <n v="41800000"/>
    <n v="4.9176470588235297"/>
  </r>
  <r>
    <s v="Nine Lives"/>
    <x v="189"/>
    <s v="https://en.wikipedia.org/wiki/Nine_Lives_(2016_film)"/>
    <s v="Comedy"/>
    <m/>
    <s v="Barry Sonnenfeld"/>
    <m/>
    <s v="Kevin Spacey"/>
    <s v="Robbie Amell"/>
    <s v="Jennifer Garner"/>
    <s v="Christopher Walken"/>
    <s v="Malina Weissman"/>
    <x v="54"/>
    <x v="210"/>
    <n v="-10900000"/>
    <n v="-0.36333333333333334"/>
  </r>
  <r>
    <s v="No Escape"/>
    <x v="190"/>
    <s v="https://en.wikipedia.org/wiki/No_Escape_(2015_film)"/>
    <s v="Action"/>
    <s v="Thriller"/>
    <s v="John Erick Dowdle"/>
    <m/>
    <s v="Owen Wilson"/>
    <s v="Pierce Brosnan"/>
    <s v="Lake Bell"/>
    <m/>
    <m/>
    <x v="8"/>
    <x v="211"/>
    <n v="49400000"/>
    <n v="9.8800000000000008"/>
  </r>
  <r>
    <s v="No Good Deed"/>
    <x v="82"/>
    <s v="https://en.wikipedia.org/wiki/No_Good_Deed_(2014_film)"/>
    <s v="Crime"/>
    <m/>
    <s v="Sam Miller"/>
    <m/>
    <s v="Idris Elba"/>
    <s v="Taraji P. Henson"/>
    <s v="Henry Simmons"/>
    <m/>
    <m/>
    <x v="103"/>
    <x v="212"/>
    <n v="41100000"/>
    <n v="3.1136363636363638"/>
  </r>
  <r>
    <s v="No One Lives"/>
    <x v="191"/>
    <s v="https://en.wikipedia.org/wiki/No_One_Lives"/>
    <s v="Horror"/>
    <m/>
    <s v="Ryuhei Kitamura"/>
    <m/>
    <s v="Luke Evans"/>
    <s v="Adelaide Clemens"/>
    <s v="America Olivo"/>
    <s v="Derek Magyar"/>
    <s v="Lindsey Shaw"/>
    <x v="104"/>
    <x v="20"/>
    <n v="-1900000"/>
    <n v="-0.65517241379310343"/>
  </r>
  <r>
    <s v="Noah"/>
    <x v="192"/>
    <s v="https://en.wikipedia.org/wiki/Noah_(2014_film)"/>
    <s v="Adventure"/>
    <s v="Drama"/>
    <s v="Darren Aronofsky"/>
    <m/>
    <s v="Russell Crowe"/>
    <s v="Jennifer Connelly"/>
    <s v="Logan Lerman"/>
    <s v="Emma Watson"/>
    <s v="Ray Winstone"/>
    <x v="105"/>
    <x v="213"/>
    <n v="237600000"/>
    <n v="1.9008"/>
  </r>
  <r>
    <s v="Non-Stop"/>
    <x v="193"/>
    <s v="https://en.wikipedia.org/wiki/Non-Stop_(film)"/>
    <s v="Thriller"/>
    <m/>
    <s v="Jaume Collet-Serra"/>
    <m/>
    <s v="Liam Neeson"/>
    <s v="Julianne Moore"/>
    <s v="Lupita Nyong'o"/>
    <s v="Nate Parker"/>
    <s v="Michelle Dockery"/>
    <x v="21"/>
    <x v="214"/>
    <n v="172800000"/>
    <n v="3.456"/>
  </r>
  <r>
    <s v="Now You See Me"/>
    <x v="19"/>
    <s v="https://en.wikipedia.org/wiki/Now_You_See_Me_(film)"/>
    <s v="Crime"/>
    <m/>
    <s v="Louis Leterrier"/>
    <m/>
    <s v="Jesse Eisenberg"/>
    <s v="Isla Fisher"/>
    <s v="Morgan Freeman"/>
    <s v="Woody Harrelson"/>
    <s v="Mark Ruffalo"/>
    <x v="76"/>
    <x v="215"/>
    <n v="276700000"/>
    <n v="3.6893333333333334"/>
  </r>
  <r>
    <s v="Now You See Me 2"/>
    <x v="194"/>
    <s v="https://en.wikipedia.org/wiki/Now_You_See_Me_2"/>
    <s v="Thriller"/>
    <m/>
    <s v="Jon M. Chu"/>
    <m/>
    <s v="Mark Ruffalo"/>
    <s v="Jesse Eisenberg"/>
    <s v="Woody Harrelson"/>
    <s v="Dave Franco"/>
    <s v="Lizzy Caplan"/>
    <x v="20"/>
    <x v="216"/>
    <n v="230900000"/>
    <n v="2.5655555555555556"/>
  </r>
  <r>
    <s v="Oblivion"/>
    <x v="195"/>
    <s v="https://en.wikipedia.org/wiki/Oblivion_(2013_film)"/>
    <s v="Action"/>
    <s v="Sci-Fi"/>
    <s v="Joseph Kosinski"/>
    <m/>
    <s v="Tom Cruise"/>
    <s v="Olga Kurylenko"/>
    <s v="Andrea Riseborough"/>
    <s v="Morgan Freeman"/>
    <s v="Nikolaj Coster-Waldau"/>
    <x v="69"/>
    <x v="217"/>
    <n v="166200000"/>
    <n v="1.385"/>
  </r>
  <r>
    <s v="Olympus Has Fallen"/>
    <x v="196"/>
    <s v="https://en.wikipedia.org/wiki/Olympus_Has_Fallen"/>
    <s v="Action"/>
    <m/>
    <s v="Antoine Fuqua"/>
    <m/>
    <s v="Gerard Butler"/>
    <s v="Aaron Eckhart"/>
    <s v="Morgan Freeman"/>
    <s v="Rick Yune"/>
    <s v="Dylan McDermott"/>
    <x v="37"/>
    <x v="218"/>
    <n v="91000000"/>
    <n v="1.3"/>
  </r>
  <r>
    <s v="One Direction: This Is Us"/>
    <x v="197"/>
    <s v="https://en.wikipedia.org/wiki/One_Direction:_This_Is_Us"/>
    <s v="Documentary"/>
    <s v="Musical"/>
    <s v="Morgan Spurlock"/>
    <m/>
    <s v="Harry Styles"/>
    <s v="Niall Horan"/>
    <s v="Louis Tomlinson"/>
    <s v="Zayn Malik"/>
    <s v="Liam Payne"/>
    <x v="35"/>
    <x v="219"/>
    <n v="58500000"/>
    <n v="5.85"/>
  </r>
  <r>
    <s v="One for the Money"/>
    <x v="75"/>
    <s v="https://en.wikipedia.org/wiki/One_for_the_Money_(film)"/>
    <s v="Crime"/>
    <s v="Romance"/>
    <s v="Julie Anne Robinson"/>
    <m/>
    <s v="Katherine Heigl"/>
    <s v="Debbie Reynolds"/>
    <s v="Jason O'Mara"/>
    <s v="Daniel Sunjata"/>
    <s v="Sherri Shepherd"/>
    <x v="6"/>
    <x v="79"/>
    <n v="-3100000"/>
    <n v="-7.7499999999999999E-2"/>
  </r>
  <r>
    <s v="Ouija"/>
    <x v="198"/>
    <s v="https://en.wikipedia.org/wiki/Ouija_(2014_film)"/>
    <s v="Horror"/>
    <m/>
    <s v="Stiles White"/>
    <m/>
    <s v="Douglas Smith"/>
    <s v="Olivia Cooke"/>
    <s v="Vivis Colombetti"/>
    <s v="Ana Coto"/>
    <s v="Erin Moriarty"/>
    <x v="8"/>
    <x v="220"/>
    <n v="98600000"/>
    <n v="19.72"/>
  </r>
  <r>
    <s v="Our Brand Is Crisis"/>
    <x v="8"/>
    <s v="https://en.wikipedia.org/wiki/Our_Brand_Is_Crisis_(2015_film)"/>
    <s v="Comedy"/>
    <s v="Drama"/>
    <s v="David Gordon Green"/>
    <m/>
    <s v="Sandra Bullock"/>
    <s v="Scoot McNairy"/>
    <s v="Billy Bob Thornton"/>
    <s v="Anthony Mackie"/>
    <s v="Ann Dowd"/>
    <x v="14"/>
    <x v="221"/>
    <n v="-19400000"/>
    <n v="-0.69285714285714284"/>
  </r>
  <r>
    <s v="Pacific Rim"/>
    <x v="117"/>
    <s v="https://en.wikipedia.org/wiki/Pacific_Rim_(film)"/>
    <s v="Action"/>
    <s v="Sci-Fi"/>
    <s v="Guillermo del Toro"/>
    <m/>
    <s v="Charlie Hunnam"/>
    <s v="Ellen McLain"/>
    <s v="Idris Elba"/>
    <s v="Charlie Day"/>
    <s v="Rinko Kikuchi"/>
    <x v="106"/>
    <x v="222"/>
    <n v="221000000"/>
    <n v="1.1631578947368422"/>
  </r>
  <r>
    <s v="Pain &amp; Gain"/>
    <x v="179"/>
    <s v="https://en.wikipedia.org/wiki/Pain_%2526_Gain"/>
    <s v="Action"/>
    <s v="Comedy"/>
    <s v="Michael Bay"/>
    <m/>
    <s v="Mark Wahlberg"/>
    <s v="Dwayne Johnson"/>
    <s v="Ed Harris"/>
    <s v="Ken Jeong"/>
    <s v="Anthony Mackie"/>
    <x v="107"/>
    <x v="223"/>
    <n v="60200000"/>
    <n v="2.3153846153846156"/>
  </r>
  <r>
    <s v="Pan"/>
    <x v="199"/>
    <s v="https://en.wikipedia.org/wiki/Pan_(2015_film)"/>
    <s v="Fantasy"/>
    <s v="Adventure"/>
    <s v="Joe Wright"/>
    <m/>
    <s v="Hugh Jackman"/>
    <s v="Garrett Hedlund"/>
    <s v="Rooney Mara"/>
    <s v="Amanda Seyfried"/>
    <s v="Levi Miller"/>
    <x v="52"/>
    <x v="224"/>
    <n v="-21600000"/>
    <n v="-0.14399999999999999"/>
  </r>
  <r>
    <s v="Paper Towns"/>
    <x v="200"/>
    <s v="https://en.wikipedia.org/wiki/Paper_Towns_(film)"/>
    <s v="Romance"/>
    <s v="Mystery"/>
    <s v="Jake Schreier"/>
    <m/>
    <s v="Nat Wolff"/>
    <s v="Cara Delevingne"/>
    <m/>
    <m/>
    <m/>
    <x v="46"/>
    <x v="225"/>
    <n v="73500000"/>
    <n v="6.125"/>
  </r>
  <r>
    <s v="Paranormal Activity 4"/>
    <x v="21"/>
    <s v="https://en.wikipedia.org/wiki/Paranormal_Activity_4"/>
    <s v="Thriller"/>
    <m/>
    <s v="Ariel Schulman"/>
    <s v="Henry Joost"/>
    <s v="Kathryn Newton"/>
    <s v="Katie Featherston"/>
    <m/>
    <m/>
    <m/>
    <x v="8"/>
    <x v="226"/>
    <n v="137800000"/>
    <n v="27.56"/>
  </r>
  <r>
    <s v="Paranormal Activity: The Ghost Dimension"/>
    <x v="145"/>
    <s v="https://en.wikipedia.org/wiki/Paranormal_Activity:_The_Ghost_Dimension"/>
    <s v="Horror"/>
    <m/>
    <s v="Gregory Plotkin"/>
    <m/>
    <s v="Katie Featherston"/>
    <s v="Tyler Craig"/>
    <m/>
    <m/>
    <m/>
    <x v="35"/>
    <x v="227"/>
    <n v="68100000"/>
    <n v="6.81"/>
  </r>
  <r>
    <s v="ParaNorman"/>
    <x v="201"/>
    <s v="https://en.wikipedia.org/wiki/ParaNorman"/>
    <s v="Fantasy"/>
    <m/>
    <s v="Chris Butler"/>
    <m/>
    <s v="Kodi Smit-McPhee"/>
    <s v="Tucker Albrizzi"/>
    <s v="Anna Kendrick"/>
    <s v="Casey Affleck"/>
    <s v="Christopher Mintz-Plasse"/>
    <x v="31"/>
    <x v="228"/>
    <n v="47100000"/>
    <n v="0.78500000000000003"/>
  </r>
  <r>
    <s v="Parental Guidance"/>
    <x v="81"/>
    <s v="https://en.wikipedia.org/wiki/Parental_Guidance_(film)"/>
    <s v="Comedy"/>
    <m/>
    <s v="Andy Fickman"/>
    <m/>
    <s v="Billy Crystal"/>
    <s v="Bette Midler"/>
    <s v="Marisa Tomei"/>
    <s v="Tom Everett Scott"/>
    <s v="Bailee Madison"/>
    <x v="61"/>
    <x v="229"/>
    <n v="94800000"/>
    <n v="3.7919999999999998"/>
  </r>
  <r>
    <s v="Parker"/>
    <x v="202"/>
    <s v="https://en.wikipedia.org/wiki/Parker_(2013_film)"/>
    <s v="Crime"/>
    <s v="Action"/>
    <s v="Taylor Hackford"/>
    <m/>
    <s v="Jason Statham"/>
    <s v="Jennifer Lopez"/>
    <s v="Bobby Cannavale"/>
    <s v="Clifton Collins"/>
    <s v="Jr."/>
    <x v="18"/>
    <x v="230"/>
    <n v="13500000"/>
    <n v="0.38571428571428573"/>
  </r>
  <r>
    <s v="Paul Blart: Mall Cop 2"/>
    <x v="63"/>
    <s v="https://en.wikipedia.org/wiki/Paul_Blart:_Mall_Cop_2"/>
    <s v="Action"/>
    <s v="Comedy"/>
    <s v="Andy Fickman"/>
    <m/>
    <s v="Kevin James"/>
    <s v="Raini Rodriguez"/>
    <s v="Neal McDonough"/>
    <s v="Molly Shannon"/>
    <s v="Daniella Alonso"/>
    <x v="6"/>
    <x v="231"/>
    <n v="67600000"/>
    <n v="1.69"/>
  </r>
  <r>
    <s v="Pawn Sacrifice"/>
    <x v="8"/>
    <s v="https://en.wikipedia.org/wiki/Pawn_Sacrifice"/>
    <s v="Biography"/>
    <s v="Drama"/>
    <s v="Ed Zwick"/>
    <m/>
    <s v="Tobey Maguire"/>
    <s v="Liev Schreiber"/>
    <s v="Peter Sarsgaard"/>
    <s v="Michael Stuhlbarg"/>
    <s v="Lily Rabe"/>
    <x v="72"/>
    <x v="232"/>
    <n v="-13600000"/>
    <n v="-0.71578947368421053"/>
  </r>
  <r>
    <s v="Penguins of Madagascar"/>
    <x v="88"/>
    <s v="https://en.wikipedia.org/wiki/Penguins_of_Madagascar"/>
    <s v="Family"/>
    <m/>
    <s v="Simon J. Smith"/>
    <m/>
    <s v="Tom McGrath"/>
    <s v="Chris Miller"/>
    <s v="Conrad Vernon"/>
    <s v="Christopher Knights"/>
    <s v="Benedict Cumberbatch"/>
    <x v="108"/>
    <x v="233"/>
    <n v="241000000"/>
    <n v="1.8257575757575757"/>
  </r>
  <r>
    <s v="People Like Us"/>
    <x v="203"/>
    <s v="https://en.wikipedia.org/wiki/People_Like_Us_(film)"/>
    <s v="Drama"/>
    <m/>
    <s v="Alex Kurtzman"/>
    <m/>
    <s v="Chris Pine"/>
    <s v="Elizabeth Banks"/>
    <s v="Michelle Pfeiffer"/>
    <s v="Olivia Wilde"/>
    <s v="Mark Duplass"/>
    <x v="92"/>
    <x v="234"/>
    <n v="-3600000"/>
    <n v="-0.22500000000000001"/>
  </r>
  <r>
    <s v="Percy Jackson: Sea of Monsters"/>
    <x v="204"/>
    <s v="https://en.wikipedia.org/wiki/Percy_Jackson:_Sea_of_Monsters"/>
    <s v="Adventure"/>
    <s v="Fantasy"/>
    <s v="Thor Freudenthal"/>
    <m/>
    <s v="Logan Lerman"/>
    <s v="Alexandra Daddario"/>
    <s v="Douglas Smith"/>
    <s v="Mary Birdsong"/>
    <s v="Yvette Nicole Brown"/>
    <x v="20"/>
    <x v="235"/>
    <n v="112200000"/>
    <n v="1.2466666666666666"/>
  </r>
  <r>
    <s v="Pitch Perfect"/>
    <x v="205"/>
    <s v="https://en.wikipedia.org/wiki/Pitch_Perfect"/>
    <s v="Comedy"/>
    <s v="Musical"/>
    <s v="Jason Moore"/>
    <m/>
    <s v="Anna Kendrick"/>
    <s v="Anna Camp"/>
    <s v="Rebel Wilson"/>
    <s v="Adam DeVine"/>
    <s v="Alexis Knapp"/>
    <x v="68"/>
    <x v="236"/>
    <n v="98400000"/>
    <n v="5.7882352941176469"/>
  </r>
  <r>
    <s v="Pitch Perfect 2"/>
    <x v="206"/>
    <s v="https://en.wikipedia.org/wiki/Pitch_Perfect_2"/>
    <s v="Comedy"/>
    <m/>
    <s v="Elizabeth Banks"/>
    <m/>
    <s v="Anna Kendrick"/>
    <s v="Rebel Wilson"/>
    <s v="Hailee Steinfeld"/>
    <s v="Brittany Snow"/>
    <s v="Skylar Astin"/>
    <x v="109"/>
    <x v="237"/>
    <n v="258100000"/>
    <n v="8.9"/>
  </r>
  <r>
    <s v="Pixels"/>
    <x v="200"/>
    <s v="https://en.wikipedia.org/wiki/Pixels_(2015_film)"/>
    <s v="Comedy"/>
    <s v="Action"/>
    <s v="Chris Columbus"/>
    <m/>
    <s v="Adam Sandler"/>
    <s v="Kevin James"/>
    <s v="Josh Gad"/>
    <s v="Peter Dinklage"/>
    <s v="Michelle Monaghan"/>
    <x v="110"/>
    <x v="238"/>
    <n v="115900000"/>
    <n v="0.89844961240310073"/>
  </r>
  <r>
    <s v="Point Break"/>
    <x v="66"/>
    <s v="https://en.wikipedia.org/wiki/Point_Break_(2015_film)"/>
    <s v="Action"/>
    <s v="Thriller"/>
    <s v="Ericson Core"/>
    <m/>
    <s v="Edgar Ramirez"/>
    <s v="Luke Bracey"/>
    <s v="Ray Winstone"/>
    <s v="Teresa Palmer"/>
    <m/>
    <x v="84"/>
    <x v="239"/>
    <n v="28699999.999999985"/>
    <n v="0.27333333333333321"/>
  </r>
  <r>
    <s v="Polis Evo"/>
    <x v="207"/>
    <s v="https://en.wikipedia.org/wiki/Polis_Evo"/>
    <s v="Action"/>
    <m/>
    <s v="Ghaz Abu Bakar"/>
    <m/>
    <s v="Shaheizy Sam"/>
    <s v="Zizan Razak"/>
    <s v="Nora Danish"/>
    <s v="Mimie Ernida"/>
    <s v="Wan Hanafi Su"/>
    <x v="91"/>
    <x v="240"/>
    <n v="14900000"/>
    <n v="6.208333333333333"/>
  </r>
  <r>
    <s v="Poltergeist"/>
    <x v="208"/>
    <s v="https://en.wikipedia.org/wiki/Poltergeist_(2015_film)"/>
    <s v="Horror"/>
    <m/>
    <s v="Gil Kenan"/>
    <m/>
    <s v="Sam Rockwell"/>
    <s v="Jared Harris"/>
    <s v="Rosemarie DeWitt"/>
    <s v="Saxon Sharbino"/>
    <s v="Kyle Catlett"/>
    <x v="18"/>
    <x v="241"/>
    <n v="60400000"/>
    <n v="1.7257142857142858"/>
  </r>
  <r>
    <s v="Pompeii"/>
    <x v="209"/>
    <s v="https://en.wikipedia.org/wiki/Pompeii_(film)"/>
    <s v="Action"/>
    <s v="Adventure"/>
    <s v="Paul W. S. Anderson"/>
    <m/>
    <s v="Kit Harington"/>
    <s v="Emily Browning"/>
    <s v="Jared Harris"/>
    <s v="Kiefer Sutherland"/>
    <s v="Carrie-Anne Moss"/>
    <x v="80"/>
    <x v="242"/>
    <n v="37800000"/>
    <n v="0.47249999999999998"/>
  </r>
  <r>
    <s v="Popstar: Never Stop Never Stopping"/>
    <x v="170"/>
    <s v="https://en.wikipedia.org/wiki/Popstar:_Never_Stop_Never_Stopping"/>
    <s v="Comedy"/>
    <m/>
    <s v="Jorma Taccone"/>
    <s v="Akiva Schaffer"/>
    <s v="Jorma Taccone"/>
    <s v="Akiva Schaffer"/>
    <s v="Andy Samberg (screenplay)"/>
    <m/>
    <m/>
    <x v="13"/>
    <x v="243"/>
    <n v="-10500000"/>
    <n v="-0.52500000000000002"/>
  </r>
  <r>
    <s v="Premium Rush"/>
    <x v="210"/>
    <s v="https://en.wikipedia.org/wiki/Premium_Rush"/>
    <s v="Action"/>
    <m/>
    <s v="David Koepp"/>
    <m/>
    <s v="Joseph Gordon-Levitt"/>
    <s v="Michael Shannon"/>
    <s v="Dania Ramirez"/>
    <s v="Wole Parks"/>
    <s v="Jamie Chung"/>
    <x v="18"/>
    <x v="244"/>
    <n v="-3900000"/>
    <n v="-0.11142857142857143"/>
  </r>
  <r>
    <s v="Pride and Prejudice and Zombies"/>
    <x v="118"/>
    <s v="https://en.wikipedia.org/wiki/Pride_and_Prejudice_and_Zombies_(film)"/>
    <s v="Comedy"/>
    <s v="Horror"/>
    <s v="Burr Steers"/>
    <m/>
    <s v="Lily James"/>
    <s v="Sam Riley"/>
    <s v="Matt Smith"/>
    <s v="Lena Headey"/>
    <s v="Charles Dance"/>
    <x v="14"/>
    <x v="245"/>
    <n v="-11600000.000000002"/>
    <n v="-0.41428571428571437"/>
  </r>
  <r>
    <s v="Prisoners"/>
    <x v="37"/>
    <s v="https://en.wikipedia.org/wiki/Prisoners_(2013_film)"/>
    <s v="Crime"/>
    <m/>
    <s v="Denis Villeneuve"/>
    <m/>
    <s v="Jake Gyllenhaal"/>
    <s v="Hugh Jackman"/>
    <s v="Paul Dano"/>
    <s v="Melissa Leo"/>
    <s v="Viola Davis"/>
    <x v="111"/>
    <x v="246"/>
    <n v="76100000"/>
    <n v="1.6543478260869566"/>
  </r>
  <r>
    <s v="Project Almanac"/>
    <x v="211"/>
    <s v="https://en.wikipedia.org/wiki/Project_Almanac"/>
    <s v="Sci-Fi"/>
    <s v="Adventure"/>
    <s v="Dean Israelite"/>
    <m/>
    <s v="Jonny Weston"/>
    <s v="Sofia Black-D'Elia"/>
    <m/>
    <m/>
    <m/>
    <x v="46"/>
    <x v="247"/>
    <n v="21200000.000000004"/>
    <n v="1.7666666666666671"/>
  </r>
  <r>
    <s v="Project X"/>
    <x v="84"/>
    <s v="https://en.wikipedia.org/wiki/Project_X_(2012_film)"/>
    <s v="Comedy"/>
    <m/>
    <s v="Nima Nourizadeh"/>
    <m/>
    <s v="Miles Teller"/>
    <s v="Oliver Cooper"/>
    <s v="Jonathan Daniel Brown"/>
    <s v="Kirby Bliss Blanton"/>
    <s v="Thomas Mann"/>
    <x v="46"/>
    <x v="248"/>
    <n v="90700000"/>
    <n v="7.5583333333333336"/>
  </r>
  <r>
    <s v="Prometheus"/>
    <x v="165"/>
    <s v="https://en.wikipedia.org/wiki/Prometheus_(2012_film)"/>
    <s v="Sci-Fi"/>
    <s v="Horror"/>
    <s v="Ridley Scott"/>
    <m/>
    <s v="Noomi Rapace"/>
    <s v="Michael Fassbender"/>
    <s v="Charlize Theron"/>
    <s v="Idris Elba"/>
    <s v="Guy Pearce"/>
    <x v="17"/>
    <x v="249"/>
    <n v="273400000"/>
    <n v="2.1030769230769231"/>
  </r>
  <r>
    <s v="Promised Land"/>
    <x v="212"/>
    <s v="https://en.wikipedia.org/wiki/Promised_Land_(2012_film)"/>
    <s v="Drama"/>
    <m/>
    <s v="Gus Van Sant"/>
    <m/>
    <s v="Matt Damon"/>
    <s v="John Krasinski"/>
    <s v="Rosemarie DeWitt"/>
    <s v="Frances McDormand"/>
    <m/>
    <x v="0"/>
    <x v="148"/>
    <n v="-6900000"/>
    <n v="-0.46"/>
  </r>
  <r>
    <s v="R.I.P.D."/>
    <x v="213"/>
    <s v="https://en.wikipedia.org/wiki/R.I.P.D."/>
    <s v="Action"/>
    <s v="Comedy"/>
    <s v="Robert Schwentke"/>
    <m/>
    <s v="Ryan Reynolds"/>
    <s v="Jeff Bridges"/>
    <s v="Kevin Bacon"/>
    <s v="Stephanie Szostak"/>
    <s v="Mary-Louise Parker"/>
    <x v="17"/>
    <x v="250"/>
    <n v="-51700000"/>
    <n v="-0.39769230769230768"/>
  </r>
  <r>
    <s v="Race"/>
    <x v="214"/>
    <s v="https://en.wikipedia.org/wiki/Race_(2016_film)"/>
    <s v="Drama"/>
    <s v="Sports"/>
    <s v="Stephen Hopkins"/>
    <m/>
    <s v="Stephan James"/>
    <s v="Jason Sudeikis"/>
    <s v="Jeremy Irons"/>
    <s v="William Hurt"/>
    <s v="Carice van Houten"/>
    <x v="8"/>
    <x v="117"/>
    <n v="18500000"/>
    <n v="3.7"/>
  </r>
  <r>
    <s v="Raiders of the Lost Ark: The IMAX Experience"/>
    <x v="215"/>
    <s v="https://en.wikipedia.org/wiki/Raiders_of_the_Lost_Ark"/>
    <s v="Action"/>
    <s v="Adventure"/>
    <s v="Steven Spielberg"/>
    <m/>
    <s v="Harrison Ford"/>
    <s v="John Rhys-Davies"/>
    <s v="Karen Allen"/>
    <s v="Paul Freeman"/>
    <s v="Alfred Molina"/>
    <x v="38"/>
    <x v="251"/>
    <n v="371900000"/>
    <n v="20.661111111111111"/>
  </r>
  <r>
    <s v="Rams"/>
    <x v="93"/>
    <s v="https://en.wikipedia.org/wiki/Rams_(film)"/>
    <s v="Drama"/>
    <m/>
    <s v="Grímur Hákonarson"/>
    <m/>
    <s v="Sigurður Sigurjónsson"/>
    <m/>
    <m/>
    <m/>
    <m/>
    <x v="112"/>
    <x v="252"/>
    <n v="-10000"/>
    <n v="-5.7142857142857143E-3"/>
  </r>
  <r>
    <s v="Ratchet &amp; Clank"/>
    <x v="149"/>
    <s v="https://en.wikipedia.org/wiki/Ratchet_%2526_Clank_(film)"/>
    <s v="Sci-Fi"/>
    <s v="Action"/>
    <s v="Jerrica Cleland"/>
    <s v="Kevin Munroe"/>
    <s v="Paul Giamatti"/>
    <s v="John Goodman"/>
    <s v="Bella Thorne"/>
    <s v="Rosario Dawson"/>
    <s v="James Arnold Taylor"/>
    <x v="13"/>
    <x v="253"/>
    <n v="-7200000"/>
    <n v="-0.36"/>
  </r>
  <r>
    <s v="RED 2"/>
    <x v="213"/>
    <s v="https://en.wikipedia.org/wiki/RED_2_(film)"/>
    <s v="Action"/>
    <s v="Comedy"/>
    <s v="Dean Parisot"/>
    <m/>
    <s v="Bruce Willis"/>
    <s v="John Malkovich"/>
    <s v="Helen Mirren"/>
    <s v="Mary-Louise Parker"/>
    <s v="Catherine Zeta-Jones"/>
    <x v="79"/>
    <x v="254"/>
    <n v="64100000"/>
    <n v="0.76309523809523805"/>
  </r>
  <r>
    <s v="Red Dawn"/>
    <x v="157"/>
    <s v="https://en.wikipedia.org/wiki/Red_Dawn_(2012_film)"/>
    <s v="Action"/>
    <m/>
    <s v="Dan Bradley"/>
    <m/>
    <s v="Will Yun Lee"/>
    <s v="Chris Hemsworth"/>
    <s v="Josh Peck"/>
    <s v="Adrianne Palicki"/>
    <s v="Josh Hutcherson"/>
    <x v="25"/>
    <x v="94"/>
    <n v="-16900000"/>
    <n v="-0.26"/>
  </r>
  <r>
    <s v="Red Tails"/>
    <x v="216"/>
    <s v="https://en.wikipedia.org/wiki/Red_Tails"/>
    <s v="Drama"/>
    <m/>
    <s v="Anthony Hemingway"/>
    <m/>
    <s v="Cuba Gooding Jr."/>
    <s v="Nate Parker"/>
    <s v="David Oyelowo"/>
    <s v="Daniela Ruah"/>
    <s v="Terrence Howard"/>
    <x v="55"/>
    <x v="255"/>
    <n v="-7600000"/>
    <n v="-0.1310344827586207"/>
  </r>
  <r>
    <s v="Resident Evil: Retribution"/>
    <x v="217"/>
    <s v="https://en.wikipedia.org/wiki/Resident_Evil:_Retribution"/>
    <s v="Action"/>
    <s v="Horror"/>
    <s v="Paul W. S. Anderson"/>
    <m/>
    <s v="Milla Jovovich"/>
    <s v="Sienna Guillory"/>
    <s v="Colin Salmon"/>
    <s v="Boris Kodjoe"/>
    <s v="Michelle Rodriguez"/>
    <x v="25"/>
    <x v="256"/>
    <n v="175200000"/>
    <n v="2.6953846153846155"/>
  </r>
  <r>
    <s v="Ricki and the Flash"/>
    <x v="218"/>
    <s v="https://en.wikipedia.org/wiki/Ricki_and_the_Flash"/>
    <s v="Comedy"/>
    <s v="Drama"/>
    <s v="Jonathan Demme"/>
    <m/>
    <s v="Meryl Streep"/>
    <s v="Kevin Kline"/>
    <s v="Mamie Gummer"/>
    <s v="Audra McDonald"/>
    <s v="Sebastian Stan"/>
    <x v="38"/>
    <x v="257"/>
    <n v="23300000"/>
    <n v="1.2944444444444445"/>
  </r>
  <r>
    <s v="Riddick"/>
    <x v="219"/>
    <s v="https://en.wikipedia.org/wiki/Riddick_(film)"/>
    <s v="Action"/>
    <s v="Sci-Fi"/>
    <s v="David Twohy"/>
    <m/>
    <s v="Vin Diesel"/>
    <s v="Karl Urban"/>
    <s v="Katee Sackhoff"/>
    <s v="Dave Bautista"/>
    <s v="Matthew Nable"/>
    <x v="6"/>
    <x v="258"/>
    <n v="60300000"/>
    <n v="1.5075000000000001"/>
  </r>
  <r>
    <s v="Ride Along"/>
    <x v="78"/>
    <s v="https://en.wikipedia.org/wiki/Ride_Along_(film)"/>
    <s v="Action"/>
    <s v="Comedy"/>
    <s v="Tim Story"/>
    <m/>
    <s v="Ice Cube"/>
    <s v="Kevin Hart"/>
    <s v="John Leguizamo"/>
    <s v="Bruce McGill"/>
    <s v="Tika Sumpter"/>
    <x v="61"/>
    <x v="259"/>
    <n v="129500000"/>
    <n v="5.18"/>
  </r>
  <r>
    <s v="Ride Along 2"/>
    <x v="1"/>
    <s v="https://en.wikipedia.org/wiki/Ride_Along_2"/>
    <s v="Comedy"/>
    <s v="Action"/>
    <s v="Tim Story"/>
    <m/>
    <s v="Ice Cube"/>
    <s v="Kevin Hart"/>
    <s v="Benjamin Bratt"/>
    <s v="Olivia Munn"/>
    <s v="Ken Jeong"/>
    <x v="6"/>
    <x v="32"/>
    <n v="84200000"/>
    <n v="2.105"/>
  </r>
  <r>
    <s v="Rio 2"/>
    <x v="220"/>
    <s v="https://en.wikipedia.org/wiki/Rio_2"/>
    <s v="Family"/>
    <m/>
    <s v="Carlos Saldanha"/>
    <m/>
    <s v="Jesse Eisenberg"/>
    <s v="Anne Hathaway"/>
    <s v="Leslie Mann"/>
    <s v="Bruno Mars"/>
    <s v="Jemaine Clement"/>
    <x v="113"/>
    <x v="260"/>
    <n v="397100000"/>
    <n v="3.8553398058252428"/>
  </r>
  <r>
    <s v="Rise of the Guardians"/>
    <x v="157"/>
    <s v="https://en.wikipedia.org/wiki/Rise_of_the_Guardians"/>
    <s v="Adventure"/>
    <m/>
    <s v="Peter Ramsey"/>
    <m/>
    <s v="Chris Pine"/>
    <s v="Alec Baldwin"/>
    <s v="Hugh Jackman"/>
    <s v="Isla Fisher"/>
    <s v="Jude Law"/>
    <x v="83"/>
    <x v="261"/>
    <n v="161900000"/>
    <n v="1.116551724137931"/>
  </r>
  <r>
    <s v="Risen"/>
    <x v="214"/>
    <s v="https://en.wikipedia.org/wiki/Risen_(2016_film)"/>
    <s v="Drama"/>
    <m/>
    <s v="Kevin Reynolds"/>
    <m/>
    <s v="Joseph Fiennes"/>
    <s v="Tom Felton"/>
    <s v="Cliff Curtis"/>
    <m/>
    <m/>
    <x v="13"/>
    <x v="262"/>
    <n v="26100000"/>
    <n v="1.3049999999999999"/>
  </r>
  <r>
    <s v="RoboCop"/>
    <x v="221"/>
    <s v="https://en.wikipedia.org/wiki/RoboCop_(2014_film)"/>
    <s v="Action"/>
    <s v="Adventure"/>
    <s v="José Padilha"/>
    <m/>
    <s v="Joel Kinnaman"/>
    <s v="Gary Oldman"/>
    <s v="Michael Keaton"/>
    <s v="Samuel L. Jackson"/>
    <s v="Jackie Earle Haley"/>
    <x v="33"/>
    <x v="263"/>
    <n v="142700000"/>
    <n v="1.427"/>
  </r>
  <r>
    <s v="Robot &amp; Frank"/>
    <x v="201"/>
    <s v="https://en.wikipedia.org/wiki/Robot_%2526_Frank"/>
    <s v="Comedy"/>
    <s v="Drama"/>
    <s v="Jake Schreier"/>
    <m/>
    <s v="Frank Langella"/>
    <s v="Susan Sarandon"/>
    <s v="James Marsden"/>
    <s v="Liv Tyler"/>
    <s v="Peter Sarsgaard"/>
    <x v="10"/>
    <x v="202"/>
    <n v="2400000"/>
    <n v="0.96"/>
  </r>
  <r>
    <s v="Rock of Ages"/>
    <x v="222"/>
    <s v="https://en.wikipedia.org/wiki/Rock_of_Ages_(2012_film)"/>
    <s v="Musical"/>
    <s v="Drama"/>
    <s v="Adam Shankman"/>
    <m/>
    <s v="Julianne Hough"/>
    <s v="Diego Boneta"/>
    <s v="Tom Cruise"/>
    <s v="Alec Baldwin"/>
    <s v="Russell Brand"/>
    <x v="76"/>
    <x v="264"/>
    <n v="-15600000"/>
    <n v="-0.20799999999999999"/>
  </r>
  <r>
    <s v="Rock the Kasbah"/>
    <x v="223"/>
    <s v="https://en.wikipedia.org/wiki/Rock_the_Kasbah_(film)"/>
    <s v="Comedy"/>
    <m/>
    <s v="Barry Levinson"/>
    <m/>
    <s v="Bill Murray"/>
    <s v="Bruce Willis"/>
    <s v="Kate Hudson"/>
    <s v="Scott Caan"/>
    <s v="Zooey Deschanel"/>
    <x v="0"/>
    <x v="265"/>
    <n v="-11600000"/>
    <n v="-0.77333333333333332"/>
  </r>
  <r>
    <s v="Romeo and Juliet"/>
    <x v="47"/>
    <s v="https://en.wikipedia.org/wiki/Romeo_and_Juliet_(2013_film)"/>
    <s v="Drama"/>
    <m/>
    <s v="Carlo Carlei"/>
    <m/>
    <s v="Hailee Steinfeld"/>
    <s v="Douglas Booth"/>
    <s v="Damian Lewis"/>
    <s v="Natascha McElhone"/>
    <s v="Lesley Manville"/>
    <x v="0"/>
    <x v="152"/>
    <n v="-12000000"/>
    <n v="-0.8"/>
  </r>
  <r>
    <s v="Room"/>
    <x v="44"/>
    <s v="https://en.wikipedia.org/wiki/Room_(2015_film)"/>
    <s v="Drama"/>
    <s v="Thriller"/>
    <s v="Lenny Abrahamson"/>
    <m/>
    <s v="Brie Larson"/>
    <s v="Joan Allen"/>
    <s v="William H. Macy"/>
    <s v="Sean Bridgers"/>
    <s v="Jacob Tremblay"/>
    <x v="62"/>
    <x v="17"/>
    <n v="23000000"/>
    <n v="1.7692307692307692"/>
  </r>
  <r>
    <s v="Run All Night"/>
    <x v="224"/>
    <s v="https://en.wikipedia.org/wiki/Run_All_Night_(film)"/>
    <s v="Action"/>
    <m/>
    <s v="Jaume Collet-Serra"/>
    <m/>
    <s v="Liam Neeson"/>
    <s v="Joel Kinnaman"/>
    <s v="Ed Harris"/>
    <m/>
    <m/>
    <x v="114"/>
    <x v="266"/>
    <n v="10100000"/>
    <n v="0.16396103896103897"/>
  </r>
  <r>
    <s v="Runner, Runner"/>
    <x v="65"/>
    <s v="https://en.wikipedia.org/wiki/Runner,_Runner_(film)"/>
    <s v="Crime"/>
    <m/>
    <s v="Brad Furman"/>
    <m/>
    <s v="Ben Affleck"/>
    <s v="Justin Timberlake"/>
    <s v="Gemma Arterton"/>
    <s v="Anthony Mackie"/>
    <m/>
    <x v="54"/>
    <x v="267"/>
    <n v="0"/>
    <n v="0"/>
  </r>
  <r>
    <s v="Rush"/>
    <x v="37"/>
    <s v="https://en.wikipedia.org/wiki/Rush_(2013_film)"/>
    <s v="Action"/>
    <m/>
    <s v="Ron Howard"/>
    <m/>
    <s v="Chris Hemsworth"/>
    <s v="Daniel Bruhl"/>
    <s v="Olivia Wilde"/>
    <s v="Alexandra Maria Lara"/>
    <m/>
    <x v="115"/>
    <x v="268"/>
    <n v="52200000"/>
    <n v="1.3736842105263158"/>
  </r>
  <r>
    <s v="Sabotage"/>
    <x v="225"/>
    <s v="https://en.wikipedia.org/wiki/Sabotage_(2014_film)"/>
    <s v="Action"/>
    <m/>
    <s v="David Ayer"/>
    <m/>
    <s v="Arnold Schwarzenegger"/>
    <s v="Mireille Enos"/>
    <s v="Sam Worthington"/>
    <s v="Joe Manganiello"/>
    <s v="Olivia Williams"/>
    <x v="18"/>
    <x v="174"/>
    <n v="-17500000"/>
    <n v="-0.5"/>
  </r>
  <r>
    <s v="Safe House"/>
    <x v="148"/>
    <s v="https://en.wikipedia.org/wiki/Safe_House_(2012_film)"/>
    <s v="Action"/>
    <m/>
    <s v="Daniel Espinosa"/>
    <m/>
    <s v="Denzel Washington"/>
    <s v="Ryan Reynolds"/>
    <s v="Sam Shepard"/>
    <s v="Robert Patrick"/>
    <s v="Liam Cunningham"/>
    <x v="58"/>
    <x v="269"/>
    <n v="123100000"/>
    <n v="1.4482352941176471"/>
  </r>
  <r>
    <s v="Salmon Fishing in the Yemen"/>
    <x v="15"/>
    <s v="https://en.wikipedia.org/wiki/Salmon_Fishing_in_the_Yemen"/>
    <s v="Drama"/>
    <s v="Romance"/>
    <s v="Lasse Hallström"/>
    <m/>
    <s v="Ewan McGregor"/>
    <s v="Emily Blunt"/>
    <s v="Kristin Scott Thomas"/>
    <s v="Amr Waked"/>
    <m/>
    <x v="116"/>
    <x v="21"/>
    <n v="20200000"/>
    <n v="1.4027777777777777"/>
  </r>
  <r>
    <s v="Savages"/>
    <x v="226"/>
    <s v="https://en.wikipedia.org/wiki/Savages_(2012_film)"/>
    <s v="Crime"/>
    <s v="Drama"/>
    <s v="Oliver Stone"/>
    <m/>
    <s v="Taylor Kitsch"/>
    <s v="Blake Lively"/>
    <s v="Aaron Johnson"/>
    <s v="John Travolta"/>
    <s v="Benicio del Toro"/>
    <x v="1"/>
    <x v="270"/>
    <n v="38000000"/>
    <n v="0.84444444444444444"/>
  </r>
  <r>
    <s v="Scary Movie 5"/>
    <x v="6"/>
    <s v="https://en.wikipedia.org/wiki/Scary_Movie_5"/>
    <s v="Comedy"/>
    <s v="Horror"/>
    <s v="Malcolm D. Lee"/>
    <m/>
    <s v="Ashley Tisdale"/>
    <s v="Simon Rex"/>
    <s v="Lindsay Lohan"/>
    <s v="Charlie Sheen"/>
    <s v="Terry Crews"/>
    <x v="13"/>
    <x v="271"/>
    <n v="58400000"/>
    <n v="2.92"/>
  </r>
  <r>
    <s v="Secret in Their Eyes"/>
    <x v="227"/>
    <s v="https://en.wikipedia.org/wiki/Secret_in_Their_Eyes"/>
    <s v="Crime"/>
    <s v="Thriller"/>
    <s v="Billy Ray"/>
    <m/>
    <s v="Julia Roberts"/>
    <s v="Nicole Kidman"/>
    <s v="Chiwetel Ejiofor"/>
    <s v="Dean Norris"/>
    <m/>
    <x v="117"/>
    <x v="175"/>
    <n v="12700000.000000004"/>
    <n v="0.65128205128205152"/>
  </r>
  <r>
    <s v="Self/less"/>
    <x v="228"/>
    <s v="https://en.wikipedia.org/wiki/Self/less"/>
    <s v="Drama"/>
    <s v="Sci-Fi"/>
    <s v="Tarsem Singh"/>
    <m/>
    <s v="Ryan Reynolds"/>
    <s v="Ben Kingsley"/>
    <s v="Natalie Martinez"/>
    <s v="Victor Garber"/>
    <s v="Matthew Goode"/>
    <x v="107"/>
    <x v="272"/>
    <n v="4500000"/>
    <n v="0.17307692307692307"/>
  </r>
  <r>
    <s v="Selma"/>
    <x v="43"/>
    <s v="https://en.wikipedia.org/wiki/Selma_(film)"/>
    <s v="Drama"/>
    <m/>
    <s v="Ava DuVernay"/>
    <m/>
    <s v="David Oyelowo"/>
    <s v="Tom Wilkinson"/>
    <s v="Common"/>
    <s v="Carmen Ejogo"/>
    <m/>
    <x v="13"/>
    <x v="273"/>
    <n v="46800000"/>
    <n v="2.34"/>
  </r>
  <r>
    <s v="Seventh Son"/>
    <x v="229"/>
    <s v="https://en.wikipedia.org/wiki/Seventh_Son_(film)"/>
    <s v="Fantasy"/>
    <m/>
    <s v="Sergei Bodrov"/>
    <m/>
    <s v="Sergei Bodrov (director) Ben Barnes"/>
    <s v="Jeff Bridges"/>
    <s v="Julianne Moore"/>
    <s v="Alicia Vikander"/>
    <s v="Kit Harington"/>
    <x v="85"/>
    <x v="274"/>
    <n v="19200000"/>
    <n v="0.20210526315789473"/>
  </r>
  <r>
    <s v="Shaun the Sheep Movie"/>
    <x v="230"/>
    <s v="https://en.wikipedia.org/wiki/Shaun_the_Sheep_Movie"/>
    <s v="Adventure"/>
    <s v="Comedy"/>
    <s v="Mark Burton"/>
    <m/>
    <s v="Justin Fletcher"/>
    <s v="John Sparkes"/>
    <m/>
    <m/>
    <m/>
    <x v="61"/>
    <x v="275"/>
    <n v="81000000"/>
    <n v="3.24"/>
  </r>
  <r>
    <s v="Sicario"/>
    <x v="180"/>
    <s v="https://en.wikipedia.org/wiki/Sicario_(2015_film)"/>
    <s v="Crime"/>
    <s v="Drama"/>
    <s v="Denis Villeneuve"/>
    <m/>
    <s v="Emily Blunt"/>
    <s v="Benicio del Toro"/>
    <s v="Josh Brolin"/>
    <s v="Jon Bernthal"/>
    <m/>
    <x v="54"/>
    <x v="276"/>
    <n v="54900000"/>
    <n v="1.83"/>
  </r>
  <r>
    <s v="Side Effects"/>
    <x v="132"/>
    <s v="https://en.wikipedia.org/wiki/Side_Effects_(2013_film)"/>
    <s v="Crime"/>
    <m/>
    <s v="Steven Soderbergh"/>
    <m/>
    <s v="Rooney Mara"/>
    <s v="Jude Law"/>
    <s v="Channing Tatum"/>
    <s v="Catherine Zeta-Jones"/>
    <s v="Vinessa Shaw"/>
    <x v="54"/>
    <x v="277"/>
    <n v="36700000"/>
    <n v="1.2233333333333334"/>
  </r>
  <r>
    <s v="Silent Hill: Revelation 3D"/>
    <x v="60"/>
    <s v="https://en.wikipedia.org/wiki/Silent_Hill:_Revelation_3D"/>
    <s v="Horror"/>
    <m/>
    <s v="Michael J. Bassett"/>
    <m/>
    <s v="Adelaide Clemens"/>
    <s v="Sean Bean"/>
    <s v="Radha Mitchell"/>
    <s v="Kit Harington"/>
    <s v="Carrie-Anne Moss"/>
    <x v="13"/>
    <x v="278"/>
    <n v="32300000"/>
    <n v="1.615"/>
  </r>
  <r>
    <s v="Silver Linings Playbook"/>
    <x v="231"/>
    <s v="https://en.wikipedia.org/wiki/Silver_Linings_Playbook"/>
    <s v="Drama"/>
    <m/>
    <s v="David O. Russell"/>
    <m/>
    <s v="Bradley Cooper"/>
    <s v="Jennifer Lawrence"/>
    <s v="Brea Bee"/>
    <s v="Robert De Niro"/>
    <s v="Jacki Weaver"/>
    <x v="118"/>
    <x v="279"/>
    <n v="215400000"/>
    <n v="10.257142857142858"/>
  </r>
  <r>
    <s v="Sin City: A Dame to Kill For"/>
    <x v="232"/>
    <s v="https://en.wikipedia.org/wiki/Sin_City:_A_Dame_to_Kill_For"/>
    <s v="Crime"/>
    <s v="Thriller"/>
    <s v="Frank Miller"/>
    <s v="Robert Rodriguez"/>
    <s v="Jessica Alba"/>
    <s v="Powers Boothe"/>
    <s v="Josh Brolin"/>
    <s v="Rosario Dawson"/>
    <s v="Joseph Gordon-Levitt"/>
    <x v="25"/>
    <x v="280"/>
    <n v="-25600000"/>
    <n v="-0.39384615384615385"/>
  </r>
  <r>
    <s v="Sinister"/>
    <x v="31"/>
    <s v="https://en.wikipedia.org/wiki/Sinister_(film)"/>
    <s v="Horror"/>
    <s v="Thriller"/>
    <s v="Scott Derrickson"/>
    <m/>
    <s v="Ethan Hawke"/>
    <s v="Juliet Rylance"/>
    <s v="Fred Thompson"/>
    <s v="Vincent D'Onofrio"/>
    <m/>
    <x v="73"/>
    <x v="281"/>
    <n v="74700000"/>
    <n v="24.9"/>
  </r>
  <r>
    <s v="Sinister 2"/>
    <x v="26"/>
    <s v="https://en.wikipedia.org/wiki/Sinister_2"/>
    <s v="Horror"/>
    <m/>
    <s v="Ciaran Foy"/>
    <m/>
    <s v="James Ransone"/>
    <s v="Shannyn Sossamon"/>
    <m/>
    <m/>
    <m/>
    <x v="35"/>
    <x v="282"/>
    <n v="42900000"/>
    <n v="4.29"/>
  </r>
  <r>
    <s v="Sisters"/>
    <x v="23"/>
    <s v="https://en.wikipedia.org/wiki/Sisters_(2015_film)"/>
    <s v="Comedy"/>
    <m/>
    <s v="Jason Moore"/>
    <m/>
    <s v="Amy Poehler"/>
    <s v="Tina Fey"/>
    <s v="John Cena"/>
    <s v="Maya Rudolph"/>
    <m/>
    <x v="54"/>
    <x v="283"/>
    <n v="75000000"/>
    <n v="2.5"/>
  </r>
  <r>
    <s v="Snitch"/>
    <x v="71"/>
    <s v="https://en.wikipedia.org/wiki/Snitch_(film)"/>
    <s v="Action"/>
    <m/>
    <s v="Ric Roman Waugh"/>
    <m/>
    <s v="Dwayne Johnson"/>
    <s v="Susan Sarandon"/>
    <s v="Benjamin Bratt"/>
    <s v="Barry Pepper"/>
    <m/>
    <x v="0"/>
    <x v="83"/>
    <n v="42800000"/>
    <n v="2.8533333333333335"/>
  </r>
  <r>
    <s v="Snow White and the Huntsman"/>
    <x v="233"/>
    <s v="https://en.wikipedia.org/wiki/Snow_White_and_the_Huntsman"/>
    <s v="Action"/>
    <s v="Fantasy"/>
    <s v="Rupert Sanders"/>
    <m/>
    <s v="Charlize Theron"/>
    <s v="Kristen Stewart"/>
    <s v="Chris Hemsworth"/>
    <s v="Sam Spruell"/>
    <s v="Ian McShane"/>
    <x v="41"/>
    <x v="284"/>
    <n v="226600000"/>
    <n v="1.3329411764705883"/>
  </r>
  <r>
    <s v="Son of God"/>
    <x v="234"/>
    <s v="https://en.wikipedia.org/wiki/Son_of_God_(film)"/>
    <s v="Drama"/>
    <m/>
    <s v="Christopher Spencer"/>
    <m/>
    <s v="Diogo Morgado"/>
    <s v="Roma Downey"/>
    <s v="Darwin Shaw"/>
    <m/>
    <m/>
    <x v="32"/>
    <x v="285"/>
    <n v="45800000"/>
    <n v="2.081818181818182"/>
  </r>
  <r>
    <s v="Son of Saul"/>
    <x v="93"/>
    <s v="https://en.wikipedia.org/wiki/Son_of_Saul"/>
    <s v="Drama"/>
    <m/>
    <s v="László Nemes"/>
    <m/>
    <s v="Géza Röhrig"/>
    <m/>
    <m/>
    <m/>
    <m/>
    <x v="56"/>
    <x v="190"/>
    <n v="4700000"/>
    <n v="3.1333333333333333"/>
  </r>
  <r>
    <s v="Southpaw"/>
    <x v="235"/>
    <s v="https://en.wikipedia.org/wiki/Southpaw_(film)"/>
    <s v="Drama"/>
    <m/>
    <s v="Antoine Fuqua"/>
    <m/>
    <s v="Jake Gyllenhaal"/>
    <s v="Rachel McAdams"/>
    <s v="Naomie Harris"/>
    <s v="Forest Whitaker"/>
    <s v="Victor Ortiz"/>
    <x v="54"/>
    <x v="286"/>
    <n v="62000000"/>
    <n v="2.0666666666666669"/>
  </r>
  <r>
    <s v="Spotlight"/>
    <x v="236"/>
    <s v="https://en.wikipedia.org/wiki/Spotlight_(film)"/>
    <s v="Drama"/>
    <m/>
    <s v="Tom McCarthy"/>
    <m/>
    <s v="Mark Ruffalo"/>
    <s v="Michael Keaton"/>
    <s v="Rachel McAdams"/>
    <s v="Liev Schreiber"/>
    <s v="John Slattery"/>
    <x v="13"/>
    <x v="287"/>
    <n v="68300000"/>
    <n v="3.415"/>
  </r>
  <r>
    <s v="Spy"/>
    <x v="93"/>
    <s v="https://en.wikipedia.org/wiki/Spy_(2015_film)"/>
    <s v="Action"/>
    <s v="Comedy"/>
    <s v="Paul Feig"/>
    <m/>
    <s v="Melissa McCarthy"/>
    <s v="Jason Statham"/>
    <s v="Rose Byrne"/>
    <s v="Miranda Hart"/>
    <s v="Bobby Cannavale"/>
    <x v="25"/>
    <x v="288"/>
    <n v="170700000"/>
    <n v="2.6261538461538461"/>
  </r>
  <r>
    <s v="St. Vincent"/>
    <x v="188"/>
    <s v="https://en.wikipedia.org/wiki/St._Vincent_(film)"/>
    <s v="Comedy"/>
    <m/>
    <s v="Theodore Melfi"/>
    <s v=""/>
    <s v="Bill Murray"/>
    <s v="Melissa McCarthy"/>
    <s v="Naomi Watts"/>
    <s v="Chris O'Dowd"/>
    <s v="Kimberly Quinn"/>
    <x v="62"/>
    <x v="289"/>
    <n v="41800000"/>
    <n v="3.2153846153846155"/>
  </r>
  <r>
    <s v="Stand by Me Doraemon"/>
    <x v="139"/>
    <s v="https://en.wikipedia.org/wiki/Stand_by_Me_Doraemon"/>
    <s v="Animation"/>
    <m/>
    <s v="Takashi Yamazaki"/>
    <s v="Ryuichi Yagi"/>
    <s v="Wasabi Mizuta"/>
    <s v="Megumi Ohara"/>
    <s v="Yumi Kakazu"/>
    <s v="Tomokazu Seki"/>
    <s v="Subaru Kimura"/>
    <x v="18"/>
    <x v="290"/>
    <n v="161400000"/>
    <n v="4.6114285714285712"/>
  </r>
  <r>
    <s v="Star Trek Beyond"/>
    <x v="130"/>
    <s v="https://en.wikipedia.org/wiki/Star_Trek_Beyond"/>
    <s v="Action"/>
    <s v="Adventure"/>
    <s v="Justin Lin"/>
    <m/>
    <s v="Chris Pine"/>
    <s v="Zachary Quinto"/>
    <s v="Zoe Saldana"/>
    <s v="Karl Urban"/>
    <s v="John Cho"/>
    <x v="119"/>
    <x v="291"/>
    <n v="58000000"/>
    <n v="0.31351351351351353"/>
  </r>
  <r>
    <s v="Step Up: All In"/>
    <x v="139"/>
    <s v="https://en.wikipedia.org/wiki/Step_Up:_All_In"/>
    <s v="Drama"/>
    <m/>
    <s v="Trish Sie"/>
    <m/>
    <s v="Ryan Guzman"/>
    <s v="Briana Evigan"/>
    <s v="Alyson Stoner"/>
    <s v="Adam Sevani"/>
    <s v="Mari Koda"/>
    <x v="1"/>
    <x v="223"/>
    <n v="41200000"/>
    <n v="0.91555555555555557"/>
  </r>
  <r>
    <s v="Steve Jobs"/>
    <x v="237"/>
    <s v="https://en.wikipedia.org/wiki/Steve_Jobs_(2015_film)"/>
    <s v="Biography"/>
    <m/>
    <s v="Danny Boyle"/>
    <m/>
    <s v="Michael Fassbender"/>
    <s v="Seth Rogen"/>
    <s v="Kate Winslet"/>
    <s v="Jeff Daniels"/>
    <s v="Katherine Waterston"/>
    <x v="54"/>
    <x v="292"/>
    <n v="4400000"/>
    <n v="0.14666666666666667"/>
  </r>
  <r>
    <s v="Straight Outta Compton"/>
    <x v="238"/>
    <s v="https://en.wikipedia.org/wiki/Straight_Outta_Compton_(2015_film)"/>
    <s v="Biography"/>
    <s v="Drama"/>
    <s v="F. Gary Gray"/>
    <m/>
    <s v="O'Shea Jackson"/>
    <s v="Jr."/>
    <s v="Corey Hawkins"/>
    <s v="Jason Mitchell"/>
    <s v="Aldis Hodge"/>
    <x v="21"/>
    <x v="293"/>
    <n v="151600000"/>
    <n v="3.032"/>
  </r>
  <r>
    <s v="Suffragette"/>
    <x v="44"/>
    <s v="https://en.wikipedia.org/wiki/Suffragette_(film)"/>
    <s v="Drama"/>
    <m/>
    <s v="Sarah Gavron"/>
    <m/>
    <s v="Carey Mulligan"/>
    <s v="Helena Bonham Carter"/>
    <s v="Meryl Streep"/>
    <s v="Ben Whishaw"/>
    <s v="Brendan Gleeson"/>
    <x v="74"/>
    <x v="294"/>
    <n v="18000000"/>
    <n v="1.2857142857142858"/>
  </r>
  <r>
    <s v="Suicide Squad"/>
    <x v="189"/>
    <s v="https://en.wikipedia.org/wiki/Suicide_Squad_(film)"/>
    <s v="Action"/>
    <m/>
    <s v="David Ayer"/>
    <m/>
    <s v="Will Smith"/>
    <s v="Jared Leto"/>
    <s v="Margot Robbie"/>
    <s v="Joel Kinnaman"/>
    <s v="Viola Davis"/>
    <x v="120"/>
    <x v="295"/>
    <n v="461700000"/>
    <n v="2.6382857142857143"/>
  </r>
  <r>
    <s v="Taken 2"/>
    <x v="205"/>
    <s v="https://en.wikipedia.org/wiki/Taken_2"/>
    <s v="Action"/>
    <s v="Thriller"/>
    <s v="Olivier Megaton"/>
    <m/>
    <s v="Liam Neeson"/>
    <s v="Famke Janssen"/>
    <s v="Maggie Grace"/>
    <s v="Rade Sherbedgia"/>
    <s v="Luke Grimes"/>
    <x v="121"/>
    <x v="296"/>
    <n v="333100000"/>
    <n v="7.746511627906977"/>
  </r>
  <r>
    <s v="Tammy"/>
    <x v="76"/>
    <s v="https://en.wikipedia.org/wiki/Tammy_(film)"/>
    <s v="Comedy"/>
    <m/>
    <s v="Ben Falcone"/>
    <m/>
    <s v="Melissa McCarthy"/>
    <s v="Susan Sarandon"/>
    <s v="Allison Janney"/>
    <s v="Toni Collette"/>
    <s v="Sandra Oh"/>
    <x v="13"/>
    <x v="297"/>
    <n v="80500000"/>
    <n v="4.0250000000000004"/>
  </r>
  <r>
    <s v="Ted"/>
    <x v="203"/>
    <s v="https://en.wikipedia.org/wiki/Ted_(film)"/>
    <s v="Comedy"/>
    <m/>
    <s v="Seth MacFarlane"/>
    <m/>
    <s v="Mark Wahlberg"/>
    <s v="Mila Kunis"/>
    <s v="Seth MacFarlane"/>
    <s v="Giovanni Ribisi"/>
    <s v="Joel McHale"/>
    <x v="122"/>
    <x v="298"/>
    <n v="498400000"/>
    <n v="9.7725490196078439"/>
  </r>
  <r>
    <s v="Ted 2"/>
    <x v="239"/>
    <s v="https://en.wikipedia.org/wiki/Ted_2"/>
    <s v="Comedy"/>
    <m/>
    <s v="Seth MacFarlane"/>
    <m/>
    <s v="Alec Sulkin"/>
    <s v="Wellesley Wild(screenplay) Mark Wahlberg"/>
    <s v="Seth MacFarlane"/>
    <s v="Amanda Seyfried"/>
    <s v="Giovanni Ribisi"/>
    <x v="75"/>
    <x v="299"/>
    <n v="148700000"/>
    <n v="2.1867647058823527"/>
  </r>
  <r>
    <s v="Teenage Mutant Ninja Turtles"/>
    <x v="240"/>
    <s v="https://en.wikipedia.org/wiki/Teenage_Mutant_Ninja_Turtles_(2014_film)"/>
    <s v="Action"/>
    <s v="Comedy"/>
    <s v="Jonathan Liebesman"/>
    <m/>
    <s v="Megan Fox"/>
    <s v="Johnny Knoxville"/>
    <s v="Alan Ritchson"/>
    <s v="Noel Fisher"/>
    <s v="Jeremy Howard"/>
    <x v="105"/>
    <x v="300"/>
    <n v="368300000"/>
    <n v="2.9464000000000001"/>
  </r>
  <r>
    <s v="Teenage Mutant Ninja Turtles: Out of the Shadows"/>
    <x v="241"/>
    <s v="https://en.wikipedia.org/wiki/Teenage_Mutant_Ninja_Turtles:_Out_of_the_Shadows"/>
    <s v="Action"/>
    <m/>
    <s v="Dave Green"/>
    <m/>
    <s v="Megan Fox"/>
    <s v="Stephen Amell"/>
    <s v="Will Arnett"/>
    <s v="Laura Linney"/>
    <s v="Brian Tee"/>
    <x v="82"/>
    <x v="301"/>
    <n v="107500000"/>
    <n v="0.79629629629629628"/>
  </r>
  <r>
    <s v="Terminator Genisys"/>
    <x v="242"/>
    <s v="https://en.wikipedia.org/wiki/Terminator_Genisys"/>
    <s v="Sci-Fi"/>
    <s v="Action"/>
    <s v="Alan Taylor"/>
    <m/>
    <s v="Arnold Schwarzenegger"/>
    <s v="J. K. Simmons"/>
    <s v="Emilia Clarke"/>
    <s v="Jason Clarke"/>
    <s v="Jai Courtney"/>
    <x v="123"/>
    <x v="302"/>
    <n v="285600000"/>
    <n v="1.8425806451612903"/>
  </r>
  <r>
    <s v="Texas Chainsaw 3D"/>
    <x v="243"/>
    <s v="https://en.wikipedia.org/wiki/Texas_Chainsaw_3D"/>
    <s v="Horror"/>
    <m/>
    <s v="John Luessenhop"/>
    <m/>
    <s v="Alexandra Daddario"/>
    <s v="Dan Yeager"/>
    <s v="Trey Songz"/>
    <s v="Scott Eastwood"/>
    <s v="Tania Raymonde"/>
    <x v="13"/>
    <x v="303"/>
    <n v="27200000"/>
    <n v="1.36"/>
  </r>
  <r>
    <s v="That Awkward Moment"/>
    <x v="193"/>
    <s v="https://en.wikipedia.org/wiki/That_Awkward_Moment"/>
    <s v="Comedy"/>
    <s v="Romance"/>
    <s v="Tom Gormican"/>
    <m/>
    <s v="Zac Efron"/>
    <s v="Michael B. Jordan"/>
    <s v="Miles Teller"/>
    <s v="Imogen Poots"/>
    <s v="Jessica Lucas"/>
    <x v="15"/>
    <x v="304"/>
    <n v="32500000"/>
    <n v="4.0625"/>
  </r>
  <r>
    <s v="The 33"/>
    <x v="244"/>
    <s v="https://en.wikipedia.org/wiki/The_33_(film)"/>
    <s v="Drama"/>
    <m/>
    <s v="Patricia Riggen"/>
    <m/>
    <s v="Antonio Banderas"/>
    <s v="Rodrigo Santoro"/>
    <s v="Juliette Binoche"/>
    <s v="James Brolin"/>
    <s v="Lou Diamond Phillips"/>
    <x v="107"/>
    <x v="305"/>
    <n v="-1100000"/>
    <n v="-4.230769230769231E-2"/>
  </r>
  <r>
    <s v="The 5th Wave"/>
    <x v="177"/>
    <s v="https://en.wikipedia.org/wiki/The_5th_Wave_(film)"/>
    <s v="Sci-Fi"/>
    <s v="Adventure"/>
    <s v="J Blakeson"/>
    <m/>
    <s v="Chloë Grace Moretz"/>
    <s v="Nick Robinson"/>
    <s v="Alex Roe"/>
    <s v="Liev Schreiber"/>
    <s v="Maika Monroe"/>
    <x v="18"/>
    <x v="306"/>
    <n v="75700000"/>
    <n v="2.1628571428571428"/>
  </r>
  <r>
    <s v="The Age of Adaline"/>
    <x v="159"/>
    <s v="https://en.wikipedia.org/wiki/The_Age_of_Adaline"/>
    <s v="Romance"/>
    <m/>
    <s v="Lee Toland Krieger"/>
    <m/>
    <s v="Blake Lively"/>
    <s v="Michiel Huisman"/>
    <s v="Harrison Ford"/>
    <s v="Ellen Burstyn"/>
    <s v="Amanda Crew"/>
    <x v="61"/>
    <x v="307"/>
    <n v="40700000"/>
    <n v="1.6279999999999999"/>
  </r>
  <r>
    <s v="The Amazing Spider-Man"/>
    <x v="245"/>
    <s v="https://en.wikipedia.org/wiki/The_Amazing_Spider-Man_(2012_film)"/>
    <s v="Action"/>
    <s v="Fantasy"/>
    <s v="Marc Webb"/>
    <m/>
    <s v="Andrew Garfield"/>
    <s v="Emma Stone"/>
    <s v="Max Charles"/>
    <s v="Martin Sheen"/>
    <s v="Sally Field"/>
    <x v="124"/>
    <x v="308"/>
    <n v="527900000"/>
    <n v="2.2952173913043477"/>
  </r>
  <r>
    <s v="The Angry Birds Movie"/>
    <x v="246"/>
    <s v="https://en.wikipedia.org/wiki/The_Angry_Birds_Movie"/>
    <s v="Comedy"/>
    <m/>
    <s v="Clay Kaytis"/>
    <s v="Fergal Reilly"/>
    <s v="Jason Sudeikis"/>
    <s v="Josh Gad"/>
    <s v="Danny McBride"/>
    <s v="Bill Hader"/>
    <s v="Maya Rudolph"/>
    <x v="125"/>
    <x v="309"/>
    <n v="273900000"/>
    <n v="3.7520547945205478"/>
  </r>
  <r>
    <s v="The Best Exotic Marigold Hotel ₪"/>
    <x v="247"/>
    <s v="https://en.wikipedia.org/wiki/The_Best_Exotic_Marigold_Hotel"/>
    <s v="Comedy"/>
    <s v="Drama"/>
    <s v="John Madden"/>
    <m/>
    <s v="Judi Dench"/>
    <s v="Bill Nighy"/>
    <s v="Dev Patel"/>
    <s v="Tom Wilkinson"/>
    <s v="Maggie Smith"/>
    <x v="35"/>
    <x v="310"/>
    <n v="126800000"/>
    <n v="12.68"/>
  </r>
  <r>
    <s v="The Big Short"/>
    <x v="134"/>
    <s v="https://en.wikipedia.org/wiki/The_Big_Short_(film)"/>
    <s v="Biography"/>
    <s v="Drama"/>
    <s v="Adam McKay"/>
    <m/>
    <s v="Religious Bale"/>
    <s v="Steve Carell"/>
    <s v="Ryan Gosling"/>
    <s v="Brad Pitt"/>
    <s v="Melissa Leo"/>
    <x v="14"/>
    <x v="311"/>
    <n v="105300000.00000001"/>
    <n v="3.7607142857142861"/>
  </r>
  <r>
    <s v="The Bling Ring"/>
    <x v="167"/>
    <s v="https://en.wikipedia.org/wiki/The_Bling_Ring"/>
    <s v="Comedy"/>
    <s v="Crime"/>
    <s v="Sofia Coppola"/>
    <m/>
    <s v="Emma Watson"/>
    <s v="Israel Broussard"/>
    <s v="Katie Chang"/>
    <s v="Claire Julien"/>
    <s v="Taissa Farmiga"/>
    <x v="15"/>
    <x v="210"/>
    <n v="11100000"/>
    <n v="1.3875"/>
  </r>
  <r>
    <s v="The Book of Life"/>
    <x v="248"/>
    <s v="https://en.wikipedia.org/wiki/The_Book_of_Life_(2014_film)"/>
    <s v="Family"/>
    <m/>
    <s v="Jorge R. Gutierrez"/>
    <m/>
    <s v="Christina Applegate"/>
    <s v="Diego Luna"/>
    <s v="Zoe Saldana"/>
    <s v="Channing Tatum"/>
    <m/>
    <x v="21"/>
    <x v="43"/>
    <n v="49800000"/>
    <n v="0.996"/>
  </r>
  <r>
    <s v="The Boss"/>
    <x v="249"/>
    <s v="https://en.wikipedia.org/wiki/The_Boss_(2016_film)"/>
    <s v="Comedy"/>
    <m/>
    <s v="Ben Falcone"/>
    <m/>
    <s v="Melissa McCarthy"/>
    <s v="Kristen Bell"/>
    <s v="Peter Dinklage"/>
    <s v="Tyler Labine"/>
    <s v="Kristen Schaal"/>
    <x v="109"/>
    <x v="312"/>
    <n v="49600000"/>
    <n v="1.710344827586207"/>
  </r>
  <r>
    <s v="The Bourne Legacy"/>
    <x v="250"/>
    <s v="https://en.wikipedia.org/wiki/The_Bourne_Legacy_(film)"/>
    <s v="Action"/>
    <s v="Thriller"/>
    <s v="Tony Gilroy"/>
    <m/>
    <s v="Jeremy Renner"/>
    <s v="Rachel Weisz"/>
    <s v="Edward Norton"/>
    <s v="Oscar Isaac"/>
    <s v="Joan Allen"/>
    <x v="105"/>
    <x v="313"/>
    <n v="151100000"/>
    <n v="1.2088000000000001"/>
  </r>
  <r>
    <s v="The Boxtrolls"/>
    <x v="251"/>
    <s v="https://en.wikipedia.org/wiki/The_Boxtrolls"/>
    <s v="Family"/>
    <m/>
    <s v="Anthony Stacchi"/>
    <s v="Graham Annable"/>
    <s v="Ben Kingsley"/>
    <s v="Toni Collette"/>
    <s v="Elle Fanning"/>
    <s v="Isaac Hempstead-Wright"/>
    <s v="Jared Harris"/>
    <x v="31"/>
    <x v="314"/>
    <n v="49300000"/>
    <n v="0.82166666666666666"/>
  </r>
  <r>
    <s v="The Boy"/>
    <x v="177"/>
    <s v="https://en.wikipedia.org/wiki/The_Boy_(2016_film)"/>
    <s v="Horror"/>
    <s v="Thriller"/>
    <s v="William Brent Bell"/>
    <m/>
    <s v="Lauren Cohan"/>
    <s v="Rupert Evans"/>
    <s v="Jim Norton"/>
    <s v="Diana Hardcastle"/>
    <m/>
    <x v="35"/>
    <x v="315"/>
    <n v="54200000"/>
    <n v="5.42"/>
  </r>
  <r>
    <s v="The Butler"/>
    <x v="20"/>
    <s v="https://en.wikipedia.org/wiki/The_Butler"/>
    <s v="Drama"/>
    <s v="Biography"/>
    <s v="Lee Daniels"/>
    <m/>
    <s v="Forest Whitaker"/>
    <s v="Oprah Winfrey"/>
    <s v="David Oyelowo"/>
    <s v="Liam Neeson"/>
    <s v="John Cusack"/>
    <x v="54"/>
    <x v="316"/>
    <n v="146600000"/>
    <n v="4.8866666666666667"/>
  </r>
  <r>
    <s v="The Cabin in the Woods"/>
    <x v="160"/>
    <s v="https://en.wikipedia.org/wiki/The_Cabin_in_the_Woods"/>
    <s v="Horror"/>
    <s v="Comedy"/>
    <s v="Drew Goddard"/>
    <m/>
    <s v="Richard Jenkins"/>
    <s v="Bradley Whitford"/>
    <s v="Jesse Williams"/>
    <s v="Chris Hemsworth"/>
    <s v="Kristen Connolly"/>
    <x v="54"/>
    <x v="317"/>
    <n v="36500000"/>
    <n v="1.2166666666666666"/>
  </r>
  <r>
    <s v="The Call"/>
    <x v="252"/>
    <s v="https://en.wikipedia.org/wiki/The_Call_(2013_film)"/>
    <s v="Mystery"/>
    <m/>
    <s v="Brad Anderson"/>
    <m/>
    <s v="Abigail Breslin"/>
    <s v="Halle Berry"/>
    <s v="Morris Chestnut"/>
    <s v="Michael Eklund"/>
    <s v="Michael Imperioli"/>
    <x v="62"/>
    <x v="318"/>
    <n v="55600000"/>
    <n v="4.2769230769230768"/>
  </r>
  <r>
    <s v="The Campaign"/>
    <x v="250"/>
    <s v="https://en.wikipedia.org/wiki/The_Campaign_(film)"/>
    <s v="Comedy"/>
    <m/>
    <s v="Jay Roach"/>
    <m/>
    <s v="Will Ferrell"/>
    <s v="Zach Galifianakis"/>
    <s v="Jason Sudeikis"/>
    <s v="Katherine LaNasa"/>
    <s v="Dylan McDermott"/>
    <x v="85"/>
    <x v="319"/>
    <n v="9900000"/>
    <n v="0.10421052631578948"/>
  </r>
  <r>
    <s v="The Cold Light of Day"/>
    <x v="215"/>
    <s v="https://en.wikipedia.org/wiki/The_Cold_Light_of_Day_(film)"/>
    <s v="Action"/>
    <s v="Thriller"/>
    <s v="Mabrouk El Mechri"/>
    <m/>
    <s v="Henry Cavill"/>
    <s v="Bruce Willis"/>
    <s v="Sigourney Weaver"/>
    <s v="Veronica Echegui"/>
    <s v="Roschoy Zem"/>
    <x v="13"/>
    <x v="320"/>
    <n v="-3100000"/>
    <n v="-0.155"/>
  </r>
  <r>
    <s v="The Collection"/>
    <x v="150"/>
    <s v="https://en.wikipedia.org/wiki/The_Collection_(film)"/>
    <s v="Horror"/>
    <m/>
    <s v="Marcus Dunstan"/>
    <m/>
    <s v="Josh Stewart"/>
    <s v="Emma Fitzpatrick"/>
    <m/>
    <m/>
    <m/>
    <x v="35"/>
    <x v="321"/>
    <n v="-1100000"/>
    <n v="-0.11"/>
  </r>
  <r>
    <s v="The Conjuring"/>
    <x v="213"/>
    <s v="https://en.wikipedia.org/wiki/The_Conjuring_(film)"/>
    <s v="Thriller"/>
    <s v="Horror"/>
    <s v="James Wan"/>
    <m/>
    <s v="Patrick Wilson"/>
    <s v="Vera Farmiga"/>
    <s v="Ron Livingston"/>
    <s v="Lili Taylor"/>
    <s v="Shannon Kook"/>
    <x v="13"/>
    <x v="322"/>
    <n v="298000000"/>
    <n v="14.9"/>
  </r>
  <r>
    <s v="The Conjuring 2"/>
    <x v="253"/>
    <s v="https://en.wikipedia.org/wiki/The_Conjuring_2"/>
    <s v="Horror"/>
    <m/>
    <s v="James Wan"/>
    <m/>
    <s v="Patrick Wilson"/>
    <s v="Vera Farmiga"/>
    <m/>
    <m/>
    <m/>
    <x v="6"/>
    <x v="323"/>
    <n v="279500000"/>
    <n v="6.9874999999999998"/>
  </r>
  <r>
    <s v="The Croods"/>
    <x v="196"/>
    <s v="https://en.wikipedia.org/wiki/The_Croods"/>
    <s v="Adventure"/>
    <s v="Comedy"/>
    <s v="Chris Sanders"/>
    <s v="Kirk DeMicco"/>
    <s v="Nicolas Cage"/>
    <s v="Ryan Reynolds"/>
    <s v="Emma Stone"/>
    <s v="Catherine Keener"/>
    <s v="Clark Duke"/>
    <x v="82"/>
    <x v="324"/>
    <n v="452200000"/>
    <n v="3.3496296296296295"/>
  </r>
  <r>
    <s v="The Danish Girl"/>
    <x v="237"/>
    <s v="https://en.wikipedia.org/wiki/The_Danish_Girl_(film)"/>
    <s v="Drama"/>
    <m/>
    <s v="Tom Hooper"/>
    <m/>
    <s v="Eddie Redmayne"/>
    <s v="Alicia Vikander"/>
    <s v="Matthias Schoenaerts"/>
    <s v="Ben Whishaw"/>
    <m/>
    <x v="0"/>
    <x v="315"/>
    <n v="49200000"/>
    <n v="3.28"/>
  </r>
  <r>
    <s v="The Darkness"/>
    <x v="176"/>
    <s v="https://en.wikipedia.org/wiki/The_Darkness_(film)"/>
    <s v="Horror"/>
    <m/>
    <s v="Greg McLean"/>
    <m/>
    <s v="Kevin Bacon"/>
    <s v="Radha Mitchell"/>
    <s v="David Mazouz"/>
    <s v="Lucy Fry"/>
    <s v="Matt Walsh"/>
    <x v="11"/>
    <x v="325"/>
    <n v="6900000"/>
    <n v="1.7250000000000001"/>
  </r>
  <r>
    <s v="The Devil Inside"/>
    <x v="254"/>
    <s v="https://en.wikipedia.org/wiki/The_Devil_Inside_(film)"/>
    <s v="Horror"/>
    <s v="Drama"/>
    <s v="William Brent Bell"/>
    <m/>
    <s v="Suzan Crowley"/>
    <s v="Fernanda Andrade"/>
    <s v="Simon Quarterman"/>
    <s v="Evan Helmuth"/>
    <m/>
    <x v="45"/>
    <x v="326"/>
    <n v="100800000"/>
    <n v="100.8"/>
  </r>
  <r>
    <s v="The Dictator"/>
    <x v="255"/>
    <s v="https://en.wikipedia.org/wiki/The_Dictator_(2012_film)"/>
    <s v="Comedy"/>
    <m/>
    <s v="Larry Charles"/>
    <m/>
    <s v="Sacha Baron Cohen"/>
    <s v="Ben Kingsley"/>
    <s v="Anna Faris"/>
    <s v="Megan Fox"/>
    <s v="John C. Reilly"/>
    <x v="25"/>
    <x v="327"/>
    <n v="114400000"/>
    <n v="1.76"/>
  </r>
  <r>
    <s v="The Divergent Series: Allegiant"/>
    <x v="256"/>
    <s v="https://en.wikipedia.org/wiki/The_Divergent_Series:_Allegiant"/>
    <s v="Adventure"/>
    <s v="Action"/>
    <s v="Robert Schwentke"/>
    <m/>
    <s v="Shailene Woodley"/>
    <s v="Theo James"/>
    <s v="Naomi Watts"/>
    <s v="Jeff Daniels"/>
    <s v="Ansel Elgort"/>
    <x v="5"/>
    <x v="328"/>
    <n v="69200000"/>
    <n v="0.62909090909090915"/>
  </r>
  <r>
    <s v="The Divergent Series: Insurgent"/>
    <x v="257"/>
    <s v="https://en.wikipedia.org/wiki/The_Divergent_Series:_Insurgent"/>
    <s v="Sci-Fi"/>
    <s v="Action"/>
    <s v="Robert Schwentke"/>
    <m/>
    <s v="Shailene Woodley"/>
    <s v="Kate Winslet"/>
    <s v="Theo James"/>
    <s v="Ansel Elgort"/>
    <s v="Naomi Watts"/>
    <x v="5"/>
    <x v="329"/>
    <n v="187300000"/>
    <n v="1.7027272727272726"/>
  </r>
  <r>
    <s v="The Drop"/>
    <x v="82"/>
    <s v="https://en.wikipedia.org/wiki/The_Drop_(film)"/>
    <s v="Drama"/>
    <m/>
    <s v="Michaël R. Roskam"/>
    <m/>
    <s v="Tom Hardy"/>
    <s v="Noomi Rapace"/>
    <s v="James Gandolfini"/>
    <s v="Matthias Schoenaerts"/>
    <s v="John Ortiz"/>
    <x v="126"/>
    <x v="330"/>
    <n v="6100000"/>
    <n v="0.48412698412698413"/>
  </r>
  <r>
    <s v="The Duff"/>
    <x v="258"/>
    <s v="https://en.wikipedia.org/wiki/The_Duff"/>
    <s v="Comedy"/>
    <m/>
    <s v="Ari Sandel"/>
    <m/>
    <s v="Mae Whitman"/>
    <s v="Robbie Amell"/>
    <s v="Bella Thorne"/>
    <s v="Bianca A. Santos"/>
    <s v="Allison Janney"/>
    <x v="102"/>
    <x v="331"/>
    <n v="35000000"/>
    <n v="4.117647058823529"/>
  </r>
  <r>
    <s v="The East"/>
    <x v="19"/>
    <s v="https://en.wikipedia.org/wiki/The_East_(film)"/>
    <s v="Crime"/>
    <m/>
    <s v="Zal Batmanglij"/>
    <m/>
    <s v="Brit Marling"/>
    <s v="Alexander Skarsgard"/>
    <s v="Ellen Page"/>
    <s v="Julia Ormond"/>
    <s v="Patricia Clarkson"/>
    <x v="24"/>
    <x v="332"/>
    <n v="-4100000"/>
    <n v="-0.63076923076923075"/>
  </r>
  <r>
    <s v="The Equalizer"/>
    <x v="259"/>
    <s v="https://en.wikipedia.org/wiki/The_Equalizer_(film)"/>
    <s v="Thriller"/>
    <m/>
    <s v="Antoine Fuqua"/>
    <m/>
    <s v="Denzel Washington"/>
    <s v="Chloë Grace Moretz"/>
    <s v="Marton Csokas"/>
    <s v="David Harbour"/>
    <s v="Bill Pullman"/>
    <x v="3"/>
    <x v="333"/>
    <n v="137300000"/>
    <n v="2.4963636363636366"/>
  </r>
  <r>
    <s v="The Expendables 2"/>
    <x v="201"/>
    <s v="https://en.wikipedia.org/wiki/The_Expendables_2"/>
    <s v="Action"/>
    <m/>
    <s v="Simon West"/>
    <m/>
    <s v="Sylvester Stallone"/>
    <s v="Jason Statham"/>
    <s v="Dolph Lundgren"/>
    <s v="Terry Crews"/>
    <s v="Randy Couture"/>
    <x v="33"/>
    <x v="334"/>
    <n v="205400000"/>
    <n v="2.0539999999999998"/>
  </r>
  <r>
    <s v="The Expendables 3"/>
    <x v="260"/>
    <s v="https://en.wikipedia.org/wiki/The_Expendables_3"/>
    <s v="Action"/>
    <m/>
    <s v="Patrick Hughes"/>
    <m/>
    <s v="Sylvester Stallone"/>
    <s v="Arnold Schwarzenegger"/>
    <s v="Harrison Ford"/>
    <s v="Mel Gibson"/>
    <s v="Jason Statham"/>
    <x v="20"/>
    <x v="335"/>
    <n v="116200000"/>
    <n v="1.2911111111111111"/>
  </r>
  <r>
    <s v="The Family"/>
    <x v="136"/>
    <s v="https://en.wikipedia.org/wiki/The_Family_(2013_film)"/>
    <s v="Crime"/>
    <m/>
    <s v="Luc Besson"/>
    <m/>
    <s v="Robert De Niro"/>
    <s v="Michelle Pfeiffer"/>
    <s v="Dianna Agron"/>
    <s v="Tommy Lee Jones"/>
    <s v="Vincent Pastore"/>
    <x v="54"/>
    <x v="271"/>
    <n v="48400000"/>
    <n v="1.6133333333333333"/>
  </r>
  <r>
    <s v="The Fault in Our Stars"/>
    <x v="128"/>
    <s v="https://en.wikipedia.org/wiki/The_Fault_in_Our_Stars_(film)"/>
    <s v="Drama"/>
    <m/>
    <s v="Josh Boone"/>
    <m/>
    <s v="Shailene Woodley"/>
    <s v="Ansel Elgort"/>
    <m/>
    <m/>
    <m/>
    <x v="62"/>
    <x v="336"/>
    <n v="294200000"/>
    <n v="22.630769230769232"/>
  </r>
  <r>
    <s v="The Five-Year Engagement"/>
    <x v="261"/>
    <s v="https://en.wikipedia.org/wiki/The_Five-Year_Engagement"/>
    <s v="Comedy"/>
    <s v="Romance"/>
    <s v="Nicholas Stoller"/>
    <m/>
    <s v="Jason Segel"/>
    <s v="Emily Blunt"/>
    <s v="Chris Pratt"/>
    <s v="Alison Brie"/>
    <s v="Rhys Ifans"/>
    <x v="54"/>
    <x v="337"/>
    <n v="23900000"/>
    <n v="0.79666666666666663"/>
  </r>
  <r>
    <s v="The Forest"/>
    <x v="262"/>
    <s v="https://en.wikipedia.org/wiki/The_Forest_(2016_film)"/>
    <s v="Horror"/>
    <m/>
    <s v="Jason Zada"/>
    <m/>
    <s v="Natalie Dormer"/>
    <s v="Taylor Kinney"/>
    <m/>
    <m/>
    <m/>
    <x v="35"/>
    <x v="338"/>
    <n v="27600000"/>
    <n v="2.76"/>
  </r>
  <r>
    <s v="The Gift"/>
    <x v="263"/>
    <s v="https://en.wikipedia.org/wiki/The_Gift_(2015_film)"/>
    <s v="Thriller"/>
    <m/>
    <s v="Joel Edgerton"/>
    <m/>
    <s v="Jason Bateman"/>
    <s v="Rebecca Hall"/>
    <s v="Joel Edgerton"/>
    <m/>
    <m/>
    <x v="8"/>
    <x v="339"/>
    <n v="54000000"/>
    <n v="10.8"/>
  </r>
  <r>
    <s v="The Giver"/>
    <x v="264"/>
    <s v="https://en.wikipedia.org/wiki/The_Giver_(film)"/>
    <s v="Sci-Fi"/>
    <m/>
    <s v="Phillip Noyce"/>
    <m/>
    <s v="Jeff Bridges"/>
    <s v="Brenton Thwaites"/>
    <s v="Meryl Streep"/>
    <s v="Alexander Skarsgård"/>
    <s v="Katie Holmes"/>
    <x v="61"/>
    <x v="340"/>
    <n v="42000000"/>
    <n v="1.68"/>
  </r>
  <r>
    <s v="The Grand Budapest Hotel"/>
    <x v="265"/>
    <s v="https://en.wikipedia.org/wiki/The_Grand_Budapest_Hotel"/>
    <s v="Comedy"/>
    <m/>
    <s v="Wes Anderson"/>
    <m/>
    <s v="Ralph Fiennes"/>
    <s v="Tony Revolori"/>
    <s v="F. Murray Abraham"/>
    <s v="Mathieu Amalric"/>
    <s v="Adrien Brody"/>
    <x v="39"/>
    <x v="341"/>
    <n v="151800000"/>
    <n v="6.6"/>
  </r>
  <r>
    <s v="The Great Gatsby"/>
    <x v="191"/>
    <s v="https://en.wikipedia.org/wiki/The_Great_Gatsby_(2013_film)"/>
    <s v="Drama"/>
    <s v="Romance"/>
    <s v="Baz Luhrmann"/>
    <m/>
    <s v="Leonardo DiCaprio"/>
    <s v="Tobey Maguire"/>
    <s v="Joel Edgerton"/>
    <s v="Carey Mulligan"/>
    <s v="Isla Fisher"/>
    <x v="84"/>
    <x v="342"/>
    <n v="246000000"/>
    <n v="2.342857142857143"/>
  </r>
  <r>
    <s v="The Grey"/>
    <x v="75"/>
    <s v="https://en.wikipedia.org/wiki/The_Grey_(film)"/>
    <s v="Action"/>
    <s v="Drama"/>
    <s v="Joe Carnahan"/>
    <m/>
    <s v="Liam Neeson"/>
    <s v="Frank Grillo"/>
    <s v="Dermot Mulroney"/>
    <s v="Dallas Roberts"/>
    <m/>
    <x v="61"/>
    <x v="343"/>
    <n v="52300000"/>
    <n v="2.0920000000000001"/>
  </r>
  <r>
    <s v="The Gunman"/>
    <x v="69"/>
    <s v="https://en.wikipedia.org/wiki/The_Gunman_(film)"/>
    <s v="Thriller"/>
    <m/>
    <s v="Pierre Morel"/>
    <m/>
    <s v="Sean Penn"/>
    <s v="Javier Bardem"/>
    <s v="Ray Winstone"/>
    <s v="Idris Elba"/>
    <s v="Mark Rylance"/>
    <x v="6"/>
    <x v="344"/>
    <n v="-15800000"/>
    <n v="-0.39500000000000002"/>
  </r>
  <r>
    <s v="The Hangover Part III"/>
    <x v="266"/>
    <s v="https://en.wikipedia.org/wiki/The_Hangover_Part_III"/>
    <s v="Comedy"/>
    <m/>
    <s v="Todd Phillips"/>
    <m/>
    <s v="Bradley Cooper"/>
    <s v="Zach Galifianakis"/>
    <s v="Ed Helms"/>
    <s v="Justin Bartha"/>
    <s v="Ken Jeong"/>
    <x v="113"/>
    <x v="345"/>
    <n v="259000000"/>
    <n v="2.5145631067961167"/>
  </r>
  <r>
    <s v="The Hateful Eight"/>
    <x v="66"/>
    <s v="https://en.wikipedia.org/wiki/The_Hateful_Eight"/>
    <s v="Drama"/>
    <m/>
    <s v="Quentin Tarantino"/>
    <m/>
    <s v="Samuel L. Jackson"/>
    <s v="Kurt Russell"/>
    <s v="Jennifer Jason Leigh"/>
    <s v="Walton Goggins"/>
    <s v="Tim Roth"/>
    <x v="127"/>
    <x v="346"/>
    <n v="111800000"/>
    <n v="2.540909090909091"/>
  </r>
  <r>
    <s v="The Heat"/>
    <x v="267"/>
    <s v="https://en.wikipedia.org/wiki/The_Heat_(film)"/>
    <s v="Action"/>
    <s v="Comedy"/>
    <s v="Paul Feig"/>
    <m/>
    <s v="Sandra Bullock"/>
    <s v="Melissa McCarthy"/>
    <s v="Kaitlin Olson"/>
    <s v="Tony Hale"/>
    <s v="Demian Bichir"/>
    <x v="121"/>
    <x v="347"/>
    <n v="186900000"/>
    <n v="4.3465116279069766"/>
  </r>
  <r>
    <s v="The Hobbit: The Battle of the Five Armies"/>
    <x v="268"/>
    <s v="https://en.wikipedia.org/wiki/The_Hobbit:_The_Battle_of_the_Five_Armies"/>
    <s v="Adventure"/>
    <s v="Fantasy"/>
    <s v="Peter Jackson"/>
    <m/>
    <s v="Ian McKellen"/>
    <s v="Martin Freeman"/>
    <s v="Richard Armitage"/>
    <s v="Evangeline Lilly"/>
    <s v="Luke Evans"/>
    <x v="27"/>
    <x v="348"/>
    <n v="706000000"/>
    <n v="2.8239999999999998"/>
  </r>
  <r>
    <s v="The Host"/>
    <x v="269"/>
    <s v="https://en.wikipedia.org/wiki/The_Host_(2013_film)"/>
    <s v="Sci-Fi"/>
    <s v="Romance"/>
    <s v="Andrew Niccol"/>
    <m/>
    <s v="Saoirse Ronan"/>
    <s v="Max Irons"/>
    <s v="Jake Abel"/>
    <s v="Diane Kruger"/>
    <s v="William Hurt"/>
    <x v="6"/>
    <x v="349"/>
    <n v="23300000"/>
    <n v="0.58250000000000002"/>
  </r>
  <r>
    <s v="The Hundred-Foot Journey"/>
    <x v="139"/>
    <s v="https://en.wikipedia.org/wiki/The_Hundred-Foot_Journey_(film)"/>
    <s v="Drama"/>
    <m/>
    <s v="Lasse Hallström"/>
    <m/>
    <s v="Helen Mirren"/>
    <s v="Manish Dayal"/>
    <m/>
    <m/>
    <m/>
    <x v="32"/>
    <x v="204"/>
    <n v="66900000"/>
    <n v="3.040909090909091"/>
  </r>
  <r>
    <s v="The Hunger Games"/>
    <x v="270"/>
    <s v="https://en.wikipedia.org/wiki/The_Hunger_Games_(film)"/>
    <s v="Action"/>
    <s v="Sci-Fi"/>
    <s v="Gary Ross"/>
    <m/>
    <s v="Jennifer Lawrence"/>
    <s v="Josh Hutcherson"/>
    <s v="Liam Hemsworth"/>
    <s v="Wes Bentley"/>
    <s v="Elizabeth Banks"/>
    <x v="48"/>
    <x v="350"/>
    <n v="616400000"/>
    <n v="7.9025641025641029"/>
  </r>
  <r>
    <s v="The Hunger Games: Mockingjay – Part 1"/>
    <x v="271"/>
    <s v="https://en.wikipedia.org/wiki/The_Hunger_Games:_Mockingjay_%25E2%2580%2593_Part_1"/>
    <s v="Sci-Fi"/>
    <s v="Adventure"/>
    <s v="Francis Lawrence"/>
    <m/>
    <s v="Jennifer Lawrence"/>
    <s v="Josh Hutcherson"/>
    <s v="Woody Harrelson"/>
    <s v="Julianne Moore"/>
    <s v="Donald Sutherland"/>
    <x v="105"/>
    <x v="351"/>
    <n v="630400000"/>
    <n v="5.0431999999999997"/>
  </r>
  <r>
    <s v="The Hunger Games: Mockingjay – Part 2"/>
    <x v="162"/>
    <s v="https://en.wikipedia.org/wiki/The_Hunger_Games:_Mockingjay_%25E2%2580%2593_Part_2"/>
    <s v="Sci-Fi"/>
    <m/>
    <s v="Francis Lawrence"/>
    <m/>
    <s v="Jennifer Lawrence"/>
    <s v="Josh Hutcherson"/>
    <s v="Liam Hemsworth"/>
    <s v="Woody Harrelson"/>
    <s v="Elizabeth Banks"/>
    <x v="70"/>
    <x v="352"/>
    <n v="493400000"/>
    <n v="3.0837500000000002"/>
  </r>
  <r>
    <s v="The Huntsman: Winter's War"/>
    <x v="272"/>
    <s v="https://en.wikipedia.org/wiki/The_Huntsman:_Winter%2527s_War"/>
    <s v="Fantasy"/>
    <m/>
    <s v="Cedric Nicolas-Troyan"/>
    <m/>
    <s v="Chris Hemsworth"/>
    <s v="Charlize Theron"/>
    <s v="Emily Blunt"/>
    <s v="Jessica Chastain"/>
    <s v="Nick Frost"/>
    <x v="64"/>
    <x v="353"/>
    <n v="49600000"/>
    <n v="0.43130434782608695"/>
  </r>
  <r>
    <s v="The Iceman"/>
    <x v="273"/>
    <s v="https://en.wikipedia.org/wiki/The_Iceman_(film)"/>
    <s v="Drama"/>
    <s v="Thriller"/>
    <s v="Ariel Vromen"/>
    <m/>
    <s v="Morgan Land (screenplay)"/>
    <s v="Michael Shannon"/>
    <s v="Winona Ryder"/>
    <s v="Chris Evans"/>
    <s v="Ray Liotta"/>
    <x v="35"/>
    <x v="35"/>
    <n v="-5600000"/>
    <n v="-0.56000000000000005"/>
  </r>
  <r>
    <s v="The Identical"/>
    <x v="274"/>
    <s v="https://en.wikipedia.org/wiki/The_Identical"/>
    <s v="Religious"/>
    <s v="Musical"/>
    <s v="Dustin Marcellino"/>
    <m/>
    <s v="Ray Liotta"/>
    <s v="Ashley Judd"/>
    <s v="Seth Green"/>
    <s v="Brian Geraghty"/>
    <s v="Joe Pantoliano"/>
    <x v="92"/>
    <x v="53"/>
    <n v="-13200000"/>
    <n v="-0.82499999999999996"/>
  </r>
  <r>
    <s v="The Imitation Game"/>
    <x v="32"/>
    <s v="https://en.wikipedia.org/wiki/The_Imitation_Game"/>
    <s v="Drama"/>
    <m/>
    <s v="Morten Tyldum"/>
    <m/>
    <s v="Benedict Cumberbatch"/>
    <s v="Keira Knightley"/>
    <s v="Matthew Goode"/>
    <s v="Rory Kinnear"/>
    <s v="Allen Leech"/>
    <x v="74"/>
    <x v="354"/>
    <n v="219600000"/>
    <n v="15.685714285714285"/>
  </r>
  <r>
    <s v="The Impossible"/>
    <x v="142"/>
    <s v="https://en.wikipedia.org/wiki/The_Impossible_(2012_film)"/>
    <s v="Drama"/>
    <m/>
    <s v="Juan Antonio Bayona"/>
    <m/>
    <s v="Naomi Watts"/>
    <s v="Ewan McGregor"/>
    <m/>
    <m/>
    <m/>
    <x v="1"/>
    <x v="355"/>
    <n v="135300000"/>
    <n v="3.0066666666666668"/>
  </r>
  <r>
    <s v="The Incredible Burt Wonderstone"/>
    <x v="252"/>
    <s v="https://en.wikipedia.org/wiki/The_Incredible_Burt_Wonderstone"/>
    <s v="Comedy"/>
    <m/>
    <s v="Don Scardino"/>
    <m/>
    <s v="Steve Carell"/>
    <s v="Jim Carrey"/>
    <s v="Steve Buscemi"/>
    <s v="Olivia Wilde"/>
    <s v="James Gandolfini"/>
    <x v="128"/>
    <x v="149"/>
    <n v="-6600000"/>
    <n v="-0.19411764705882353"/>
  </r>
  <r>
    <s v="The Infiltrator"/>
    <x v="275"/>
    <s v="https://en.wikipedia.org/wiki/The_Infiltrator_(2016_film)"/>
    <s v="Drama"/>
    <s v="Biography"/>
    <s v="Brad Furman"/>
    <m/>
    <s v="Bryan Cranston"/>
    <s v="Diane Kruger"/>
    <s v="Benjamin Bratt"/>
    <s v="John Leguizamo"/>
    <s v="Amy Ryan"/>
    <x v="129"/>
    <x v="356"/>
    <n v="-32300000"/>
    <n v="-0.68"/>
  </r>
  <r>
    <s v="The Intern"/>
    <x v="276"/>
    <s v="https://en.wikipedia.org/wiki/The_Intern_(2015_film)"/>
    <s v="Comedy"/>
    <m/>
    <s v="Nancy Meyers"/>
    <m/>
    <s v="Robert De Niro"/>
    <s v="Anne Hathaway"/>
    <s v="Rene Russo"/>
    <s v="Adam DeVine"/>
    <s v="Anders Holm"/>
    <x v="127"/>
    <x v="357"/>
    <n v="150600000"/>
    <n v="3.4227272727272728"/>
  </r>
  <r>
    <s v="The Internship"/>
    <x v="277"/>
    <s v="https://en.wikipedia.org/wiki/The_Internship"/>
    <s v="Comedy"/>
    <m/>
    <s v="Shawn Levy"/>
    <m/>
    <s v="Vince Vaughn"/>
    <s v="Owen Wilson"/>
    <s v="Dylan O'Brien"/>
    <s v="Rose Byrne"/>
    <s v="Jessica Szohr"/>
    <x v="55"/>
    <x v="358"/>
    <n v="35000000"/>
    <n v="0.60344827586206895"/>
  </r>
  <r>
    <s v="The Interview"/>
    <x v="187"/>
    <s v="https://en.wikipedia.org/wiki/The_Interview_(2014_film)"/>
    <s v="Action"/>
    <s v="Comedy"/>
    <s v="Seth Rogen"/>
    <s v="Evan Goldberg"/>
    <s v="Seth Rogen"/>
    <s v="James Franco"/>
    <s v="Lizzy Caplan"/>
    <m/>
    <m/>
    <x v="127"/>
    <x v="104"/>
    <n v="-32700000"/>
    <n v="-0.74318181818181817"/>
  </r>
  <r>
    <s v="The Judge"/>
    <x v="40"/>
    <s v="https://en.wikipedia.org/wiki/The_Judge_(2014_film)"/>
    <s v="Comedy"/>
    <s v="Drama"/>
    <s v="David Dobkin"/>
    <m/>
    <s v="Robert Downey"/>
    <s v="Jr."/>
    <s v="Robert Duvall"/>
    <s v="Vera Farmiga"/>
    <s v="Billy Bob Thornton"/>
    <x v="21"/>
    <x v="359"/>
    <n v="34400000"/>
    <n v="0.68799999999999994"/>
  </r>
  <r>
    <s v="The Lady in the Van"/>
    <x v="152"/>
    <s v="https://en.wikipedia.org/wiki/The_Lady_in_the_Van"/>
    <s v="Comedy"/>
    <s v="Drama"/>
    <s v="Nicholas Hytner"/>
    <m/>
    <s v="Maggie Smith"/>
    <s v="Alex Jennings"/>
    <s v="Jim Broadbent"/>
    <s v="Frances de la Tour"/>
    <s v="Roger Allam"/>
    <x v="130"/>
    <x v="40"/>
    <n v="35400000"/>
    <n v="5.9"/>
  </r>
  <r>
    <s v="The Last Exorcism Part II"/>
    <x v="278"/>
    <s v="https://en.wikipedia.org/wiki/The_Last_Exorcism_Part_II"/>
    <s v="Horror"/>
    <s v="Thriller"/>
    <s v="Ed Gass-Donnelly"/>
    <m/>
    <s v="Ashley Bell"/>
    <s v="Spencer Treat Clark"/>
    <s v="Muse Watson"/>
    <s v="Louis Herthum"/>
    <s v="Judd Lormand"/>
    <x v="8"/>
    <x v="39"/>
    <n v="10100000"/>
    <n v="2.02"/>
  </r>
  <r>
    <s v="The Last Stand"/>
    <x v="166"/>
    <s v="https://en.wikipedia.org/wiki/The_Last_Stand_(2013_film)"/>
    <s v="Action"/>
    <m/>
    <s v="Kim Ji-woon"/>
    <m/>
    <s v="Arnold Schwarzenegger"/>
    <s v="Forest Whitaker"/>
    <s v="Peter Stormare"/>
    <s v="Jaimie Alexander"/>
    <s v="Rodrigo Santoro"/>
    <x v="1"/>
    <x v="360"/>
    <n v="3300000"/>
    <n v="7.3333333333333334E-2"/>
  </r>
  <r>
    <s v="The Last Witch Hunter"/>
    <x v="145"/>
    <s v="https://en.wikipedia.org/wiki/The_Last_Witch_Hunter"/>
    <s v="Action"/>
    <s v="Fantasy"/>
    <s v="Breck Eisner"/>
    <m/>
    <s v="Vin Diesel"/>
    <s v="Michael Caine"/>
    <s v="Rose Leslie"/>
    <s v="Elijah Wood"/>
    <m/>
    <x v="20"/>
    <x v="361"/>
    <n v="50400000"/>
    <n v="0.56000000000000005"/>
  </r>
  <r>
    <s v="The Lazarus Effect"/>
    <x v="279"/>
    <s v="https://en.wikipedia.org/wiki/The_Lazarus_Effect_(2015_film)"/>
    <s v="Horror"/>
    <m/>
    <s v="David Gelb"/>
    <m/>
    <s v="Olivia Wilde"/>
    <s v="Mark Duplass"/>
    <s v="Donald Glover"/>
    <m/>
    <m/>
    <x v="131"/>
    <x v="362"/>
    <n v="35100000"/>
    <n v="10.636363636363637"/>
  </r>
  <r>
    <s v="The Legend of Hercules"/>
    <x v="280"/>
    <s v="https://en.wikipedia.org/wiki/The_Legend_of_Hercules"/>
    <s v="Action"/>
    <s v="Adventure"/>
    <s v="Renny Harlin"/>
    <m/>
    <s v="Kellan Lutz"/>
    <s v="Gaia Weiss"/>
    <s v="Scott Adkins"/>
    <s v="Roxanne McKee"/>
    <s v="Liam Garrigan"/>
    <x v="37"/>
    <x v="363"/>
    <n v="-8700000"/>
    <n v="-0.12428571428571429"/>
  </r>
  <r>
    <s v="The Legend of Tarzan"/>
    <x v="281"/>
    <s v="https://en.wikipedia.org/wiki/The_Legend_of_Tarzan_(film)"/>
    <s v="Action"/>
    <s v="Adventure"/>
    <s v="David Yates"/>
    <m/>
    <s v="Alexander Skarsgard"/>
    <s v="Margot Robbie"/>
    <s v="Christoph Waltz"/>
    <s v="Samuel L. Jackson"/>
    <s v="Djimon Hounsou"/>
    <x v="132"/>
    <x v="364"/>
    <n v="172700000"/>
    <n v="0.95944444444444443"/>
  </r>
  <r>
    <s v="The Lego Movie"/>
    <x v="282"/>
    <s v="https://en.wikipedia.org/wiki/The_Lego_Movie"/>
    <s v="Family"/>
    <m/>
    <s v="Phil Lord"/>
    <s v="Chris Miller"/>
    <s v="Chris Pratt"/>
    <s v="Will Ferrell"/>
    <s v="Elizabeth Banks"/>
    <s v="Will Arnett"/>
    <s v="Nick Offerman"/>
    <x v="31"/>
    <x v="365"/>
    <n v="409200000"/>
    <n v="6.82"/>
  </r>
  <r>
    <s v="The Letters"/>
    <x v="152"/>
    <s v="https://en.wikipedia.org/wiki/The_Letters_(film)"/>
    <s v="Drama"/>
    <m/>
    <s v="William Riead"/>
    <m/>
    <s v="Juliet Stevenson"/>
    <s v="Max von Sydow"/>
    <s v="Rutger Hauer"/>
    <s v="Priya Darshini"/>
    <m/>
    <x v="45"/>
    <x v="168"/>
    <n v="600000"/>
    <n v="0.6"/>
  </r>
  <r>
    <s v="The Lucky One"/>
    <x v="283"/>
    <s v="https://en.wikipedia.org/wiki/The_Lucky_One_(film)"/>
    <s v="Drama"/>
    <s v="Romance"/>
    <s v="Scott Hicks"/>
    <m/>
    <s v="Zac Efron"/>
    <s v="Taylor Schilling"/>
    <s v="Jay R. Ferguson"/>
    <s v="Riley Thomas Stewart"/>
    <s v="Adam Lefevre"/>
    <x v="61"/>
    <x v="366"/>
    <n v="74400000"/>
    <n v="2.976"/>
  </r>
  <r>
    <s v="The Man from U.N.C.L.E."/>
    <x v="218"/>
    <s v="https://en.wikipedia.org/wiki/The_Man_from_U.N.C.L.E._(film)"/>
    <s v="Action"/>
    <s v="Comedy"/>
    <s v="Guy Ritchie"/>
    <m/>
    <s v="Henry Cavill"/>
    <s v="Armie Hammer"/>
    <s v="Elizabeth Debicki"/>
    <s v="Alicia Vikander"/>
    <s v="Hugh Grant"/>
    <x v="76"/>
    <x v="367"/>
    <n v="34800000"/>
    <n v="0.46400000000000002"/>
  </r>
  <r>
    <s v="The Man with the Iron Fists"/>
    <x v="101"/>
    <s v="https://en.wikipedia.org/wiki/The_Man_with_the_Iron_Fists"/>
    <s v="Action"/>
    <s v="Fantasy"/>
    <s v="RZA"/>
    <m/>
    <s v="Russell Crowe"/>
    <s v="Lucy Liu"/>
    <s v="David Bautista"/>
    <s v="RZA"/>
    <s v="Byron Mann"/>
    <x v="13"/>
    <x v="368"/>
    <n v="300000"/>
    <n v="1.4999999999999999E-2"/>
  </r>
  <r>
    <s v="The Martian"/>
    <x v="8"/>
    <s v="https://en.wikipedia.org/wiki/The_Martian_(film)"/>
    <s v="Sci-Fi"/>
    <m/>
    <s v="Ridley Scott"/>
    <m/>
    <s v="Matt Damon"/>
    <s v="Jeff Daniels"/>
    <s v="Kristen Wiig"/>
    <s v="Sean Bean"/>
    <s v="Jessica Chastain"/>
    <x v="133"/>
    <x v="369"/>
    <n v="522200000"/>
    <n v="4.8351851851851855"/>
  </r>
  <r>
    <s v="The Master"/>
    <x v="217"/>
    <s v="https://en.wikipedia.org/wiki/The_Master_(2012_film)"/>
    <s v="Drama"/>
    <m/>
    <s v="Paul Thomas Anderson"/>
    <m/>
    <s v="Philip Seymour Hoffman"/>
    <s v="Joaquin Phoenix"/>
    <s v="Jesse Plemons"/>
    <s v="David Warshofsky"/>
    <s v="Amy Adams"/>
    <x v="134"/>
    <x v="84"/>
    <n v="-3700000"/>
    <n v="-0.11562500000000001"/>
  </r>
  <r>
    <s v="The Maze Runner"/>
    <x v="16"/>
    <s v="https://en.wikipedia.org/wiki/The_Maze_Runner_(film)"/>
    <s v="Sci-Fi"/>
    <s v="Mystery"/>
    <s v="Wes Ball"/>
    <m/>
    <s v="Dylan O'Brien"/>
    <s v="Will Poulter"/>
    <s v="Thomas Sangster"/>
    <s v="Aml Ameen"/>
    <s v="Kaya Scodelario"/>
    <x v="128"/>
    <x v="370"/>
    <n v="314300000"/>
    <n v="9.2441176470588236"/>
  </r>
  <r>
    <s v="The Mermaid"/>
    <x v="74"/>
    <s v="https://en.wikipedia.org/wiki/The_Mermaid_(2016_film)"/>
    <s v="Sci-Fi"/>
    <s v="Fantasy"/>
    <s v="Stephen Chow"/>
    <m/>
    <s v="Deng Chao"/>
    <s v="Lin Yun"/>
    <s v="Show Luo"/>
    <s v="Zhang Yuqi"/>
    <s v="Kris Wu"/>
    <x v="135"/>
    <x v="371"/>
    <n v="493080000"/>
    <n v="8.1205533596837949"/>
  </r>
  <r>
    <s v="The Monuments Men"/>
    <x v="7"/>
    <s v="https://en.wikipedia.org/wiki/The_Monuments_Men"/>
    <s v="Drama"/>
    <m/>
    <s v="George Clooney"/>
    <m/>
    <s v="George Clooney"/>
    <s v="Matt Damon"/>
    <s v="Bill Murray"/>
    <s v="John Goodman"/>
    <s v="Jean Dujardin"/>
    <x v="37"/>
    <x v="372"/>
    <n v="85000000"/>
    <n v="1.2142857142857142"/>
  </r>
  <r>
    <s v="The Mortal Instruments: City of Bones"/>
    <x v="284"/>
    <s v="https://en.wikipedia.org/wiki/The_Mortal_Instruments:_City_of_Bones"/>
    <s v="Action"/>
    <s v="Fantasy"/>
    <s v="Harald Zwart"/>
    <m/>
    <s v="Lily Collins"/>
    <s v="Jamie Campbell Bower"/>
    <s v="Robert Sheehan"/>
    <s v="Jemima West"/>
    <s v="Kevin Durand"/>
    <x v="31"/>
    <x v="373"/>
    <n v="30600000"/>
    <n v="0.51"/>
  </r>
  <r>
    <s v="The Night Before"/>
    <x v="227"/>
    <s v="https://en.wikipedia.org/wiki/The_Night_Before_(2015_film)"/>
    <s v="Comedy"/>
    <m/>
    <s v="Jonathan Levine"/>
    <m/>
    <s v="Joseph Gordon-Levitt"/>
    <s v="Seth Rogen"/>
    <s v="Anthony Mackie"/>
    <m/>
    <m/>
    <x v="61"/>
    <x v="374"/>
    <n v="27400000"/>
    <n v="1.0960000000000001"/>
  </r>
  <r>
    <s v="The November Man"/>
    <x v="285"/>
    <s v="https://en.wikipedia.org/wiki/The_November_Man"/>
    <s v="Thriller"/>
    <m/>
    <s v="Roger Donaldson"/>
    <m/>
    <s v="Pierce Brosnan"/>
    <s v="Olga Kurylenko"/>
    <s v="Luke Bracey"/>
    <s v="Bill Smitrovich"/>
    <s v="Will Patton"/>
    <x v="0"/>
    <x v="375"/>
    <n v="19800000"/>
    <n v="1.32"/>
  </r>
  <r>
    <s v="The Nut Job"/>
    <x v="286"/>
    <s v="https://en.wikipedia.org/wiki/The_Nut_Job"/>
    <s v="Family"/>
    <m/>
    <s v="Peter Lepeniotis"/>
    <m/>
    <s v="Will Arnett"/>
    <s v="Katherine Heigl"/>
    <s v="Liam Neeson"/>
    <s v="Brendan Fraser"/>
    <s v="Gabriel Iglesias"/>
    <x v="136"/>
    <x v="376"/>
    <n v="78100000"/>
    <n v="1.8247663551401869"/>
  </r>
  <r>
    <s v="The Oogieloves in the Big Balloon Adventure"/>
    <x v="287"/>
    <s v="https://en.wikipedia.org/wiki/The_Oogieloves_in_the_Big_Balloon_Adventure"/>
    <s v="Family"/>
    <m/>
    <s v="Matthew Diamond"/>
    <m/>
    <s v="Toni Braxton"/>
    <s v="Cloris Leachman"/>
    <s v="Christopher Lloyd"/>
    <s v="Chazz Palminteri"/>
    <s v="Cary Elwes"/>
    <x v="13"/>
    <x v="377"/>
    <n v="-18900000"/>
    <n v="-0.94499999999999995"/>
  </r>
  <r>
    <s v="The Other Woman"/>
    <x v="288"/>
    <s v="https://en.wikipedia.org/wiki/The_Other_Woman_(2014_film)"/>
    <s v="Comedy"/>
    <m/>
    <s v="Nick Cassavetes"/>
    <m/>
    <s v="Cameron Diaz"/>
    <s v="Leslie Mann"/>
    <s v="Kate Upton"/>
    <s v="Nikolaj Coster-Waldau"/>
    <s v="Taylor Kinney"/>
    <x v="6"/>
    <x v="378"/>
    <n v="156700000"/>
    <n v="3.9175"/>
  </r>
  <r>
    <s v="The Peanuts Movie"/>
    <x v="289"/>
    <s v="https://en.wikipedia.org/wiki/The_Peanuts_Movie"/>
    <s v="Animation"/>
    <s v="Comedy"/>
    <s v="Steve Martino"/>
    <m/>
    <s v="Bill Melendez"/>
    <s v="Noah Schnapp"/>
    <s v="Hadley Belle Miller"/>
    <s v="AJ Teece"/>
    <s v="Noah Johnston"/>
    <x v="137"/>
    <x v="379"/>
    <n v="147200000"/>
    <n v="1.4868686868686869"/>
  </r>
  <r>
    <s v="The Perfect Guy"/>
    <x v="290"/>
    <s v="https://en.wikipedia.org/wiki/The_Perfect_Guy_(2015_film)"/>
    <s v="Thriller"/>
    <m/>
    <s v="David M. Rosenthal"/>
    <m/>
    <s v="Sanaa Lathan"/>
    <s v="Michael Ealy"/>
    <s v="Morris Chestnut"/>
    <m/>
    <m/>
    <x v="38"/>
    <x v="380"/>
    <n v="42300000"/>
    <n v="2.35"/>
  </r>
  <r>
    <s v="The Perfect Match"/>
    <x v="291"/>
    <s v="https://en.wikipedia.org/wiki/The_Perfect_Match_(2016_film)"/>
    <s v="Romance"/>
    <m/>
    <s v="Bille Woodruff"/>
    <m/>
    <s v="Terrence J"/>
    <s v="Cassie Ventura"/>
    <s v="Donald Faison"/>
    <s v="Dascha Polanco"/>
    <s v="Robert Christopher Riley"/>
    <x v="8"/>
    <x v="381"/>
    <n v="5400000"/>
    <n v="1.08"/>
  </r>
  <r>
    <s v="The Perks of Being a Wallflower"/>
    <x v="94"/>
    <s v="https://en.wikipedia.org/wiki/The_Perks_of_Being_a_Wallflower_(film)"/>
    <s v="Drama"/>
    <m/>
    <s v="Stephen Chbosky"/>
    <m/>
    <s v="Emma Watson"/>
    <s v="Logan Lerman"/>
    <s v="Mae Whitman"/>
    <s v="Nina Dobrev"/>
    <s v="Johnny Simmons"/>
    <x v="62"/>
    <x v="112"/>
    <n v="20400000"/>
    <n v="1.5692307692307692"/>
  </r>
  <r>
    <s v="The Pirates! Band of Misfits"/>
    <x v="261"/>
    <s v="https://en.wikipedia.org/wiki/The_Pirates!_In_an_Adventure_with_Scientists_(film)"/>
    <s v="Comedy"/>
    <s v="Action"/>
    <s v="Peter Lord"/>
    <s v="Jeff Newitt"/>
    <s v="Hugh Grant"/>
    <s v="Salma Hayek"/>
    <s v="Jeremy Piven"/>
    <s v="Imelda Staunton"/>
    <s v="David Tennant"/>
    <x v="3"/>
    <x v="382"/>
    <n v="68000000"/>
    <n v="1.2363636363636363"/>
  </r>
  <r>
    <s v="The Place Beyond the Pines"/>
    <x v="269"/>
    <s v="https://en.wikipedia.org/wiki/The_Place_Beyond_the_Pines"/>
    <s v="Crime"/>
    <s v="Drama"/>
    <s v="Derek Cianfrance"/>
    <m/>
    <s v="Ryan Gosling"/>
    <s v="Bradley Cooper"/>
    <s v="Rose Byrne"/>
    <s v="Eva Mendes"/>
    <s v="Ray Liotta"/>
    <x v="0"/>
    <x v="198"/>
    <n v="32000000"/>
    <n v="2.1333333333333333"/>
  </r>
  <r>
    <s v="The Possession"/>
    <x v="292"/>
    <s v="https://en.wikipedia.org/wiki/The_Possession_(2012_film)"/>
    <s v="Horror"/>
    <s v="Thriller"/>
    <s v="Ole Bornedal"/>
    <m/>
    <s v="Jeffrey Dean Morgan"/>
    <s v="Kyra Sedgwick"/>
    <m/>
    <m/>
    <m/>
    <x v="74"/>
    <x v="383"/>
    <n v="64500000"/>
    <n v="4.6071428571428568"/>
  </r>
  <r>
    <s v="The Purge"/>
    <x v="19"/>
    <s v="https://en.wikipedia.org/wiki/The_Purge"/>
    <s v="Sci-Fi"/>
    <s v="Thriller"/>
    <s v="James DeMonaco"/>
    <m/>
    <s v="Ethan Hawke"/>
    <s v="Lena Headey"/>
    <s v="Max Burkholder"/>
    <s v="Tony Oller"/>
    <s v="Edwin Hodge"/>
    <x v="73"/>
    <x v="384"/>
    <n v="86300000"/>
    <n v="28.766666666666666"/>
  </r>
  <r>
    <s v="The Purge: Election Year"/>
    <x v="281"/>
    <s v="https://en.wikipedia.org/wiki/The_Purge:_Election_Year"/>
    <s v="Horror"/>
    <s v="Thriller"/>
    <s v="James DeMonaco"/>
    <m/>
    <s v="Frank Grillo"/>
    <s v="Betty Gabriel"/>
    <s v="Edwin Hodge"/>
    <s v="Kyle Secor"/>
    <s v="Joseph Julian Soria"/>
    <x v="35"/>
    <x v="385"/>
    <n v="95600000"/>
    <n v="9.56"/>
  </r>
  <r>
    <s v="The Raid 2"/>
    <x v="293"/>
    <s v="https://en.wikipedia.org/wiki/The_Raid_2"/>
    <s v="Action"/>
    <m/>
    <s v="Gareth Evans"/>
    <m/>
    <s v="Iko Uwais"/>
    <s v="Tio Pakusadewo"/>
    <s v="Arifin Putra"/>
    <s v="Julie Estelle"/>
    <s v="Alex Abbad"/>
    <x v="138"/>
    <x v="386"/>
    <n v="2100000"/>
    <n v="0.46666666666666667"/>
  </r>
  <r>
    <s v="The Raid: Redemption ₪"/>
    <x v="270"/>
    <s v="https://en.wikipedia.org/wiki/The_Raid:_Redemption"/>
    <s v="Action"/>
    <m/>
    <s v="Gareth Evans"/>
    <m/>
    <s v="Iko Uwais"/>
    <s v="Doni Alamsyah"/>
    <s v="Joe Taslim"/>
    <s v="Yayan Ruhian"/>
    <s v="Ray Sahetapy"/>
    <x v="139"/>
    <x v="387"/>
    <n v="8040000"/>
    <n v="7.3090909090909095"/>
  </r>
  <r>
    <s v="The Raven"/>
    <x v="261"/>
    <s v="https://en.wikipedia.org/wiki/The_Raven_(2012_film)"/>
    <s v="Thriller"/>
    <m/>
    <s v="James McTeigue"/>
    <m/>
    <s v="John Cusack"/>
    <s v="Alice Eve"/>
    <s v="Luke Evans"/>
    <s v="Brendan Gleeson"/>
    <s v="Oliver Jackson-Cohen"/>
    <x v="107"/>
    <x v="388"/>
    <n v="3700000"/>
    <n v="0.1423076923076923"/>
  </r>
  <r>
    <s v="The Revenant"/>
    <x v="66"/>
    <s v="https://en.wikipedia.org/wiki/The_Revenant_(2015_film)"/>
    <s v="Thriller"/>
    <m/>
    <s v="Alejandro G. Iñárritu"/>
    <m/>
    <s v="Leonardo DiCaprio"/>
    <s v="Tom Hardy"/>
    <s v="Domhnall Gleeson"/>
    <s v="Will Poulter"/>
    <m/>
    <x v="82"/>
    <x v="389"/>
    <n v="398000000"/>
    <n v="2.9481481481481482"/>
  </r>
  <r>
    <s v="The Second Best Exotic Marigold Hotel"/>
    <x v="294"/>
    <s v="https://en.wikipedia.org/wiki/The_Second_Best_Exotic_Marigold_Hotel"/>
    <s v="Comedy"/>
    <s v="Drama"/>
    <s v="John Madden"/>
    <m/>
    <s v="Judi Dench"/>
    <s v="Bill Nighy"/>
    <s v="Maggie Smith"/>
    <s v="Richard Gere"/>
    <s v="Celia Imrie"/>
    <x v="35"/>
    <x v="158"/>
    <n v="76000000"/>
    <n v="7.6"/>
  </r>
  <r>
    <s v="The Second Mother"/>
    <x v="169"/>
    <s v="https://en.wikipedia.org/wiki/The_Second_Mother_(2015_film)"/>
    <s v="Drama"/>
    <m/>
    <s v="Anna Muylaert"/>
    <m/>
    <s v="Regina Casé"/>
    <s v="Michel Joelsas"/>
    <s v="Camila Márdila"/>
    <m/>
    <m/>
    <x v="11"/>
    <x v="190"/>
    <n v="2200000"/>
    <n v="0.55000000000000004"/>
  </r>
  <r>
    <s v="The Secret Life of Pets"/>
    <x v="295"/>
    <s v="https://en.wikipedia.org/wiki/The_Secret_Life_of_Pets"/>
    <s v="Adventure"/>
    <s v="Comedy"/>
    <s v="Chris Renaud"/>
    <s v="Yarrow Cheney"/>
    <s v="Louis C.K."/>
    <s v="Eric Stonestreet"/>
    <s v="Kevin Hart"/>
    <s v="Albert Brooks"/>
    <s v="Hannibal Buress"/>
    <x v="76"/>
    <x v="390"/>
    <n v="649900000"/>
    <n v="8.6653333333333329"/>
  </r>
  <r>
    <s v="The Secret World of Arrietty"/>
    <x v="109"/>
    <s v="https://en.wikipedia.org/wiki/Arrietty"/>
    <s v="Adventure"/>
    <m/>
    <s v="Gary Rydstrom"/>
    <m/>
    <s v="Will Arnett"/>
    <s v="Amy Poehler"/>
    <s v="Carol Burnett"/>
    <s v="Bridgit Mendler"/>
    <s v="David Henrie"/>
    <x v="39"/>
    <x v="391"/>
    <n v="122600000"/>
    <n v="5.3304347826086955"/>
  </r>
  <r>
    <s v="The Shallows"/>
    <x v="296"/>
    <s v="https://en.wikipedia.org/wiki/The_Shallows_(film)"/>
    <s v="Horror"/>
    <m/>
    <s v="Jaume Collet-Serra"/>
    <m/>
    <s v="Blake Lively"/>
    <s v="Óscar Jaenada"/>
    <m/>
    <m/>
    <m/>
    <x v="68"/>
    <x v="392"/>
    <n v="76200000"/>
    <n v="4.4823529411764707"/>
  </r>
  <r>
    <s v="The Signal"/>
    <x v="297"/>
    <s v="https://en.wikipedia.org/wiki/The_Signal_(2014_film)"/>
    <s v="Sci-Fi"/>
    <m/>
    <s v="William Eubank"/>
    <m/>
    <s v="Brenton Thwaites"/>
    <s v="Olivia Cooke"/>
    <s v="Sarah Clarke"/>
    <s v="Laurence Fishburne"/>
    <m/>
    <x v="11"/>
    <x v="393"/>
    <n v="-1580000"/>
    <n v="-0.39500000000000002"/>
  </r>
  <r>
    <s v="The Single Moms Club"/>
    <x v="298"/>
    <s v="https://en.wikipedia.org/wiki/The_Single_Moms_Club"/>
    <s v="Comedy"/>
    <m/>
    <s v="Tyler Perry"/>
    <m/>
    <s v="Tyler Perry"/>
    <s v="Nia Long"/>
    <s v="Wendi McLendon-Covey"/>
    <s v="Zulay Henao"/>
    <s v="Cocoa Brown"/>
    <x v="15"/>
    <x v="394"/>
    <n v="8300000"/>
    <n v="1.0375000000000001"/>
  </r>
  <r>
    <s v="The Smurfs 2"/>
    <x v="299"/>
    <s v="https://en.wikipedia.org/wiki/The_Smurfs_2"/>
    <s v="Adventure"/>
    <s v="Family"/>
    <s v="Raja Gosnell"/>
    <m/>
    <s v="Neil Patrick Harris"/>
    <s v="Jayma Mays"/>
    <s v="Hank Azaria"/>
    <s v="Tim Gunn"/>
    <s v="Brendan Gleeson"/>
    <x v="84"/>
    <x v="395"/>
    <n v="242500000"/>
    <n v="2.3095238095238093"/>
  </r>
  <r>
    <s v="The Spectacular Now"/>
    <x v="2"/>
    <s v="https://en.wikipedia.org/wiki/The_Spectacular_Now"/>
    <s v="Drama"/>
    <m/>
    <s v="James Ponsoldt"/>
    <m/>
    <s v="Miles Teller"/>
    <s v="Shailene Woodley"/>
    <s v="Kaitlyn Dever"/>
    <s v="Brie Larson"/>
    <s v="Dayo Okeniyi"/>
    <x v="10"/>
    <x v="396"/>
    <n v="4400000"/>
    <n v="1.76"/>
  </r>
  <r>
    <s v="The SpongeBob Movie: Sponge Out of Water"/>
    <x v="300"/>
    <s v="https://en.wikipedia.org/wiki/The_SpongeBob_Movie:_Sponge_Out_of_Water"/>
    <s v="Adventure"/>
    <s v="Comedy"/>
    <s v="Paul Tibbitt"/>
    <s v="Jonathan Aibel"/>
    <s v="Paul Tibbitt (director)"/>
    <s v="Jonathan Aibel"/>
    <s v="Glenn Berger(screenplay)"/>
    <s v="Antonio Banderas"/>
    <s v="Tom Kenny"/>
    <x v="140"/>
    <x v="397"/>
    <n v="249400000"/>
    <n v="3.3702702702702703"/>
  </r>
  <r>
    <s v="The Sweet Escape"/>
    <x v="301"/>
    <s v="https://en.wikipedia.org/wiki/The_Sweet_Escape_(film)"/>
    <s v="Comedy"/>
    <m/>
    <s v="Bruno Podalydès"/>
    <m/>
    <s v="Bruno Podalydès"/>
    <s v="Sandrine Kiberlain"/>
    <s v="Agnès Jaoui"/>
    <s v="Vimala Pons"/>
    <m/>
    <x v="141"/>
    <x v="51"/>
    <n v="-500000"/>
    <n v="-0.13157894736842105"/>
  </r>
  <r>
    <s v="The Theory of Everything"/>
    <x v="259"/>
    <s v="https://en.wikipedia.org/wiki/The_Theory_of_Everything_(2014_film)"/>
    <s v="Biography"/>
    <s v="Drama"/>
    <s v="James Marsh"/>
    <m/>
    <s v="Eddie Redmayne"/>
    <s v="Felicity Jones"/>
    <m/>
    <m/>
    <m/>
    <x v="0"/>
    <x v="398"/>
    <n v="108700000"/>
    <n v="7.246666666666667"/>
  </r>
  <r>
    <s v="The Three Stooges"/>
    <x v="160"/>
    <s v="https://en.wikipedia.org/wiki/The_Three_Stooges_(film)"/>
    <s v="Comedy"/>
    <m/>
    <s v="Bobby Farrelly"/>
    <s v="Peter Farrelly"/>
    <s v="Chris Diamantopoulos"/>
    <s v="Sean Hayes"/>
    <s v="Will Sasso"/>
    <s v="Jane Lynch"/>
    <s v="Larry David"/>
    <x v="54"/>
    <x v="289"/>
    <n v="24800000"/>
    <n v="0.82666666666666666"/>
  </r>
  <r>
    <s v="The Transporter Refueled"/>
    <x v="44"/>
    <s v="https://en.wikipedia.org/wiki/The_Transporter_Refueled"/>
    <s v="Action"/>
    <s v="Thriller"/>
    <s v="Camille Delamarre"/>
    <m/>
    <s v="Ed Skrein"/>
    <s v="Ray Stevenson"/>
    <s v="Loan Chabanol"/>
    <s v="Gabriella Wright"/>
    <m/>
    <x v="61"/>
    <x v="399"/>
    <n v="47600000"/>
    <n v="1.9039999999999999"/>
  </r>
  <r>
    <s v="The Twilight Saga: Breaking Dawn – Part 2"/>
    <x v="231"/>
    <s v="https://en.wikipedia.org/wiki/The_Twilight_Saga:_Breaking_Dawn_%25E2%2580%2593_Part_2"/>
    <s v="Fantasy"/>
    <s v="Drama"/>
    <s v="Bill Condon"/>
    <m/>
    <s v="Kristen Stewart"/>
    <s v="Robert Pattinson"/>
    <s v="Michael Sheen"/>
    <s v="Mackenzie Foy"/>
    <s v="Billy Burke"/>
    <x v="69"/>
    <x v="400"/>
    <n v="709700000"/>
    <n v="5.9141666666666666"/>
  </r>
  <r>
    <s v="The Vatican Tapes"/>
    <x v="302"/>
    <s v="https://en.wikipedia.org/wiki/The_Vatican_Tapes"/>
    <s v="Horror"/>
    <m/>
    <s v="Mark Neveldine"/>
    <m/>
    <s v="Kathleen Robertson"/>
    <s v="Michael Peña"/>
    <s v="Djimon Hounsou"/>
    <s v="Dougray Scott"/>
    <s v="John Patrick Amedori"/>
    <x v="62"/>
    <x v="401"/>
    <n v="500000"/>
    <n v="3.8461538461538464E-2"/>
  </r>
  <r>
    <s v="The Visit"/>
    <x v="303"/>
    <s v="https://en.wikipedia.org/wiki/The_Visit_(2015_American_film)"/>
    <s v="Horror"/>
    <s v="Thriller"/>
    <s v="M. Night Shyamalan"/>
    <m/>
    <s v="Kathryn Hahn"/>
    <s v="Ed Oxenbould"/>
    <s v="Deanna Dunagan"/>
    <s v="Peter McRobbie"/>
    <s v="Olivia DeJonge"/>
    <x v="8"/>
    <x v="402"/>
    <n v="93500000"/>
    <n v="18.7"/>
  </r>
  <r>
    <s v="The Walk"/>
    <x v="199"/>
    <s v="https://en.wikipedia.org/wiki/The_Walk_(2015_film)"/>
    <s v="Biography"/>
    <m/>
    <s v="Robert Zemeckis"/>
    <m/>
    <s v="Joseph Gordon-Levitt"/>
    <s v="Ben Kingsley"/>
    <s v="James Badge Dale"/>
    <s v="Charlotte Le Bon"/>
    <m/>
    <x v="1"/>
    <x v="403"/>
    <n v="16200000"/>
    <n v="0.36"/>
  </r>
  <r>
    <s v="The Watch"/>
    <x v="304"/>
    <s v="https://en.wikipedia.org/wiki/The_Watch_(2012_film)"/>
    <s v="Comedy"/>
    <m/>
    <s v="Akiva Schaffer"/>
    <m/>
    <s v="Ben Stiller"/>
    <s v="Vince Vaughn"/>
    <s v="Rosemarie DeWitt"/>
    <s v="Jonah Hill"/>
    <s v="Richard Ayoade"/>
    <x v="75"/>
    <x v="197"/>
    <n v="300000"/>
    <n v="4.4117647058823529E-3"/>
  </r>
  <r>
    <s v="The Water Diviner"/>
    <x v="305"/>
    <s v="https://en.wikipedia.org/wiki/The_Water_Diviner"/>
    <s v="Drama"/>
    <m/>
    <s v="Russell Crowe"/>
    <m/>
    <s v="Cem Yılmaz"/>
    <s v="Miyavi"/>
    <s v="Yılmaz Erdoğan"/>
    <m/>
    <m/>
    <x v="142"/>
    <x v="404"/>
    <n v="8300000"/>
    <n v="0.36888888888888888"/>
  </r>
  <r>
    <s v="The Way, Way Back"/>
    <x v="306"/>
    <s v="https://en.wikipedia.org/wiki/The_Way,_Way_Back"/>
    <s v="Comedy"/>
    <s v="Drama"/>
    <s v="Nat Faxon"/>
    <s v="Jim Rash"/>
    <s v="Steve Carell"/>
    <s v="Toni Collette"/>
    <s v="Allison Janney"/>
    <s v="AnnaSophia Robb"/>
    <s v="Sam Rockwell"/>
    <x v="8"/>
    <x v="31"/>
    <n v="0"/>
    <n v="0"/>
  </r>
  <r>
    <s v="The Wedding Ringer"/>
    <x v="307"/>
    <s v="https://en.wikipedia.org/wiki/The_Wedding_Ringer"/>
    <s v="Romance"/>
    <s v="Comedy"/>
    <s v="Jeremy Garelick"/>
    <m/>
    <s v="Kevin Hart"/>
    <s v="Josh Gad"/>
    <s v="Kaley Cuoco"/>
    <s v="Olivia Thirlby"/>
    <s v="Alan Ritchson"/>
    <x v="39"/>
    <x v="405"/>
    <n v="56800000"/>
    <n v="2.4695652173913043"/>
  </r>
  <r>
    <s v="The Witch"/>
    <x v="154"/>
    <s v="https://en.wikipedia.org/wiki/The_Witch_(2015_film)"/>
    <s v="Horror"/>
    <m/>
    <s v="Robert Eggers"/>
    <m/>
    <s v="Anya Taylor-Joy"/>
    <s v="Ralph Ineson"/>
    <s v="Kate Dickie"/>
    <m/>
    <m/>
    <x v="73"/>
    <x v="406"/>
    <n v="37400000"/>
    <n v="12.466666666666667"/>
  </r>
  <r>
    <s v="The Wolverine"/>
    <x v="308"/>
    <s v="https://en.wikipedia.org/wiki/The_Wolverine_(film)"/>
    <s v="Action"/>
    <s v="Adventure"/>
    <s v="James Mangold"/>
    <m/>
    <s v="Hugh Jackman"/>
    <s v="Famke Janssen"/>
    <s v="Hiroyuki Sanada"/>
    <s v="Hal Yamanouchi"/>
    <s v="Tao Okamoto"/>
    <x v="69"/>
    <x v="407"/>
    <n v="294800000"/>
    <n v="2.4566666666666666"/>
  </r>
  <r>
    <s v="The Woman in Black"/>
    <x v="64"/>
    <s v="https://en.wikipedia.org/wiki/The_Woman_in_Black_(2012_film)"/>
    <s v="Horror"/>
    <s v="Thriller"/>
    <s v="James Watkins"/>
    <m/>
    <s v="Daniel Radcliffe"/>
    <s v="Ciarán Hinds"/>
    <s v="Janet McTeer"/>
    <s v="Liz White"/>
    <s v="Alisa Khazanova"/>
    <x v="0"/>
    <x v="408"/>
    <n v="113500000"/>
    <n v="7.5666666666666664"/>
  </r>
  <r>
    <s v="The Woman in Black: Angel of Death"/>
    <x v="309"/>
    <s v="https://en.wikipedia.org/wiki/The_Woman_in_Black:_Angel_of_Death"/>
    <s v="Horror"/>
    <m/>
    <s v="Tom Harper"/>
    <m/>
    <s v="Phoebe Fox"/>
    <s v="Jeremy Irvine"/>
    <s v="Helen McCrory"/>
    <s v="Adrian Rawlins"/>
    <s v="Oaklee Pendergast"/>
    <x v="0"/>
    <x v="409"/>
    <n v="33900000"/>
    <n v="2.2599999999999998"/>
  </r>
  <r>
    <s v="The World's End"/>
    <x v="213"/>
    <s v="https://en.wikipedia.org/wiki/The_World%2527s_End_(film)"/>
    <s v="Comedy"/>
    <s v="Sci-Fi"/>
    <s v="Edgar Wright"/>
    <m/>
    <s v="Simon Pegg"/>
    <s v="Nick Frost"/>
    <s v="Paddy Considine"/>
    <s v="Martin Freeman"/>
    <s v="Eddie Marsan"/>
    <x v="13"/>
    <x v="262"/>
    <n v="26100000"/>
    <n v="1.3049999999999999"/>
  </r>
  <r>
    <s v="The Young Messiah"/>
    <x v="291"/>
    <s v="https://en.wikipedia.org/wiki/The_Young_Messiah_(film)"/>
    <s v="Drama"/>
    <m/>
    <s v="Cyrus Nowrasteh"/>
    <m/>
    <s v="Adam Greaves-Neal"/>
    <s v="Sean Bean"/>
    <m/>
    <m/>
    <m/>
    <x v="143"/>
    <x v="410"/>
    <n v="-11300000"/>
    <n v="-0.61081081081081079"/>
  </r>
  <r>
    <s v="Think Like a Man"/>
    <x v="283"/>
    <s v="https://en.wikipedia.org/wiki/Think_Like_a_Man"/>
    <s v="Comedy"/>
    <s v="Romance"/>
    <s v="Tim Story"/>
    <m/>
    <s v="Kevin Hart"/>
    <s v="Michael Ealy"/>
    <s v="Taraji P. Henson"/>
    <s v="Jerry Ferrara"/>
    <s v="Meagan Good"/>
    <x v="46"/>
    <x v="411"/>
    <n v="84100000"/>
    <n v="7.0083333333333337"/>
  </r>
  <r>
    <s v="This Is the End"/>
    <x v="310"/>
    <s v="https://en.wikipedia.org/wiki/This_Is_the_End"/>
    <s v="Comedy"/>
    <s v="Sci-Fi"/>
    <s v="Evan Goldberg"/>
    <s v="Seth Rogen"/>
    <s v="Seth Rogen"/>
    <s v="Jay Baruchel"/>
    <s v="James Franco"/>
    <s v="Craig Robinson"/>
    <s v="Danny McBride"/>
    <x v="134"/>
    <x v="412"/>
    <n v="94000000"/>
    <n v="2.9375"/>
  </r>
  <r>
    <s v="This Is Where I Leave You"/>
    <x v="16"/>
    <s v="https://en.wikipedia.org/wiki/This_Is_Where_I_Leave_You"/>
    <s v="Comedy"/>
    <m/>
    <s v="Shawn Levy"/>
    <m/>
    <s v="Jason Bateman"/>
    <s v="Tina Fey"/>
    <s v="Jane Fonda"/>
    <s v="Timothy Olyphant"/>
    <s v="Corey Stoll"/>
    <x v="144"/>
    <x v="257"/>
    <n v="21500000"/>
    <n v="1.0858585858585859"/>
  </r>
  <r>
    <s v="This Means War"/>
    <x v="109"/>
    <s v="https://en.wikipedia.org/wiki/This_Means_War_(film)"/>
    <s v="Action"/>
    <s v="Romance"/>
    <s v="McG"/>
    <m/>
    <s v="Tom Hardy"/>
    <s v="Chris Pine"/>
    <s v="Reese Witherspoon"/>
    <s v="Chelsea Handler"/>
    <s v="Til Schweiger"/>
    <x v="25"/>
    <x v="413"/>
    <n v="91500000"/>
    <n v="1.4076923076923078"/>
  </r>
  <r>
    <s v="Top Five"/>
    <x v="42"/>
    <s v="https://en.wikipedia.org/wiki/Top_Five"/>
    <s v="Comedy"/>
    <m/>
    <s v="Chris Rock"/>
    <m/>
    <s v="Chris Rock"/>
    <s v="Rosario Dawson"/>
    <s v="Genevieve Angelson"/>
    <s v="Rachel Feinstein"/>
    <s v="Dan Naturman"/>
    <x v="46"/>
    <x v="414"/>
    <n v="14100000"/>
    <n v="1.175"/>
  </r>
  <r>
    <s v="Top Gun 3D"/>
    <x v="132"/>
    <s v="https://en.wikipedia.org/wiki/Top_Gun"/>
    <s v="Action"/>
    <m/>
    <s v="Tony Scott"/>
    <m/>
    <s v="Tom Cruise"/>
    <s v="Kelly McGillis"/>
    <s v="Val Kilmer"/>
    <s v="James Tolkan"/>
    <s v="Tom Skerritt"/>
    <x v="0"/>
    <x v="415"/>
    <n v="341800000"/>
    <n v="22.786666666666665"/>
  </r>
  <r>
    <s v="Total Recall"/>
    <x v="79"/>
    <s v="https://en.wikipedia.org/wiki/Total_Recall_(2012_film)"/>
    <s v="Action"/>
    <s v="Sci-Fi"/>
    <s v="Len Wiseman"/>
    <m/>
    <s v="Colin Farrell"/>
    <s v="Jessica Biel"/>
    <s v="Bryan Cranston"/>
    <s v="Kate Beckinsale"/>
    <s v="Bill Nighy"/>
    <x v="105"/>
    <x v="416"/>
    <n v="73500000"/>
    <n v="0.58799999999999997"/>
  </r>
  <r>
    <s v="Trance"/>
    <x v="105"/>
    <s v="https://en.wikipedia.org/wiki/Trance_(2013_film)"/>
    <s v="Crime"/>
    <m/>
    <s v="Danny Boyle"/>
    <m/>
    <s v="James McAvoy"/>
    <s v="Vincent Cassel"/>
    <s v="Rosario Dawson"/>
    <s v="Tuppence Middleton"/>
    <s v="Lee Nicholas Harris"/>
    <x v="13"/>
    <x v="417"/>
    <n v="4300000"/>
    <n v="0.215"/>
  </r>
  <r>
    <s v="Transcendence"/>
    <x v="311"/>
    <s v="https://en.wikipedia.org/wiki/Transcendence_(2014_film)"/>
    <s v="Sci-Fi"/>
    <s v="Thriller"/>
    <s v="Wally Pfister"/>
    <m/>
    <s v="Johnny Depp"/>
    <s v="Paul Bettany"/>
    <s v="Rebecca Hall"/>
    <s v="Kate Mara"/>
    <s v="Morgan Freeman"/>
    <x v="33"/>
    <x v="418"/>
    <n v="3000000"/>
    <n v="0.03"/>
  </r>
  <r>
    <s v="Triple 9"/>
    <x v="312"/>
    <s v="https://en.wikipedia.org/wiki/Triple_9"/>
    <s v="Crime"/>
    <s v="Drama"/>
    <s v="John Hillcoat"/>
    <m/>
    <s v="Kate Winslet"/>
    <s v="Woody Harrelson"/>
    <s v="Gal Gadot"/>
    <s v="Anthony Mackie"/>
    <s v="Teresa Palmer"/>
    <x v="13"/>
    <x v="419"/>
    <n v="3400000"/>
    <n v="0.17"/>
  </r>
  <r>
    <s v="Trouble with the Curve"/>
    <x v="94"/>
    <s v="https://en.wikipedia.org/wiki/Trouble_with_the_Curve"/>
    <s v="Drama"/>
    <s v="Sports"/>
    <s v="Robert Lorenz"/>
    <m/>
    <s v="Clint Eastwood"/>
    <s v="Amy Adams"/>
    <s v="Matthew Lillard"/>
    <s v="Justin Timberlake"/>
    <s v="John Goodman"/>
    <x v="31"/>
    <x v="420"/>
    <n v="-11000000"/>
    <n v="-0.18333333333333332"/>
  </r>
  <r>
    <s v="Trumbo"/>
    <x v="313"/>
    <s v="https://en.wikipedia.org/wiki/Trumbo_(2015_film)"/>
    <s v="Drama"/>
    <m/>
    <s v="Jay Roach"/>
    <m/>
    <s v="Bryan Cranston"/>
    <s v="Diane Lane"/>
    <s v="Helen Mirren"/>
    <s v="John Goodman"/>
    <s v="Elle Fanning"/>
    <x v="0"/>
    <x v="70"/>
    <n v="-6800000.0000000009"/>
    <n v="-0.45333333333333342"/>
  </r>
  <r>
    <s v="Truth"/>
    <x v="313"/>
    <s v="https://en.wikipedia.org/wiki/Truth_(2015_film)"/>
    <s v="Drama"/>
    <m/>
    <s v="James Vanderbilt"/>
    <m/>
    <s v="Robert Redford"/>
    <s v="Cate Blanchett"/>
    <s v="Dennis Quaid"/>
    <s v="Topher Grace"/>
    <s v="Elisabeth Moss"/>
    <x v="145"/>
    <x v="232"/>
    <n v="-4200000"/>
    <n v="-0.4375"/>
  </r>
  <r>
    <s v="Turbo"/>
    <x v="314"/>
    <s v="https://en.wikipedia.org/wiki/Turbo_(film)"/>
    <s v="Comedy"/>
    <s v="Family"/>
    <s v="David Soren"/>
    <m/>
    <s v="Ryan Reynolds"/>
    <s v="Paul Giamatti"/>
    <s v="Michael Peña"/>
    <s v="Luis Guzmán"/>
    <s v="Bill Hader"/>
    <x v="101"/>
    <x v="421"/>
    <n v="155600000"/>
    <n v="1.2251968503937007"/>
  </r>
  <r>
    <s v="Tusk"/>
    <x v="42"/>
    <s v="https://en.wikipedia.org/wiki/Tusk_(2014_film)"/>
    <s v="Horror"/>
    <m/>
    <s v="Kevin Smith"/>
    <m/>
    <s v="Michael Parks"/>
    <s v="Justin Long"/>
    <s v="Haley Joel Osment"/>
    <s v="Génesis Rodríguez"/>
    <s v="Johnny Depp"/>
    <x v="73"/>
    <x v="422"/>
    <n v="-1100000"/>
    <n v="-0.36666666666666664"/>
  </r>
  <r>
    <s v="Unbroken"/>
    <x v="315"/>
    <s v="https://en.wikipedia.org/wiki/Unbroken_(film)"/>
    <s v="Drama"/>
    <m/>
    <s v="Angelina Jolie"/>
    <m/>
    <s v="Jack O'Connell"/>
    <s v="Miyavi"/>
    <s v="Domhnall Gleeson"/>
    <s v="Garrett Hedlund"/>
    <s v="Jai Courtney"/>
    <x v="25"/>
    <x v="423"/>
    <n v="98400000"/>
    <n v="1.5138461538461538"/>
  </r>
  <r>
    <s v="Unfinished Business"/>
    <x v="316"/>
    <s v="https://en.wikipedia.org/wiki/Unfinished_Business_(2015_film)"/>
    <s v="Comedy"/>
    <m/>
    <s v="Ken Scott"/>
    <m/>
    <s v="Vince Vaughn"/>
    <s v="Tom Wilkinson"/>
    <s v="Dave Franco"/>
    <s v="Sienna Miller"/>
    <s v="Nick Frost"/>
    <x v="18"/>
    <x v="424"/>
    <n v="-20600000"/>
    <n v="-0.58857142857142852"/>
  </r>
  <r>
    <s v="Unfriended"/>
    <x v="317"/>
    <s v="https://en.wikipedia.org/wiki/Unfriended"/>
    <s v="Horror"/>
    <m/>
    <s v="Levan Gabriadze"/>
    <m/>
    <s v="Shelley Hennig"/>
    <s v="Renee Olstead"/>
    <s v="Jacob Wysocki"/>
    <s v="Will Peltz"/>
    <m/>
    <x v="45"/>
    <x v="425"/>
    <n v="63099999.999999993"/>
    <n v="63.099999999999994"/>
  </r>
  <r>
    <s v="Vacation"/>
    <x v="318"/>
    <s v="https://en.wikipedia.org/wiki/Vacation_(2015_film)"/>
    <s v="Adventure"/>
    <s v="Comedy"/>
    <s v="John Francis Daley"/>
    <s v="Jonathan Goldstein"/>
    <s v="Ed Helms"/>
    <s v="Christina Applegate"/>
    <s v="Leslie Mann"/>
    <s v="Chris Hemsworth"/>
    <s v="Charlie Day"/>
    <x v="71"/>
    <x v="319"/>
    <n v="73900000"/>
    <n v="2.3838709677419354"/>
  </r>
  <r>
    <s v="Vampire Academy"/>
    <x v="7"/>
    <s v="https://en.wikipedia.org/wiki/Vampire_Academy_(film)"/>
    <s v="Action"/>
    <s v="Romance"/>
    <s v="Mark Waters"/>
    <m/>
    <s v="Zoey Deutch"/>
    <s v="Lucy Fry"/>
    <s v="Danila Kozlovsky"/>
    <m/>
    <m/>
    <x v="54"/>
    <x v="426"/>
    <n v="-14600000"/>
    <n v="-0.48666666666666669"/>
  </r>
  <r>
    <s v="Veronica Mars"/>
    <x v="298"/>
    <s v="https://en.wikipedia.org/wiki/Veronica_Mars_(film)"/>
    <s v="Mystery"/>
    <s v="Drama"/>
    <s v="Rob Thomas"/>
    <m/>
    <s v="Kristen Bell"/>
    <s v="Jason Dohring"/>
    <s v="Krysten Ritter"/>
    <s v="Ryan Hansen"/>
    <s v="Francis Capra"/>
    <x v="130"/>
    <x v="427"/>
    <n v="-2500000"/>
    <n v="-0.41666666666666669"/>
  </r>
  <r>
    <s v="Victor Frankenstein"/>
    <x v="67"/>
    <s v="https://en.wikipedia.org/wiki/Victor_Frankenstein_(film)"/>
    <s v="Horror"/>
    <m/>
    <s v="Paul McGuigan"/>
    <m/>
    <s v="Daniel Radcliffe"/>
    <s v="James McAvoy"/>
    <s v="Jessica Brown Findlay"/>
    <s v="Andrew Scott"/>
    <m/>
    <x v="6"/>
    <x v="428"/>
    <n v="-5800000"/>
    <n v="-0.14499999999999999"/>
  </r>
  <r>
    <s v="Wanderlust"/>
    <x v="115"/>
    <s v="https://en.wikipedia.org/wiki/Wanderlust_(2012_film)"/>
    <s v="Comedy"/>
    <m/>
    <s v="David Wain"/>
    <m/>
    <s v="Paul Rudd"/>
    <s v="Jennifer Aniston"/>
    <s v="Malin Akerman"/>
    <s v="Justin Theroux"/>
    <s v="Ken Marino"/>
    <x v="18"/>
    <x v="344"/>
    <n v="-10800000"/>
    <n v="-0.30857142857142855"/>
  </r>
  <r>
    <s v="War Dogs"/>
    <x v="41"/>
    <s v="https://en.wikipedia.org/wiki/War_Dogs_(2016_film)"/>
    <s v="Crime"/>
    <s v="Comedy"/>
    <s v="Todd Phillips"/>
    <m/>
    <s v="Jonah Hill"/>
    <s v="Miles Teller"/>
    <s v="Ana de Armas"/>
    <s v="J. B. Blanc"/>
    <m/>
    <x v="6"/>
    <x v="429"/>
    <n v="2700000"/>
    <n v="6.7500000000000004E-2"/>
  </r>
  <r>
    <s v="War Room"/>
    <x v="319"/>
    <s v="https://en.wikipedia.org/wiki/War_Room_(film)"/>
    <s v="Drama"/>
    <m/>
    <s v="Alex Kendrick"/>
    <m/>
    <s v="Alex Kendrick"/>
    <s v="Priscilla Shirer"/>
    <s v="T.C. Stallings"/>
    <s v="Beth Moore"/>
    <s v="Karen Abercrombie"/>
    <x v="73"/>
    <x v="430"/>
    <n v="70700000"/>
    <n v="23.566666666666666"/>
  </r>
  <r>
    <s v="Warcraft"/>
    <x v="57"/>
    <s v="https://en.wikipedia.org/wiki/Warcraft_(film)"/>
    <s v="Action"/>
    <s v="Fantasy"/>
    <s v="Duncan Jones"/>
    <m/>
    <s v="Ben Foster"/>
    <s v="Travis Fimmel"/>
    <s v="Paula Patton"/>
    <s v="Toby Kebbell"/>
    <s v="Dominic Cooper"/>
    <x v="70"/>
    <x v="431"/>
    <n v="273500000"/>
    <n v="1.7093750000000001"/>
  </r>
  <r>
    <s v="Warm Bodies"/>
    <x v="51"/>
    <s v="https://en.wikipedia.org/wiki/Warm_Bodies_(film)"/>
    <s v="Comedy"/>
    <s v="Horror"/>
    <s v="Jonathan Levine"/>
    <m/>
    <s v="Nicholas Hoult"/>
    <s v="Teresa Palmer"/>
    <s v="Rob Corddry"/>
    <s v="John Malkovich"/>
    <s v="Analeigh Tipton"/>
    <x v="18"/>
    <x v="432"/>
    <n v="82000000"/>
    <n v="2.342857142857143"/>
  </r>
  <r>
    <s v="What Maisie Knew"/>
    <x v="273"/>
    <s v="https://en.wikipedia.org/wiki/What_Maisie_Knew_(film)"/>
    <s v="Drama"/>
    <m/>
    <s v="Scott McGehee"/>
    <s v="David Siegel"/>
    <s v="Julianne Moore"/>
    <s v="Steve Coogan"/>
    <s v="Alexander Skarsgård"/>
    <s v="Joanna Vanderham"/>
    <s v="Onata Aprile"/>
    <x v="8"/>
    <x v="433"/>
    <n v="-2300000"/>
    <n v="-0.46"/>
  </r>
  <r>
    <s v="What to Expect When You're Expecting"/>
    <x v="38"/>
    <s v="https://en.wikipedia.org/wiki/What_to_Expect_When_You%2527re_Expecting_(film)"/>
    <s v="Comedy"/>
    <m/>
    <s v="Kirk Jones"/>
    <m/>
    <s v="Cameron Diaz"/>
    <s v="Jennifer Lopez"/>
    <s v="Brooklyn Decker"/>
    <s v="Elizabeth Banks"/>
    <s v="Anna Kendrick"/>
    <x v="6"/>
    <x v="359"/>
    <n v="44400000"/>
    <n v="1.1100000000000001"/>
  </r>
  <r>
    <s v="When the Game Stands Tall"/>
    <x v="260"/>
    <s v="https://en.wikipedia.org/wiki/When_the_Game_Stands_Tall"/>
    <s v="Religious"/>
    <s v="Drama"/>
    <s v="Thomas Carter"/>
    <m/>
    <s v="Jim Caviezel"/>
    <s v="Laura Dern"/>
    <s v="Michael Chiklis"/>
    <s v="Alexander Ludwig"/>
    <m/>
    <x v="0"/>
    <x v="434"/>
    <n v="15100000"/>
    <n v="1.0066666666666666"/>
  </r>
  <r>
    <s v="Whiplash"/>
    <x v="320"/>
    <s v="https://en.wikipedia.org/wiki/Whiplash_(2014_film)"/>
    <s v="Drama"/>
    <m/>
    <s v="Damien Chazelle"/>
    <m/>
    <s v="J. K. Simmons"/>
    <s v="Miles Teller"/>
    <s v="Paul Reiser"/>
    <s v="Melissa Benoist"/>
    <m/>
    <x v="131"/>
    <x v="420"/>
    <n v="45700000"/>
    <n v="13.848484848484848"/>
  </r>
  <r>
    <s v="Whiskey Tango Foxtrot"/>
    <x v="161"/>
    <s v="https://en.wikipedia.org/wiki/Whiskey_Tango_Foxtrot_(film)"/>
    <s v="Drama"/>
    <s v="Comedy"/>
    <s v="Glenn Ficarra"/>
    <s v="John Requa"/>
    <s v="Tina Fey"/>
    <s v="Margot Robbie"/>
    <s v="Martin Freeman"/>
    <s v="Billy Bob Thornton"/>
    <s v="Alfred Molina"/>
    <x v="18"/>
    <x v="305"/>
    <n v="-10100000"/>
    <n v="-0.28857142857142859"/>
  </r>
  <r>
    <s v="White House Down"/>
    <x v="267"/>
    <s v="https://en.wikipedia.org/wiki/White_House_Down"/>
    <s v="Action"/>
    <m/>
    <s v="Roland Emmerich"/>
    <m/>
    <s v="Channing Tatum"/>
    <s v="Jamie Foxx"/>
    <s v="Maggie Gyllenhaal"/>
    <s v="James Woods"/>
    <s v="Richard Jenkins"/>
    <x v="52"/>
    <x v="435"/>
    <n v="55000000"/>
    <n v="0.36666666666666664"/>
  </r>
  <r>
    <s v="Wild"/>
    <x v="32"/>
    <s v="https://en.wikipedia.org/wiki/Wild_(2014_film)"/>
    <s v="Drama"/>
    <m/>
    <s v="Jean-Marc Vallée"/>
    <m/>
    <s v="Reese Witherspoon"/>
    <s v="Gaby Hoffmann"/>
    <s v="Michiel Huisman"/>
    <s v="Charles Baker"/>
    <m/>
    <x v="0"/>
    <x v="436"/>
    <n v="37500000"/>
    <n v="2.5"/>
  </r>
  <r>
    <s v="Winter's Tale"/>
    <x v="321"/>
    <s v="https://en.wikipedia.org/wiki/Winter%2527s_Tale_(film)"/>
    <s v="Drama"/>
    <s v="Fantasy"/>
    <s v="Akiva Goldsman"/>
    <m/>
    <s v="Colin Farrell"/>
    <s v="Russell Crowe"/>
    <s v="Jessica Brown Findlay"/>
    <s v="Jennifer Connelly"/>
    <s v="Will Smith"/>
    <x v="31"/>
    <x v="244"/>
    <n v="-28900000"/>
    <n v="-0.48166666666666669"/>
  </r>
  <r>
    <s v="Wish I Was Here"/>
    <x v="322"/>
    <s v="https://en.wikipedia.org/wiki/Wish_I_Was_Here"/>
    <s v="Drama"/>
    <s v="Comedy"/>
    <s v="Zach Braff"/>
    <m/>
    <s v="Zach Braff"/>
    <s v="Kate Hudson"/>
    <s v="Jim Parsons"/>
    <s v="Mandy Patinkin"/>
    <s v="Ashley Greene"/>
    <x v="130"/>
    <x v="437"/>
    <n v="-500000"/>
    <n v="-8.3333333333333329E-2"/>
  </r>
  <r>
    <s v="Woman in Gold"/>
    <x v="323"/>
    <s v="https://en.wikipedia.org/wiki/Woman_in_Gold_(film)"/>
    <s v="Drama"/>
    <m/>
    <s v="Simon Curtis"/>
    <m/>
    <s v="Helen Mirren"/>
    <s v="Ryan Reynolds"/>
    <s v="Daniel Brühl"/>
    <s v="Katie Holmes"/>
    <s v="Tatiana Maslany"/>
    <x v="40"/>
    <x v="438"/>
    <n v="50600000"/>
    <n v="4.5999999999999996"/>
  </r>
  <r>
    <s v="Won't Back Down"/>
    <x v="126"/>
    <s v="https://en.wikipedia.org/wiki/Won%2527t_Back_Down_(film)"/>
    <s v="Drama"/>
    <m/>
    <s v="Daniel Barnz"/>
    <m/>
    <s v="Viola Davis"/>
    <s v="Maggie Gyllenhaal"/>
    <s v="Holly Hunter"/>
    <s v="Ving Rhames"/>
    <s v="Rosie Perez"/>
    <x v="72"/>
    <x v="232"/>
    <n v="-13600000"/>
    <n v="-0.71578947368421053"/>
  </r>
  <r>
    <s v="Woodlawn"/>
    <x v="68"/>
    <s v="https://en.wikipedia.org/wiki/Woodlawn_(film)"/>
    <s v="Drama"/>
    <m/>
    <s v="The Erwin Brothers"/>
    <m/>
    <s v="Sean Astin"/>
    <s v="Nic Bishop"/>
    <s v="Caleb Castille"/>
    <s v="Sherri Shepherd"/>
    <s v="Jon Voight"/>
    <x v="62"/>
    <x v="424"/>
    <n v="1400000"/>
    <n v="0.1076923076923077"/>
  </r>
  <r>
    <s v="World War Z"/>
    <x v="324"/>
    <s v="https://en.wikipedia.org/wiki/World_War_Z_(film)"/>
    <s v="Action"/>
    <s v="Horror"/>
    <s v="Marc Forster"/>
    <m/>
    <s v="Brad Pitt"/>
    <s v="Mireille Enos"/>
    <s v="James Badge Dale"/>
    <s v="Daniella Kertesz"/>
    <s v="Matthew Fox"/>
    <x v="106"/>
    <x v="439"/>
    <n v="350000000"/>
    <n v="1.8421052631578947"/>
  </r>
  <r>
    <s v="Wrath of the Titans"/>
    <x v="173"/>
    <s v="https://en.wikipedia.org/wiki/Wrath_of_the_Titans"/>
    <s v="Action"/>
    <s v="Adventure"/>
    <s v="Jonathan Liebesman"/>
    <m/>
    <s v="Sam Worthington"/>
    <s v="Liam Neeson"/>
    <s v="Ralph Fiennes"/>
    <s v="Edgar Ramirez"/>
    <s v="Rosamund Pike"/>
    <x v="52"/>
    <x v="440"/>
    <n v="155300000"/>
    <n v="1.0353333333333334"/>
  </r>
  <r>
    <s v="X-Men: Apocalypse"/>
    <x v="325"/>
    <s v="https://en.wikipedia.org/wiki/X-Men:_Apocalypse"/>
    <s v="Action"/>
    <m/>
    <s v="Bryan Singer"/>
    <m/>
    <s v="James McAvoy"/>
    <s v="Michael Fassbender"/>
    <s v="Jennifer Lawrence"/>
    <s v="Oscar Isaac"/>
    <s v="Nicholas Hoult"/>
    <x v="63"/>
    <x v="441"/>
    <n v="366600000"/>
    <n v="2.059550561797753"/>
  </r>
  <r>
    <s v="X-Men: Days of Future Past"/>
    <x v="326"/>
    <s v="https://en.wikipedia.org/wiki/X-Men:_Days_of_Future_Past"/>
    <s v="Action"/>
    <s v="Adventure"/>
    <s v="Bryan Singer"/>
    <m/>
    <s v="Hugh Jackman"/>
    <s v="James McAvoy"/>
    <s v="Michael Fassbender"/>
    <s v="Halle Berry"/>
    <s v="Jennifer Lawrence"/>
    <x v="146"/>
    <x v="442"/>
    <n v="547900000"/>
    <n v="2.7395"/>
  </r>
  <r>
    <s v="You're Next"/>
    <x v="327"/>
    <s v="https://en.wikipedia.org/wiki/You%2527re_Next"/>
    <s v="Horror"/>
    <m/>
    <s v="Adam Wingard"/>
    <m/>
    <s v="Sharni Vinson"/>
    <s v="Joe Swanberg"/>
    <s v="AJ Bowen"/>
    <s v="Nicholas Tucci"/>
    <s v="Barbara Crampton"/>
    <x v="45"/>
    <x v="443"/>
    <n v="25800000"/>
    <n v="25.8"/>
  </r>
  <r>
    <s v="Zero Dark Thirty"/>
    <x v="328"/>
    <s v="https://en.wikipedia.org/wiki/Zero_Dark_Thirty"/>
    <s v="Drama"/>
    <m/>
    <s v="Kathryn Bigelow"/>
    <m/>
    <s v="Jessica Chastain"/>
    <s v="Chris Pratt"/>
    <s v="Joel Edgerton"/>
    <s v="Kyle Chandler"/>
    <s v="Jason Clarke"/>
    <x v="6"/>
    <x v="444"/>
    <n v="92800000.000000015"/>
    <n v="2.3200000000000003"/>
  </r>
  <r>
    <s v="Zhong Kui: Snow Girl and the Dark Crystal"/>
    <x v="329"/>
    <s v="https://en.wikipedia.org/wiki/Zhong_Kui:_Snow_Girl_and_the_Dark_Crystal"/>
    <s v="Romance"/>
    <s v="Fantasy"/>
    <s v="Peter Pau"/>
    <m/>
    <s v="Li Bingbing"/>
    <s v="Chen Kun"/>
    <s v="Yang Zishan"/>
    <s v="Winston Chao"/>
    <s v="Bao Bei'er"/>
    <x v="54"/>
    <x v="445"/>
    <n v="34470000"/>
    <n v="1.149"/>
  </r>
  <r>
    <s v="Zoolander 2"/>
    <x v="171"/>
    <s v="https://en.wikipedia.org/wiki/Zoolander_2"/>
    <s v="Comedy"/>
    <m/>
    <s v="Ben Stiller"/>
    <m/>
    <s v="Ben Stiller"/>
    <s v="Owen Wilson"/>
    <s v="Christine Taylor"/>
    <s v="Will Ferrell"/>
    <s v="Penélope Cruz"/>
    <x v="21"/>
    <x v="446"/>
    <n v="6000000"/>
    <n v="0.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61111-E97B-4E43-8547-FD9C9BB00F7A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8" indent="0" outline="1" outlineData="1" multipleFieldFilters="0">
  <location ref="A3:C9" firstHeaderRow="0" firstDataRow="1" firstDataCol="1"/>
  <pivotFields count="19">
    <pivotField showAll="0"/>
    <pivotField axis="axisRow" numFmtId="166" showAll="0">
      <items count="331">
        <item x="254"/>
        <item x="216"/>
        <item x="75"/>
        <item x="64"/>
        <item x="148"/>
        <item x="109"/>
        <item x="115"/>
        <item x="84"/>
        <item x="15"/>
        <item x="3"/>
        <item x="270"/>
        <item x="173"/>
        <item x="24"/>
        <item x="160"/>
        <item x="283"/>
        <item x="261"/>
        <item x="247"/>
        <item x="70"/>
        <item x="255"/>
        <item x="38"/>
        <item x="62"/>
        <item x="233"/>
        <item x="165"/>
        <item x="222"/>
        <item x="18"/>
        <item x="39"/>
        <item x="203"/>
        <item x="245"/>
        <item x="226"/>
        <item x="131"/>
        <item x="140"/>
        <item x="304"/>
        <item x="79"/>
        <item x="123"/>
        <item x="250"/>
        <item x="201"/>
        <item x="121"/>
        <item x="210"/>
        <item x="287"/>
        <item x="292"/>
        <item x="215"/>
        <item x="217"/>
        <item x="94"/>
        <item x="126"/>
        <item x="205"/>
        <item x="31"/>
        <item x="21"/>
        <item x="60"/>
        <item x="101"/>
        <item x="158"/>
        <item x="231"/>
        <item x="157"/>
        <item x="150"/>
        <item x="328"/>
        <item x="142"/>
        <item x="81"/>
        <item x="212"/>
        <item x="243"/>
        <item x="10"/>
        <item x="119"/>
        <item x="166"/>
        <item x="202"/>
        <item x="51"/>
        <item x="132"/>
        <item x="9"/>
        <item x="96"/>
        <item x="71"/>
        <item x="278"/>
        <item x="73"/>
        <item x="252"/>
        <item x="196"/>
        <item x="105"/>
        <item x="269"/>
        <item x="97"/>
        <item x="195"/>
        <item x="6"/>
        <item x="179"/>
        <item x="273"/>
        <item x="191"/>
        <item x="100"/>
        <item x="266"/>
        <item x="95"/>
        <item x="19"/>
        <item x="277"/>
        <item x="310"/>
        <item x="167"/>
        <item x="77"/>
        <item x="324"/>
        <item x="267"/>
        <item x="306"/>
        <item x="117"/>
        <item x="314"/>
        <item x="213"/>
        <item x="308"/>
        <item x="47"/>
        <item x="299"/>
        <item x="2"/>
        <item x="204"/>
        <item x="92"/>
        <item x="20"/>
        <item x="284"/>
        <item x="327"/>
        <item x="197"/>
        <item x="108"/>
        <item x="219"/>
        <item x="136"/>
        <item x="37"/>
        <item x="65"/>
        <item x="280"/>
        <item x="286"/>
        <item x="143"/>
        <item x="320"/>
        <item x="78"/>
        <item x="322"/>
        <item x="14"/>
        <item x="297"/>
        <item x="293"/>
        <item x="193"/>
        <item x="221"/>
        <item x="282"/>
        <item x="265"/>
        <item x="7"/>
        <item x="12"/>
        <item x="58"/>
        <item x="321"/>
        <item x="209"/>
        <item x="234"/>
        <item x="5"/>
        <item x="61"/>
        <item x="184"/>
        <item x="192"/>
        <item x="183"/>
        <item x="54"/>
        <item x="298"/>
        <item x="80"/>
        <item x="225"/>
        <item x="220"/>
        <item x="111"/>
        <item x="288"/>
        <item x="86"/>
        <item x="311"/>
        <item x="120"/>
        <item x="274"/>
        <item x="11"/>
        <item x="48"/>
        <item x="114"/>
        <item x="175"/>
        <item x="326"/>
        <item x="128"/>
        <item x="46"/>
        <item x="91"/>
        <item x="4"/>
        <item x="146"/>
        <item x="89"/>
        <item x="72"/>
        <item x="76"/>
        <item x="317"/>
        <item x="163"/>
        <item x="240"/>
        <item x="107"/>
        <item x="260"/>
        <item x="139"/>
        <item x="264"/>
        <item x="156"/>
        <item x="133"/>
        <item x="232"/>
        <item x="285"/>
        <item x="32"/>
        <item x="251"/>
        <item x="40"/>
        <item x="188"/>
        <item x="42"/>
        <item x="259"/>
        <item x="82"/>
        <item x="16"/>
        <item x="28"/>
        <item x="155"/>
        <item x="85"/>
        <item x="248"/>
        <item x="147"/>
        <item x="104"/>
        <item x="198"/>
        <item x="138"/>
        <item x="13"/>
        <item x="271"/>
        <item x="25"/>
        <item x="88"/>
        <item x="315"/>
        <item x="124"/>
        <item x="268"/>
        <item x="29"/>
        <item x="187"/>
        <item x="151"/>
        <item x="229"/>
        <item x="43"/>
        <item x="305"/>
        <item x="309"/>
        <item x="45"/>
        <item x="129"/>
        <item x="307"/>
        <item x="98"/>
        <item x="17"/>
        <item x="230"/>
        <item x="169"/>
        <item x="50"/>
        <item x="211"/>
        <item x="300"/>
        <item x="258"/>
        <item x="87"/>
        <item x="329"/>
        <item x="294"/>
        <item x="279"/>
        <item x="59"/>
        <item x="316"/>
        <item x="122"/>
        <item x="224"/>
        <item x="257"/>
        <item x="69"/>
        <item x="106"/>
        <item x="323"/>
        <item x="63"/>
        <item x="206"/>
        <item x="159"/>
        <item x="164"/>
        <item x="125"/>
        <item x="93"/>
        <item x="141"/>
        <item x="56"/>
        <item x="180"/>
        <item x="208"/>
        <item x="22"/>
        <item x="137"/>
        <item x="301"/>
        <item x="235"/>
        <item x="27"/>
        <item x="242"/>
        <item x="239"/>
        <item x="168"/>
        <item x="30"/>
        <item x="228"/>
        <item x="174"/>
        <item x="200"/>
        <item x="302"/>
        <item x="318"/>
        <item x="263"/>
        <item x="99"/>
        <item x="244"/>
        <item x="218"/>
        <item x="238"/>
        <item x="190"/>
        <item x="26"/>
        <item x="319"/>
        <item x="290"/>
        <item x="236"/>
        <item x="44"/>
        <item x="237"/>
        <item x="303"/>
        <item x="8"/>
        <item x="313"/>
        <item x="276"/>
        <item x="207"/>
        <item x="55"/>
        <item x="127"/>
        <item x="199"/>
        <item x="49"/>
        <item x="116"/>
        <item x="52"/>
        <item x="68"/>
        <item x="223"/>
        <item x="145"/>
        <item x="289"/>
        <item x="162"/>
        <item x="53"/>
        <item x="181"/>
        <item x="227"/>
        <item x="67"/>
        <item x="152"/>
        <item x="134"/>
        <item x="23"/>
        <item x="66"/>
        <item x="262"/>
        <item x="1"/>
        <item x="177"/>
        <item x="153"/>
        <item x="154"/>
        <item x="144"/>
        <item x="118"/>
        <item x="74"/>
        <item x="171"/>
        <item x="312"/>
        <item x="214"/>
        <item x="113"/>
        <item x="90"/>
        <item x="161"/>
        <item x="0"/>
        <item x="291"/>
        <item x="172"/>
        <item x="256"/>
        <item x="35"/>
        <item x="182"/>
        <item x="112"/>
        <item x="249"/>
        <item x="178"/>
        <item x="34"/>
        <item x="272"/>
        <item x="102"/>
        <item x="149"/>
        <item x="246"/>
        <item x="325"/>
        <item x="176"/>
        <item x="185"/>
        <item x="241"/>
        <item x="170"/>
        <item x="194"/>
        <item x="253"/>
        <item x="57"/>
        <item x="103"/>
        <item x="135"/>
        <item x="296"/>
        <item x="281"/>
        <item x="295"/>
        <item x="275"/>
        <item x="110"/>
        <item x="130"/>
        <item x="36"/>
        <item x="186"/>
        <item x="33"/>
        <item x="189"/>
        <item x="41"/>
        <item x="8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4" showAll="0">
      <items count="148">
        <item x="45"/>
        <item x="139"/>
        <item x="100"/>
        <item x="65"/>
        <item x="56"/>
        <item x="112"/>
        <item x="30"/>
        <item x="42"/>
        <item x="91"/>
        <item x="10"/>
        <item x="104"/>
        <item x="73"/>
        <item x="131"/>
        <item x="23"/>
        <item x="28"/>
        <item x="141"/>
        <item x="11"/>
        <item x="138"/>
        <item x="93"/>
        <item x="8"/>
        <item x="130"/>
        <item x="24"/>
        <item x="34"/>
        <item x="87"/>
        <item x="15"/>
        <item x="7"/>
        <item x="102"/>
        <item x="145"/>
        <item x="60"/>
        <item x="35"/>
        <item x="40"/>
        <item x="43"/>
        <item x="46"/>
        <item x="126"/>
        <item x="62"/>
        <item x="103"/>
        <item x="74"/>
        <item x="116"/>
        <item x="0"/>
        <item x="92"/>
        <item x="95"/>
        <item x="68"/>
        <item x="38"/>
        <item x="143"/>
        <item x="72"/>
        <item x="117"/>
        <item x="144"/>
        <item x="13"/>
        <item x="118"/>
        <item x="32"/>
        <item x="142"/>
        <item x="12"/>
        <item x="39"/>
        <item x="94"/>
        <item x="61"/>
        <item x="107"/>
        <item x="98"/>
        <item x="14"/>
        <item x="109"/>
        <item x="54"/>
        <item x="71"/>
        <item x="50"/>
        <item x="134"/>
        <item x="128"/>
        <item x="18"/>
        <item x="59"/>
        <item x="115"/>
        <item x="66"/>
        <item x="6"/>
        <item x="81"/>
        <item x="136"/>
        <item x="121"/>
        <item x="127"/>
        <item x="26"/>
        <item x="1"/>
        <item x="111"/>
        <item x="129"/>
        <item x="44"/>
        <item x="21"/>
        <item x="122"/>
        <item x="19"/>
        <item x="36"/>
        <item x="3"/>
        <item x="99"/>
        <item x="49"/>
        <item x="55"/>
        <item x="88"/>
        <item x="22"/>
        <item x="31"/>
        <item x="135"/>
        <item x="2"/>
        <item x="114"/>
        <item x="25"/>
        <item x="75"/>
        <item x="51"/>
        <item x="37"/>
        <item x="125"/>
        <item x="140"/>
        <item x="76"/>
        <item x="57"/>
        <item x="48"/>
        <item x="89"/>
        <item x="80"/>
        <item x="79"/>
        <item x="4"/>
        <item x="58"/>
        <item x="20"/>
        <item x="9"/>
        <item x="67"/>
        <item x="90"/>
        <item x="85"/>
        <item x="137"/>
        <item x="16"/>
        <item x="33"/>
        <item x="113"/>
        <item x="84"/>
        <item x="133"/>
        <item x="5"/>
        <item x="64"/>
        <item x="69"/>
        <item x="105"/>
        <item x="101"/>
        <item x="47"/>
        <item x="110"/>
        <item x="17"/>
        <item x="108"/>
        <item x="82"/>
        <item x="78"/>
        <item x="77"/>
        <item x="83"/>
        <item x="52"/>
        <item x="123"/>
        <item x="70"/>
        <item x="86"/>
        <item x="41"/>
        <item x="120"/>
        <item x="63"/>
        <item x="132"/>
        <item x="119"/>
        <item x="106"/>
        <item x="146"/>
        <item x="97"/>
        <item x="29"/>
        <item x="96"/>
        <item x="124"/>
        <item x="53"/>
        <item x="27"/>
        <item t="default"/>
      </items>
    </pivotField>
    <pivotField dataField="1" numFmtId="4" showAll="0">
      <items count="448">
        <item x="20"/>
        <item x="377"/>
        <item x="168"/>
        <item x="123"/>
        <item x="252"/>
        <item x="422"/>
        <item x="203"/>
        <item x="155"/>
        <item x="332"/>
        <item x="393"/>
        <item x="162"/>
        <item x="137"/>
        <item x="433"/>
        <item x="53"/>
        <item x="7"/>
        <item x="152"/>
        <item x="51"/>
        <item x="265"/>
        <item x="427"/>
        <item x="35"/>
        <item x="8"/>
        <item x="202"/>
        <item x="31"/>
        <item x="232"/>
        <item x="437"/>
        <item x="190"/>
        <item x="76"/>
        <item x="386"/>
        <item x="56"/>
        <item x="396"/>
        <item x="12"/>
        <item x="410"/>
        <item x="154"/>
        <item x="148"/>
        <item x="70"/>
        <item x="58"/>
        <item x="221"/>
        <item x="321"/>
        <item x="187"/>
        <item x="387"/>
        <item x="243"/>
        <item x="381"/>
        <item x="194"/>
        <item x="325"/>
        <item x="104"/>
        <item x="107"/>
        <item x="113"/>
        <item x="13"/>
        <item x="106"/>
        <item x="234"/>
        <item x="253"/>
        <item x="61"/>
        <item x="401"/>
        <item x="424"/>
        <item x="127"/>
        <item x="41"/>
        <item x="39"/>
        <item x="356"/>
        <item x="426"/>
        <item x="394"/>
        <item x="245"/>
        <item x="36"/>
        <item x="320"/>
        <item x="240"/>
        <item x="174"/>
        <item x="74"/>
        <item x="330"/>
        <item x="210"/>
        <item x="44"/>
        <item x="368"/>
        <item x="161"/>
        <item x="105"/>
        <item x="38"/>
        <item x="15"/>
        <item x="419"/>
        <item x="117"/>
        <item x="11"/>
        <item x="344"/>
        <item x="417"/>
        <item x="305"/>
        <item x="95"/>
        <item x="414"/>
        <item x="22"/>
        <item x="72"/>
        <item x="443"/>
        <item x="26"/>
        <item x="149"/>
        <item x="166"/>
        <item x="84"/>
        <item x="42"/>
        <item x="87"/>
        <item x="388"/>
        <item x="267"/>
        <item x="434"/>
        <item x="272"/>
        <item x="404"/>
        <item x="244"/>
        <item x="103"/>
        <item x="294"/>
        <item x="175"/>
        <item x="201"/>
        <item x="99"/>
        <item x="247"/>
        <item x="112"/>
        <item x="428"/>
        <item x="292"/>
        <item x="21"/>
        <item x="375"/>
        <item x="67"/>
        <item x="157"/>
        <item x="17"/>
        <item x="14"/>
        <item x="50"/>
        <item x="79"/>
        <item x="60"/>
        <item x="338"/>
        <item x="163"/>
        <item x="362"/>
        <item x="280"/>
        <item x="54"/>
        <item x="406"/>
        <item x="304"/>
        <item x="178"/>
        <item x="257"/>
        <item x="40"/>
        <item x="429"/>
        <item x="331"/>
        <item x="199"/>
        <item x="185"/>
        <item x="46"/>
        <item x="90"/>
        <item x="59"/>
        <item x="262"/>
        <item x="91"/>
        <item x="198"/>
        <item x="303"/>
        <item x="208"/>
        <item x="94"/>
        <item x="360"/>
        <item x="230"/>
        <item x="409"/>
        <item x="420"/>
        <item x="96"/>
        <item x="65"/>
        <item x="255"/>
        <item x="182"/>
        <item x="132"/>
        <item x="278"/>
        <item x="374"/>
        <item x="436"/>
        <item x="282"/>
        <item x="337"/>
        <item x="212"/>
        <item x="211"/>
        <item x="289"/>
        <item x="33"/>
        <item x="446"/>
        <item x="83"/>
        <item x="16"/>
        <item x="339"/>
        <item x="264"/>
        <item x="10"/>
        <item x="380"/>
        <item x="403"/>
        <item x="363"/>
        <item x="165"/>
        <item x="438"/>
        <item x="49"/>
        <item x="116"/>
        <item x="349"/>
        <item x="425"/>
        <item x="315"/>
        <item x="445"/>
        <item x="136"/>
        <item x="307"/>
        <item x="317"/>
        <item x="277"/>
        <item x="273"/>
        <item x="340"/>
        <item x="156"/>
        <item x="285"/>
        <item x="197"/>
        <item x="219"/>
        <item x="318"/>
        <item x="47"/>
        <item x="1"/>
        <item x="266"/>
        <item x="399"/>
        <item x="126"/>
        <item x="191"/>
        <item x="430"/>
        <item x="98"/>
        <item x="68"/>
        <item x="80"/>
        <item x="343"/>
        <item x="281"/>
        <item x="227"/>
        <item x="250"/>
        <item x="271"/>
        <item x="383"/>
        <item x="312"/>
        <item x="141"/>
        <item x="405"/>
        <item x="128"/>
        <item x="270"/>
        <item x="359"/>
        <item x="276"/>
        <item x="225"/>
        <item x="158"/>
        <item x="223"/>
        <item x="77"/>
        <item x="287"/>
        <item x="204"/>
        <item x="384"/>
        <item x="268"/>
        <item x="373"/>
        <item x="286"/>
        <item x="358"/>
        <item x="195"/>
        <item x="392"/>
        <item x="142"/>
        <item x="241"/>
        <item x="411"/>
        <item x="6"/>
        <item x="402"/>
        <item x="366"/>
        <item x="43"/>
        <item x="258"/>
        <item x="297"/>
        <item x="160"/>
        <item x="125"/>
        <item x="326"/>
        <item x="57"/>
        <item x="248"/>
        <item x="418"/>
        <item x="220"/>
        <item x="319"/>
        <item x="283"/>
        <item x="110"/>
        <item x="385"/>
        <item x="275"/>
        <item x="228"/>
        <item x="231"/>
        <item x="131"/>
        <item x="207"/>
        <item x="0"/>
        <item x="314"/>
        <item x="367"/>
        <item x="306"/>
        <item x="111"/>
        <item x="145"/>
        <item x="274"/>
        <item x="130"/>
        <item x="236"/>
        <item x="18"/>
        <item x="432"/>
        <item x="242"/>
        <item x="229"/>
        <item x="88"/>
        <item x="376"/>
        <item x="246"/>
        <item x="382"/>
        <item x="398"/>
        <item x="32"/>
        <item x="172"/>
        <item x="412"/>
        <item x="62"/>
        <item x="45"/>
        <item x="224"/>
        <item x="408"/>
        <item x="63"/>
        <item x="2"/>
        <item x="114"/>
        <item x="444"/>
        <item x="311"/>
        <item x="239"/>
        <item x="28"/>
        <item x="151"/>
        <item x="310"/>
        <item x="170"/>
        <item x="361"/>
        <item x="226"/>
        <item x="391"/>
        <item x="118"/>
        <item x="183"/>
        <item x="254"/>
        <item x="121"/>
        <item x="259"/>
        <item x="372"/>
        <item x="346"/>
        <item x="413"/>
        <item x="218"/>
        <item x="147"/>
        <item x="102"/>
        <item x="144"/>
        <item x="423"/>
        <item x="353"/>
        <item x="48"/>
        <item x="100"/>
        <item x="89"/>
        <item x="66"/>
        <item x="140"/>
        <item x="341"/>
        <item x="177"/>
        <item x="316"/>
        <item x="328"/>
        <item x="327"/>
        <item x="355"/>
        <item x="192"/>
        <item x="333"/>
        <item x="357"/>
        <item x="176"/>
        <item x="188"/>
        <item x="290"/>
        <item x="378"/>
        <item x="416"/>
        <item x="3"/>
        <item x="293"/>
        <item x="235"/>
        <item x="205"/>
        <item x="435"/>
        <item x="335"/>
        <item x="269"/>
        <item x="108"/>
        <item x="55"/>
        <item x="299"/>
        <item x="86"/>
        <item x="115"/>
        <item x="150"/>
        <item x="214"/>
        <item x="124"/>
        <item x="347"/>
        <item x="30"/>
        <item x="354"/>
        <item x="23"/>
        <item x="24"/>
        <item x="288"/>
        <item x="279"/>
        <item x="256"/>
        <item x="69"/>
        <item x="301"/>
        <item x="263"/>
        <item x="291"/>
        <item x="19"/>
        <item x="238"/>
        <item x="71"/>
        <item x="379"/>
        <item x="122"/>
        <item x="27"/>
        <item x="97"/>
        <item x="206"/>
        <item x="64"/>
        <item x="173"/>
        <item x="200"/>
        <item x="313"/>
        <item x="421"/>
        <item x="93"/>
        <item x="217"/>
        <item x="237"/>
        <item x="81"/>
        <item x="329"/>
        <item x="37"/>
        <item x="9"/>
        <item x="440"/>
        <item x="334"/>
        <item x="261"/>
        <item x="336"/>
        <item x="186"/>
        <item x="322"/>
        <item x="323"/>
        <item x="216"/>
        <item x="397"/>
        <item x="4"/>
        <item x="159"/>
        <item x="5"/>
        <item x="309"/>
        <item x="395"/>
        <item x="153"/>
        <item x="370"/>
        <item x="85"/>
        <item x="342"/>
        <item x="215"/>
        <item x="364"/>
        <item x="415"/>
        <item x="133"/>
        <item x="345"/>
        <item x="213"/>
        <item x="209"/>
        <item x="138"/>
        <item x="120"/>
        <item x="92"/>
        <item x="233"/>
        <item x="109"/>
        <item x="296"/>
        <item x="180"/>
        <item x="143"/>
        <item x="196"/>
        <item x="129"/>
        <item x="251"/>
        <item x="284"/>
        <item x="249"/>
        <item x="222"/>
        <item x="164"/>
        <item x="407"/>
        <item x="82"/>
        <item x="431"/>
        <item x="302"/>
        <item x="169"/>
        <item x="179"/>
        <item x="365"/>
        <item x="134"/>
        <item x="300"/>
        <item x="260"/>
        <item x="29"/>
        <item x="167"/>
        <item x="119"/>
        <item x="389"/>
        <item x="439"/>
        <item x="441"/>
        <item x="25"/>
        <item x="298"/>
        <item x="371"/>
        <item x="324"/>
        <item x="171"/>
        <item x="135"/>
        <item x="189"/>
        <item x="369"/>
        <item x="295"/>
        <item x="352"/>
        <item x="184"/>
        <item x="146"/>
        <item x="193"/>
        <item x="350"/>
        <item x="73"/>
        <item x="52"/>
        <item x="390"/>
        <item x="181"/>
        <item x="442"/>
        <item x="351"/>
        <item x="308"/>
        <item x="75"/>
        <item x="101"/>
        <item x="400"/>
        <item x="34"/>
        <item x="139"/>
        <item x="348"/>
        <item x="78"/>
        <item t="default"/>
      </items>
    </pivotField>
    <pivotField numFmtId="4" showAll="0"/>
    <pivotField numFmtId="9"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axis="axisRow"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8">
        <item sd="0" x="0"/>
        <item sd="0" x="1"/>
        <item sd="0" x="2"/>
        <item sd="0" x="3"/>
        <item sd="0" x="4"/>
        <item sd="0" x="5"/>
        <item sd="0" x="6"/>
        <item t="default"/>
      </items>
    </pivotField>
  </pivotFields>
  <rowFields count="4">
    <field x="18"/>
    <field x="17"/>
    <field x="16"/>
    <field x="1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Box Office Revenue ($)" fld="13" baseField="18" baseItem="1" numFmtId="167"/>
    <dataField name="Sum of Budget ($)" fld="12" baseField="18" baseItem="1" numFmtId="167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007771-FF1A-4016-B551-F0944A7D3554}" name="Table1" displayName="Table1" ref="A1:P509" totalsRowShown="0" headerRowDxfId="63" dataDxfId="61" headerRowBorderDxfId="62" tableBorderDxfId="60" totalsRowBorderDxfId="59">
  <autoFilter ref="A1:P509" xr:uid="{DA007771-FF1A-4016-B551-F0944A7D3554}"/>
  <tableColumns count="16">
    <tableColumn id="1" xr3:uid="{45CE9C94-5218-469A-BBD6-C3CD1E95AB17}" name="Movie Title" dataDxfId="58"/>
    <tableColumn id="2" xr3:uid="{FA90D90C-F055-4C14-B365-D8CE41FB8713}" name="Release Date" dataDxfId="57"/>
    <tableColumn id="3" xr3:uid="{C90CA53F-D656-4229-8B8D-74857125A9D0}" name="Wikipedia URL" dataDxfId="56"/>
    <tableColumn id="4" xr3:uid="{21CE9D9A-4456-426B-91E1-7DA71E437F6B}" name="Genre (1)" dataDxfId="55"/>
    <tableColumn id="5" xr3:uid="{7EB03935-8FCC-47DB-A307-6298B566A5A0}" name="Genre (2)" dataDxfId="54"/>
    <tableColumn id="6" xr3:uid="{BAD0CA6F-F431-461B-AD64-04E97407BD3A}" name="Director (1)" dataDxfId="53"/>
    <tableColumn id="7" xr3:uid="{651BF9FD-871C-4B97-BBBE-7F9BA595F040}" name="Director (2)" dataDxfId="52"/>
    <tableColumn id="8" xr3:uid="{6CEA3A37-E7F5-4758-B9DA-A2382E07BF31}" name="Cast (1)" dataDxfId="51"/>
    <tableColumn id="9" xr3:uid="{FE7C8DD4-30DF-423F-BD19-B6446459E664}" name="Cast (2)" dataDxfId="50"/>
    <tableColumn id="10" xr3:uid="{4D9EA83F-4EDA-428D-B568-5CD8D2160010}" name="Cast (3)" dataDxfId="49"/>
    <tableColumn id="11" xr3:uid="{E49BFE8C-8895-4431-B0ED-5B1C674F17B7}" name="Cast (4)" dataDxfId="48"/>
    <tableColumn id="12" xr3:uid="{1DC00D7B-B13A-4EBC-B256-9244E850A844}" name="Cast (5)" dataDxfId="47"/>
    <tableColumn id="13" xr3:uid="{28450BD4-97ED-4EBC-B263-69ED7589B06B}" name="Budget ($)" dataDxfId="46"/>
    <tableColumn id="14" xr3:uid="{712C7DD8-1CEE-4D4D-9A1F-3AFB83623D3A}" name="Box Office Revenue ($)" dataDxfId="45"/>
    <tableColumn id="15" xr3:uid="{DDE9E3D6-C83C-4B94-BC39-4793A52E9F7E}" name="Profit Made" dataDxfId="44">
      <calculatedColumnFormula>Table1[[#This Row],[Box Office Revenue ($)]]-Table1[[#This Row],[Budget ($)]]</calculatedColumnFormula>
    </tableColumn>
    <tableColumn id="16" xr3:uid="{CB836047-69A3-4B6F-82E8-8751D76B50E6}" name="ROI" dataDxfId="43">
      <calculatedColumnFormula>(Table1[[#This Row],[Profit Made]]/Table1[[#This Row],[Budget ($)]])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B5038C7-6DC5-4C9C-802E-7E30A3A5E3C3}" name="Table18" displayName="Table18" ref="A1:Q509" totalsRowShown="0" headerRowDxfId="42" dataDxfId="40" headerRowBorderDxfId="41" tableBorderDxfId="39" totalsRowBorderDxfId="38">
  <autoFilter ref="A1:Q509" xr:uid="{DA007771-FF1A-4016-B551-F0944A7D3554}"/>
  <tableColumns count="17">
    <tableColumn id="1" xr3:uid="{C04C92A4-08CC-4369-92BD-93F13BAD13A4}" name="Movie Title" dataDxfId="37"/>
    <tableColumn id="2" xr3:uid="{6993FBB0-231C-4833-97E0-E834805733DB}" name="Release Date" dataDxfId="36"/>
    <tableColumn id="17" xr3:uid="{0055CACA-E19E-46A2-B1EB-8EDDF7F63C3E}" name="Year" dataDxfId="35">
      <calculatedColumnFormula>YEAR(Table18[[#This Row],[Release Date]])</calculatedColumnFormula>
    </tableColumn>
    <tableColumn id="3" xr3:uid="{44C143D0-0E9D-4B16-8106-BA54E39CDBB9}" name="Wikipedia URL" dataDxfId="34"/>
    <tableColumn id="4" xr3:uid="{141E1759-EE3A-48CC-A6D6-FAC81A4E30A8}" name="Genre (1)" dataDxfId="33"/>
    <tableColumn id="5" xr3:uid="{528144FA-CF13-4DB0-BC66-17E286EBBC76}" name="Genre (2)" dataDxfId="32"/>
    <tableColumn id="6" xr3:uid="{F4BB2816-24D8-4A92-911B-7D11A038F5A2}" name="Director (1)" dataDxfId="31"/>
    <tableColumn id="7" xr3:uid="{0B232889-52F7-4EEE-9FB7-5961B4D204EB}" name="Director (2)" dataDxfId="30"/>
    <tableColumn id="8" xr3:uid="{B934B789-020C-4765-90EA-C5F2FAE9F7F7}" name="Cast (1)" dataDxfId="29"/>
    <tableColumn id="9" xr3:uid="{02CDA0C6-A7E4-4181-90E9-3E02DDC6356A}" name="Cast (2)" dataDxfId="28"/>
    <tableColumn id="10" xr3:uid="{26BC9783-A68B-4D0E-8D69-9828D1F06694}" name="Cast (3)" dataDxfId="27"/>
    <tableColumn id="11" xr3:uid="{32E554E9-D305-4869-B9DA-B36082902403}" name="Cast (4)" dataDxfId="26"/>
    <tableColumn id="12" xr3:uid="{49B5C088-458E-4E1B-A2E1-9673CDBE78EF}" name="Cast (5)" dataDxfId="25"/>
    <tableColumn id="13" xr3:uid="{95907AA8-AF7C-4574-8D30-E2F4A147F74D}" name="Budget ($)" dataDxfId="24"/>
    <tableColumn id="14" xr3:uid="{427B0606-3936-4A79-9423-A50D0218CAC0}" name="Box Office Revenue ($)" dataDxfId="23"/>
    <tableColumn id="15" xr3:uid="{31EEE0FF-BE6A-49F6-85E5-AB60D3470364}" name="Profit Made" dataDxfId="22">
      <calculatedColumnFormula>Table18[[#This Row],[Box Office Revenue ($)]]-Table18[[#This Row],[Budget ($)]]</calculatedColumnFormula>
    </tableColumn>
    <tableColumn id="16" xr3:uid="{CB1CAB23-1C81-43BD-91FF-B0793B4561BF}" name="ROI" dataDxfId="21">
      <calculatedColumnFormula>(Table18[[#This Row],[Profit Made]]/Table18[[#This Row],[Budget ($)]])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8498EA85-0B95-4EDA-89CA-6E7AACF5812A}" name="Table5" displayName="Table5" ref="A1:G19" totalsRowShown="0" headerRowDxfId="20">
  <autoFilter ref="A1:G19" xr:uid="{8498EA85-0B95-4EDA-89CA-6E7AACF5812A}"/>
  <tableColumns count="7">
    <tableColumn id="1" xr3:uid="{B851630C-7FD8-4FEE-B3C5-6BD6E132AB1E}" name="Genre" dataDxfId="19"/>
    <tableColumn id="2" xr3:uid="{E27262BA-2534-456C-A618-F9A148DA20D6}" name="Genre(1)">
      <calculatedColumnFormula>COUNTIF('Movie Data'!D2:D509,A2)</calculatedColumnFormula>
    </tableColumn>
    <tableColumn id="3" xr3:uid="{1B025792-2577-4AD0-8D8A-DF58E69ED343}" name="Genre(2)" dataDxfId="18">
      <calculatedColumnFormula>COUNTIF('Movie Data'!E2:E509,A2)</calculatedColumnFormula>
    </tableColumn>
    <tableColumn id="4" xr3:uid="{33F67021-2097-4805-9112-295DDF5B08AD}" name="Genre Total">
      <calculatedColumnFormula>COUNTIF('Movie Data'!D2:E509,A2)</calculatedColumnFormula>
    </tableColumn>
    <tableColumn id="5" xr3:uid="{F4207E99-824C-489D-92BC-2717DAD0ECAE}" name="Profit Made from Genre 1" dataDxfId="17">
      <calculatedColumnFormula>SUMIF('Movie Data'!D2:D509,Table5[[#This Row],[Genre]],'Movie Data'!O2:O509)</calculatedColumnFormula>
    </tableColumn>
    <tableColumn id="6" xr3:uid="{D0ECC88C-67D2-4845-93F6-4C40C8F0A38A}" name="Profit Made from Genre 2" dataDxfId="16">
      <calculatedColumnFormula>SUMIF('Movie Data'!E2:E509,Table5[[#This Row],[Genre]],'Movie Data'!O2:O509)</calculatedColumnFormula>
    </tableColumn>
    <tableColumn id="7" xr3:uid="{B9FA8A25-E60E-4B2D-B87F-EF327D51C847}" name="Sum of profit from each genre" dataDxfId="15">
      <calculatedColumnFormula>Table5[[#This Row],[Profit Made from Genre 1]]+Table5[[#This Row],[Profit Made from Genre 2]]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1EB2C9D-7970-4686-B854-C4261B8C9349}" name="Table3" displayName="Table3" ref="A1:B446" totalsRowShown="0" headerRowDxfId="14" dataDxfId="12" headerRowBorderDxfId="13" tableBorderDxfId="11" totalsRowBorderDxfId="10">
  <autoFilter ref="A1:B446" xr:uid="{C1EB2C9D-7970-4686-B854-C4261B8C9349}"/>
  <tableColumns count="2">
    <tableColumn id="1" xr3:uid="{E7AD4CA6-7546-425E-8350-3D6D94DAC691}" name="Director" dataDxfId="9"/>
    <tableColumn id="3" xr3:uid="{6CE71B2F-E21C-4F24-A0CD-E25AAC357750}" name="Movies directed" dataDxfId="8">
      <calculatedColumnFormula>COUNTIF(Table1[[Director (1)]:[Director (2)]],Table3[[#This Row],[Director]])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98C04B-C7E2-4A7B-B2D4-3E125D5346C4}" name="Table2" displayName="Table2" ref="A1:B1373" totalsRowShown="0" headerRowDxfId="7">
  <autoFilter ref="A1:B1373" xr:uid="{6D98C04B-C7E2-4A7B-B2D4-3E125D5346C4}"/>
  <tableColumns count="2">
    <tableColumn id="1" xr3:uid="{BBD6277D-B387-44E4-8CFA-9357D45292B2}" name="Actor" dataDxfId="6"/>
    <tableColumn id="3" xr3:uid="{1D6E8F3A-5884-4E1A-891A-5DE61241D00C}" name="Movies acted in 2012-2016" dataDxfId="5">
      <calculatedColumnFormula>COUNTIF(Table1[[Cast (1)]:[Cast (5)]],Table2[[#This Row],[Actor]])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8AD4E04-53CE-4406-B877-7EBE2B4B552B}">
  <we:reference id="wa200005502" version="1.0.0.11" store="en-US" storeType="OMEX"/>
  <we:alternateReferences>
    <we:reference id="wa200005502" version="1.0.0.11" store="wa200005502" storeType="OMEX"/>
  </we:alternateReferences>
  <we:properties>
    <we:property name="docId" value="&quot;DXHCbnh8peRvMvWoAM_22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36" Type="http://schemas.openxmlformats.org/officeDocument/2006/relationships/hyperlink" Target="https://en.wikipedia.org/wiki/Ouija_(2014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43" Type="http://schemas.openxmlformats.org/officeDocument/2006/relationships/hyperlink" Target="https://en.wikipedia.org/wiki/The_SpongeBob_Movie:_Sponge_Out_of_Water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510" Type="http://schemas.openxmlformats.org/officeDocument/2006/relationships/table" Target="../tables/table1.xm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509" Type="http://schemas.openxmlformats.org/officeDocument/2006/relationships/printerSettings" Target="../printerSettings/printerSettings2.bin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Relationship Id="rId215" Type="http://schemas.openxmlformats.org/officeDocument/2006/relationships/hyperlink" Target="https://en.wikipedia.org/wiki/Mustang_(film)" TargetMode="External"/><Relationship Id="rId257" Type="http://schemas.openxmlformats.org/officeDocument/2006/relationships/hyperlink" Target="https://en.wikipedia.org/wiki/Poltergeist_(2015_film)" TargetMode="External"/><Relationship Id="rId422" Type="http://schemas.openxmlformats.org/officeDocument/2006/relationships/hyperlink" Target="https://en.wikipedia.org/wiki/The_Perfect_Guy_(2015_film)" TargetMode="External"/><Relationship Id="rId464" Type="http://schemas.openxmlformats.org/officeDocument/2006/relationships/hyperlink" Target="https://en.wikipedia.org/wiki/This_Is_Where_I_Leave_You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G.I._Joe:_Retaliation" TargetMode="External"/><Relationship Id="rId299" Type="http://schemas.openxmlformats.org/officeDocument/2006/relationships/hyperlink" Target="https://en.wikipedia.org/wiki/Selma_(film)" TargetMode="External"/><Relationship Id="rId21" Type="http://schemas.openxmlformats.org/officeDocument/2006/relationships/hyperlink" Target="https://en.wikipedia.org/wiki/Ain%2527t_Them_Bodies_Saints" TargetMode="External"/><Relationship Id="rId63" Type="http://schemas.openxmlformats.org/officeDocument/2006/relationships/hyperlink" Target="https://en.wikipedia.org/wiki/Chasing_Mavericks" TargetMode="External"/><Relationship Id="rId159" Type="http://schemas.openxmlformats.org/officeDocument/2006/relationships/hyperlink" Target="https://en.wikipedia.org/wiki/Irrational_Man_(film)" TargetMode="External"/><Relationship Id="rId324" Type="http://schemas.openxmlformats.org/officeDocument/2006/relationships/hyperlink" Target="https://en.wikipedia.org/wiki/Suicide_Squad_(film)" TargetMode="External"/><Relationship Id="rId366" Type="http://schemas.openxmlformats.org/officeDocument/2006/relationships/hyperlink" Target="https://en.wikipedia.org/wiki/The_Expendables_2" TargetMode="External"/><Relationship Id="rId170" Type="http://schemas.openxmlformats.org/officeDocument/2006/relationships/hyperlink" Target="https://en.wikipedia.org/wiki/Joy_(film)" TargetMode="External"/><Relationship Id="rId226" Type="http://schemas.openxmlformats.org/officeDocument/2006/relationships/hyperlink" Target="https://en.wikipedia.org/wiki/No_Good_Deed_(2014_film)" TargetMode="External"/><Relationship Id="rId433" Type="http://schemas.openxmlformats.org/officeDocument/2006/relationships/hyperlink" Target="https://en.wikipedia.org/wiki/The_Revenant_(2015_film)" TargetMode="External"/><Relationship Id="rId268" Type="http://schemas.openxmlformats.org/officeDocument/2006/relationships/hyperlink" Target="https://en.wikipedia.org/wiki/Race_(2016_film)" TargetMode="External"/><Relationship Id="rId475" Type="http://schemas.openxmlformats.org/officeDocument/2006/relationships/hyperlink" Target="https://en.wikipedia.org/wiki/Turbo_(film)" TargetMode="External"/><Relationship Id="rId32" Type="http://schemas.openxmlformats.org/officeDocument/2006/relationships/hyperlink" Target="https://en.wikipedia.org/wiki/Argo_(2012_film)" TargetMode="External"/><Relationship Id="rId74" Type="http://schemas.openxmlformats.org/officeDocument/2006/relationships/hyperlink" Target="https://en.wikipedia.org/wiki/Daddy%2527s_Home_(film)" TargetMode="External"/><Relationship Id="rId128" Type="http://schemas.openxmlformats.org/officeDocument/2006/relationships/hyperlink" Target="https://en.wikipedia.org/wiki/Gone_Girl_(film)" TargetMode="External"/><Relationship Id="rId335" Type="http://schemas.openxmlformats.org/officeDocument/2006/relationships/hyperlink" Target="https://en.wikipedia.org/wiki/The_5th_Wave_(film)" TargetMode="External"/><Relationship Id="rId377" Type="http://schemas.openxmlformats.org/officeDocument/2006/relationships/hyperlink" Target="https://en.wikipedia.org/wiki/The_Gunman_(film)" TargetMode="External"/><Relationship Id="rId500" Type="http://schemas.openxmlformats.org/officeDocument/2006/relationships/hyperlink" Target="https://en.wikipedia.org/wiki/Woodlawn_(film)" TargetMode="External"/><Relationship Id="rId5" Type="http://schemas.openxmlformats.org/officeDocument/2006/relationships/hyperlink" Target="https://en.wikipedia.org/wiki/22_Jump_Street" TargetMode="External"/><Relationship Id="rId181" Type="http://schemas.openxmlformats.org/officeDocument/2006/relationships/hyperlink" Target="https://en.wikipedia.org/wiki/Let%2527s_Be_Cops" TargetMode="External"/><Relationship Id="rId237" Type="http://schemas.openxmlformats.org/officeDocument/2006/relationships/hyperlink" Target="https://en.wikipedia.org/wiki/Our_Brand_Is_Crisis_(2015_film)" TargetMode="External"/><Relationship Id="rId402" Type="http://schemas.openxmlformats.org/officeDocument/2006/relationships/hyperlink" Target="https://en.wikipedia.org/wiki/The_Lazarus_Effect_(2015_film)" TargetMode="External"/><Relationship Id="rId279" Type="http://schemas.openxmlformats.org/officeDocument/2006/relationships/hyperlink" Target="https://en.wikipedia.org/wiki/Ride_Along_2" TargetMode="External"/><Relationship Id="rId444" Type="http://schemas.openxmlformats.org/officeDocument/2006/relationships/hyperlink" Target="https://en.wikipedia.org/wiki/The_Sweet_Escape_(film)" TargetMode="External"/><Relationship Id="rId486" Type="http://schemas.openxmlformats.org/officeDocument/2006/relationships/hyperlink" Target="https://en.wikipedia.org/wiki/War_Room_(film)" TargetMode="External"/><Relationship Id="rId43" Type="http://schemas.openxmlformats.org/officeDocument/2006/relationships/hyperlink" Target="https://en.wikipedia.org/wiki/Ben-Hur_(2016_film)" TargetMode="External"/><Relationship Id="rId139" Type="http://schemas.openxmlformats.org/officeDocument/2006/relationships/hyperlink" Target="https://en.wikipedia.org/wiki/Home_(2015_animated_film)" TargetMode="External"/><Relationship Id="rId290" Type="http://schemas.openxmlformats.org/officeDocument/2006/relationships/hyperlink" Target="https://en.wikipedia.org/wiki/Runner,_Runner_(film)" TargetMode="External"/><Relationship Id="rId304" Type="http://schemas.openxmlformats.org/officeDocument/2006/relationships/hyperlink" Target="https://en.wikipedia.org/wiki/Silent_Hill:_Revelation_3D" TargetMode="External"/><Relationship Id="rId346" Type="http://schemas.openxmlformats.org/officeDocument/2006/relationships/hyperlink" Target="https://en.wikipedia.org/wiki/The_Boy_(2016_film)" TargetMode="External"/><Relationship Id="rId388" Type="http://schemas.openxmlformats.org/officeDocument/2006/relationships/hyperlink" Target="https://en.wikipedia.org/wiki/The_Iceman_(film)" TargetMode="External"/><Relationship Id="rId85" Type="http://schemas.openxmlformats.org/officeDocument/2006/relationships/hyperlink" Target="https://en.wikipedia.org/wiki/Diary_of_a_Wimpy_Kid:_Dog_Days_(film)" TargetMode="External"/><Relationship Id="rId150" Type="http://schemas.openxmlformats.org/officeDocument/2006/relationships/hyperlink" Target="https://en.wikipedia.org/wiki/Identity_Thief" TargetMode="External"/><Relationship Id="rId192" Type="http://schemas.openxmlformats.org/officeDocument/2006/relationships/hyperlink" Target="https://en.wikipedia.org/wiki/Madagascar_3:_Europe%2527s_Most_Wanted" TargetMode="External"/><Relationship Id="rId206" Type="http://schemas.openxmlformats.org/officeDocument/2006/relationships/hyperlink" Target="https://en.wikipedia.org/wiki/Mission:_Impossible_%25E2%2580%2593_Rogue_Nation" TargetMode="External"/><Relationship Id="rId413" Type="http://schemas.openxmlformats.org/officeDocument/2006/relationships/hyperlink" Target="https://en.wikipedia.org/wiki/The_Mermaid_(2016_film)" TargetMode="External"/><Relationship Id="rId248" Type="http://schemas.openxmlformats.org/officeDocument/2006/relationships/hyperlink" Target="https://en.wikipedia.org/wiki/Pawn_Sacrifice" TargetMode="External"/><Relationship Id="rId455" Type="http://schemas.openxmlformats.org/officeDocument/2006/relationships/hyperlink" Target="https://en.wikipedia.org/wiki/The_Wedding_Ringer" TargetMode="External"/><Relationship Id="rId497" Type="http://schemas.openxmlformats.org/officeDocument/2006/relationships/hyperlink" Target="https://en.wikipedia.org/wiki/Wish_I_Was_Here" TargetMode="External"/><Relationship Id="rId12" Type="http://schemas.openxmlformats.org/officeDocument/2006/relationships/hyperlink" Target="https://en.wikipedia.org/wiki/A_Haunted_House_2" TargetMode="External"/><Relationship Id="rId108" Type="http://schemas.openxmlformats.org/officeDocument/2006/relationships/hyperlink" Target="https://en.wikipedia.org/wiki/Fantastic_Four_(2015_film)" TargetMode="External"/><Relationship Id="rId315" Type="http://schemas.openxmlformats.org/officeDocument/2006/relationships/hyperlink" Target="https://en.wikipedia.org/wiki/Spotlight_(film)" TargetMode="External"/><Relationship Id="rId357" Type="http://schemas.openxmlformats.org/officeDocument/2006/relationships/hyperlink" Target="https://en.wikipedia.org/wiki/The_Darkness_(film)" TargetMode="External"/><Relationship Id="rId54" Type="http://schemas.openxmlformats.org/officeDocument/2006/relationships/hyperlink" Target="https://en.wikipedia.org/wiki/Bullet_to_the_Head" TargetMode="External"/><Relationship Id="rId96" Type="http://schemas.openxmlformats.org/officeDocument/2006/relationships/hyperlink" Target="https://en.wikipedia.org/wiki/Eddie_the_Eagle_(film)" TargetMode="External"/><Relationship Id="rId161" Type="http://schemas.openxmlformats.org/officeDocument/2006/relationships/hyperlink" Target="https://en.wikipedia.org/wiki/Jack_Ryan:_Shadow_Recruit" TargetMode="External"/><Relationship Id="rId217" Type="http://schemas.openxmlformats.org/officeDocument/2006/relationships/hyperlink" Target="https://en.wikipedia.org/wiki/My_Big_Fat_Greek_Wedding_2" TargetMode="External"/><Relationship Id="rId399" Type="http://schemas.openxmlformats.org/officeDocument/2006/relationships/hyperlink" Target="https://en.wikipedia.org/wiki/The_Last_Exorcism_Part_II" TargetMode="External"/><Relationship Id="rId259" Type="http://schemas.openxmlformats.org/officeDocument/2006/relationships/hyperlink" Target="https://en.wikipedia.org/wiki/Popstar:_Never_Stop_Never_Stopping" TargetMode="External"/><Relationship Id="rId424" Type="http://schemas.openxmlformats.org/officeDocument/2006/relationships/hyperlink" Target="https://en.wikipedia.org/wiki/The_Perks_of_Being_a_Wallflower_(film)" TargetMode="External"/><Relationship Id="rId466" Type="http://schemas.openxmlformats.org/officeDocument/2006/relationships/hyperlink" Target="https://en.wikipedia.org/wiki/Top_Five" TargetMode="External"/><Relationship Id="rId23" Type="http://schemas.openxmlformats.org/officeDocument/2006/relationships/hyperlink" Target="https://en.wikipedia.org/wiki/Aloha_(film)" TargetMode="External"/><Relationship Id="rId119" Type="http://schemas.openxmlformats.org/officeDocument/2006/relationships/hyperlink" Target="https://en.wikipedia.org/wiki/Get_Hard" TargetMode="External"/><Relationship Id="rId270" Type="http://schemas.openxmlformats.org/officeDocument/2006/relationships/hyperlink" Target="https://en.wikipedia.org/wiki/Rams_(film)" TargetMode="External"/><Relationship Id="rId326" Type="http://schemas.openxmlformats.org/officeDocument/2006/relationships/hyperlink" Target="https://en.wikipedia.org/wiki/Tammy_(film)" TargetMode="External"/><Relationship Id="rId65" Type="http://schemas.openxmlformats.org/officeDocument/2006/relationships/hyperlink" Target="https://en.wikipedia.org/wiki/Chernobyl_Diaries" TargetMode="External"/><Relationship Id="rId130" Type="http://schemas.openxmlformats.org/officeDocument/2006/relationships/hyperlink" Target="https://en.wikipedia.org/wiki/Goosebumps_(film)" TargetMode="External"/><Relationship Id="rId368" Type="http://schemas.openxmlformats.org/officeDocument/2006/relationships/hyperlink" Target="https://en.wikipedia.org/wiki/The_Family_(2013_film)" TargetMode="External"/><Relationship Id="rId172" Type="http://schemas.openxmlformats.org/officeDocument/2006/relationships/hyperlink" Target="https://en.wikipedia.org/wiki/Kill_the_Messenger_(2014_film)" TargetMode="External"/><Relationship Id="rId228" Type="http://schemas.openxmlformats.org/officeDocument/2006/relationships/hyperlink" Target="https://en.wikipedia.org/wiki/Noah_(2014_film)" TargetMode="External"/><Relationship Id="rId435" Type="http://schemas.openxmlformats.org/officeDocument/2006/relationships/hyperlink" Target="https://en.wikipedia.org/wiki/The_Second_Mother_(2015_film)" TargetMode="External"/><Relationship Id="rId477" Type="http://schemas.openxmlformats.org/officeDocument/2006/relationships/hyperlink" Target="https://en.wikipedia.org/wiki/Unbroken_(film)" TargetMode="External"/><Relationship Id="rId281" Type="http://schemas.openxmlformats.org/officeDocument/2006/relationships/hyperlink" Target="https://en.wikipedia.org/wiki/Rise_of_the_Guardians" TargetMode="External"/><Relationship Id="rId337" Type="http://schemas.openxmlformats.org/officeDocument/2006/relationships/hyperlink" Target="https://en.wikipedia.org/wiki/The_Amazing_Spider-Man_(2012_film)" TargetMode="External"/><Relationship Id="rId502" Type="http://schemas.openxmlformats.org/officeDocument/2006/relationships/hyperlink" Target="https://en.wikipedia.org/wiki/Wrath_of_the_Titans" TargetMode="External"/><Relationship Id="rId34" Type="http://schemas.openxmlformats.org/officeDocument/2006/relationships/hyperlink" Target="https://en.wikipedia.org/wiki/Bad_Moms" TargetMode="External"/><Relationship Id="rId76" Type="http://schemas.openxmlformats.org/officeDocument/2006/relationships/hyperlink" Target="https://en.wikipedia.org/wiki/Dark_Shadows_(film)" TargetMode="External"/><Relationship Id="rId141" Type="http://schemas.openxmlformats.org/officeDocument/2006/relationships/hyperlink" Target="https://en.wikipedia.org/wiki/Horrible_Bosses_2" TargetMode="External"/><Relationship Id="rId379" Type="http://schemas.openxmlformats.org/officeDocument/2006/relationships/hyperlink" Target="https://en.wikipedia.org/wiki/The_Hateful_Eight" TargetMode="External"/><Relationship Id="rId7" Type="http://schemas.openxmlformats.org/officeDocument/2006/relationships/hyperlink" Target="https://en.wikipedia.org/wiki/42_(film)" TargetMode="External"/><Relationship Id="rId183" Type="http://schemas.openxmlformats.org/officeDocument/2006/relationships/hyperlink" Target="https://en.wikipedia.org/wiki/Lights_Out_(2016_film)" TargetMode="External"/><Relationship Id="rId239" Type="http://schemas.openxmlformats.org/officeDocument/2006/relationships/hyperlink" Target="https://en.wikipedia.org/wiki/Pain_%2526_Gain" TargetMode="External"/><Relationship Id="rId390" Type="http://schemas.openxmlformats.org/officeDocument/2006/relationships/hyperlink" Target="https://en.wikipedia.org/wiki/The_Imitation_Game" TargetMode="External"/><Relationship Id="rId404" Type="http://schemas.openxmlformats.org/officeDocument/2006/relationships/hyperlink" Target="https://en.wikipedia.org/wiki/The_Legend_of_Tarzan_(film)" TargetMode="External"/><Relationship Id="rId446" Type="http://schemas.openxmlformats.org/officeDocument/2006/relationships/hyperlink" Target="https://en.wikipedia.org/wiki/The_Three_Stooges_(film)" TargetMode="External"/><Relationship Id="rId250" Type="http://schemas.openxmlformats.org/officeDocument/2006/relationships/hyperlink" Target="https://en.wikipedia.org/wiki/People_Like_Us_(film)" TargetMode="External"/><Relationship Id="rId292" Type="http://schemas.openxmlformats.org/officeDocument/2006/relationships/hyperlink" Target="https://en.wikipedia.org/wiki/Sabotage_(2014_film)" TargetMode="External"/><Relationship Id="rId306" Type="http://schemas.openxmlformats.org/officeDocument/2006/relationships/hyperlink" Target="https://en.wikipedia.org/wiki/Sin_City:_A_Dame_to_Kill_For" TargetMode="External"/><Relationship Id="rId488" Type="http://schemas.openxmlformats.org/officeDocument/2006/relationships/hyperlink" Target="https://en.wikipedia.org/wiki/Warm_Bodies_(film)" TargetMode="External"/><Relationship Id="rId45" Type="http://schemas.openxmlformats.org/officeDocument/2006/relationships/hyperlink" Target="https://en.wikipedia.org/wiki/Big_Eyes" TargetMode="External"/><Relationship Id="rId87" Type="http://schemas.openxmlformats.org/officeDocument/2006/relationships/hyperlink" Target="https://en.wikipedia.org/wiki/Django_Unchained" TargetMode="External"/><Relationship Id="rId110" Type="http://schemas.openxmlformats.org/officeDocument/2006/relationships/hyperlink" Target="https://en.wikipedia.org/wiki/Flight_(2012_film)" TargetMode="External"/><Relationship Id="rId348" Type="http://schemas.openxmlformats.org/officeDocument/2006/relationships/hyperlink" Target="https://en.wikipedia.org/wiki/The_Cabin_in_the_Woods" TargetMode="External"/><Relationship Id="rId152" Type="http://schemas.openxmlformats.org/officeDocument/2006/relationships/hyperlink" Target="https://en.wikipedia.org/wiki/In_the_Heart_of_the_Sea_(film)" TargetMode="External"/><Relationship Id="rId194" Type="http://schemas.openxmlformats.org/officeDocument/2006/relationships/hyperlink" Target="https://en.wikipedia.org/wiki/Mama_(2013_film)" TargetMode="External"/><Relationship Id="rId208" Type="http://schemas.openxmlformats.org/officeDocument/2006/relationships/hyperlink" Target="https://en.wikipedia.org/wiki/Money_Monster" TargetMode="External"/><Relationship Id="rId415" Type="http://schemas.openxmlformats.org/officeDocument/2006/relationships/hyperlink" Target="https://en.wikipedia.org/wiki/The_Mortal_Instruments:_City_of_Bones" TargetMode="External"/><Relationship Id="rId457" Type="http://schemas.openxmlformats.org/officeDocument/2006/relationships/hyperlink" Target="https://en.wikipedia.org/wiki/The_Wolverine_(film)" TargetMode="External"/><Relationship Id="rId261" Type="http://schemas.openxmlformats.org/officeDocument/2006/relationships/hyperlink" Target="https://en.wikipedia.org/wiki/Pride_and_Prejudice_and_Zombies_(film)" TargetMode="External"/><Relationship Id="rId499" Type="http://schemas.openxmlformats.org/officeDocument/2006/relationships/hyperlink" Target="https://en.wikipedia.org/wiki/Won%2527t_Back_Down_(film)" TargetMode="External"/><Relationship Id="rId14" Type="http://schemas.openxmlformats.org/officeDocument/2006/relationships/hyperlink" Target="https://en.wikipedia.org/wiki/A_Most_Violent_Year" TargetMode="External"/><Relationship Id="rId56" Type="http://schemas.openxmlformats.org/officeDocument/2006/relationships/hyperlink" Target="https://en.wikipedia.org/wiki/By_the_Sea_(2015_film)" TargetMode="External"/><Relationship Id="rId317" Type="http://schemas.openxmlformats.org/officeDocument/2006/relationships/hyperlink" Target="https://en.wikipedia.org/wiki/St._Vincent_(film)" TargetMode="External"/><Relationship Id="rId359" Type="http://schemas.openxmlformats.org/officeDocument/2006/relationships/hyperlink" Target="https://en.wikipedia.org/wiki/The_Dictator_(2012_film)" TargetMode="External"/><Relationship Id="rId98" Type="http://schemas.openxmlformats.org/officeDocument/2006/relationships/hyperlink" Target="https://en.wikipedia.org/wiki/Elysium_(film)" TargetMode="External"/><Relationship Id="rId121" Type="http://schemas.openxmlformats.org/officeDocument/2006/relationships/hyperlink" Target="https://en.wikipedia.org/wiki/Getaway_(film)" TargetMode="External"/><Relationship Id="rId163" Type="http://schemas.openxmlformats.org/officeDocument/2006/relationships/hyperlink" Target="https://en.wikipedia.org/wiki/Jason_Bourne_(film)" TargetMode="External"/><Relationship Id="rId219" Type="http://schemas.openxmlformats.org/officeDocument/2006/relationships/hyperlink" Target="https://en.wikipedia.org/wiki/Neighbors_(2014_film)" TargetMode="External"/><Relationship Id="rId370" Type="http://schemas.openxmlformats.org/officeDocument/2006/relationships/hyperlink" Target="https://en.wikipedia.org/wiki/The_Five-Year_Engagement" TargetMode="External"/><Relationship Id="rId426" Type="http://schemas.openxmlformats.org/officeDocument/2006/relationships/hyperlink" Target="https://en.wikipedia.org/wiki/The_Place_Beyond_the_Pines" TargetMode="External"/><Relationship Id="rId230" Type="http://schemas.openxmlformats.org/officeDocument/2006/relationships/hyperlink" Target="https://en.wikipedia.org/wiki/Now_You_See_Me_(film)" TargetMode="External"/><Relationship Id="rId468" Type="http://schemas.openxmlformats.org/officeDocument/2006/relationships/hyperlink" Target="https://en.wikipedia.org/wiki/Total_Recall_(2012_film)" TargetMode="External"/><Relationship Id="rId25" Type="http://schemas.openxmlformats.org/officeDocument/2006/relationships/hyperlink" Target="https://en.wikipedia.org/wiki/American_Reunion" TargetMode="External"/><Relationship Id="rId67" Type="http://schemas.openxmlformats.org/officeDocument/2006/relationships/hyperlink" Target="https://en.wikipedia.org/wiki/Chronicle_(film)" TargetMode="External"/><Relationship Id="rId272" Type="http://schemas.openxmlformats.org/officeDocument/2006/relationships/hyperlink" Target="https://en.wikipedia.org/wiki/RED_2_(film)" TargetMode="External"/><Relationship Id="rId328" Type="http://schemas.openxmlformats.org/officeDocument/2006/relationships/hyperlink" Target="https://en.wikipedia.org/wiki/Ted_2" TargetMode="External"/><Relationship Id="rId132" Type="http://schemas.openxmlformats.org/officeDocument/2006/relationships/hyperlink" Target="https://en.wikipedia.org/wiki/Hail,_Caesar!" TargetMode="External"/><Relationship Id="rId174" Type="http://schemas.openxmlformats.org/officeDocument/2006/relationships/hyperlink" Target="https://en.wikipedia.org/wiki/Kingsman:_The_Secret_Service" TargetMode="External"/><Relationship Id="rId381" Type="http://schemas.openxmlformats.org/officeDocument/2006/relationships/hyperlink" Target="https://en.wikipedia.org/wiki/The_Hobbit:_The_Battle_of_the_Five_Armies" TargetMode="External"/><Relationship Id="rId241" Type="http://schemas.openxmlformats.org/officeDocument/2006/relationships/hyperlink" Target="https://en.wikipedia.org/wiki/Paper_Towns_(film)" TargetMode="External"/><Relationship Id="rId437" Type="http://schemas.openxmlformats.org/officeDocument/2006/relationships/hyperlink" Target="https://en.wikipedia.org/wiki/Arrietty" TargetMode="External"/><Relationship Id="rId479" Type="http://schemas.openxmlformats.org/officeDocument/2006/relationships/hyperlink" Target="https://en.wikipedia.org/wiki/Unfriended" TargetMode="External"/><Relationship Id="rId36" Type="http://schemas.openxmlformats.org/officeDocument/2006/relationships/hyperlink" Target="https://en.wikipedia.org/wiki/Batman_v_Superman:_Dawn_of_Justice" TargetMode="External"/><Relationship Id="rId283" Type="http://schemas.openxmlformats.org/officeDocument/2006/relationships/hyperlink" Target="https://en.wikipedia.org/wiki/RoboCop_(2014_film)" TargetMode="External"/><Relationship Id="rId339" Type="http://schemas.openxmlformats.org/officeDocument/2006/relationships/hyperlink" Target="https://en.wikipedia.org/wiki/The_Best_Exotic_Marigold_Hotel" TargetMode="External"/><Relationship Id="rId490" Type="http://schemas.openxmlformats.org/officeDocument/2006/relationships/hyperlink" Target="https://en.wikipedia.org/wiki/What_to_Expect_When_You%2527re_Expecting_(film)" TargetMode="External"/><Relationship Id="rId504" Type="http://schemas.openxmlformats.org/officeDocument/2006/relationships/hyperlink" Target="https://en.wikipedia.org/wiki/X-Men:_Days_of_Future_Past" TargetMode="External"/><Relationship Id="rId78" Type="http://schemas.openxmlformats.org/officeDocument/2006/relationships/hyperlink" Target="https://en.wikipedia.org/wiki/Dawn_of_the_Planet_of_the_Apes" TargetMode="External"/><Relationship Id="rId101" Type="http://schemas.openxmlformats.org/officeDocument/2006/relationships/hyperlink" Target="https://en.wikipedia.org/wiki/Enough_Said_(film)" TargetMode="External"/><Relationship Id="rId143" Type="http://schemas.openxmlformats.org/officeDocument/2006/relationships/hyperlink" Target="https://en.wikipedia.org/wiki/Hotel_Transylvania" TargetMode="External"/><Relationship Id="rId185" Type="http://schemas.openxmlformats.org/officeDocument/2006/relationships/hyperlink" Target="https://en.wikipedia.org/wiki/Little_Boy_(film)" TargetMode="External"/><Relationship Id="rId350" Type="http://schemas.openxmlformats.org/officeDocument/2006/relationships/hyperlink" Target="https://en.wikipedia.org/wiki/The_Campaign_(film)" TargetMode="External"/><Relationship Id="rId406" Type="http://schemas.openxmlformats.org/officeDocument/2006/relationships/hyperlink" Target="https://en.wikipedia.org/wiki/The_Letters_(film)" TargetMode="External"/><Relationship Id="rId9" Type="http://schemas.openxmlformats.org/officeDocument/2006/relationships/hyperlink" Target="https://en.wikipedia.org/wiki/90_Minutes_in_Heaven_(film)" TargetMode="External"/><Relationship Id="rId210" Type="http://schemas.openxmlformats.org/officeDocument/2006/relationships/hyperlink" Target="https://en.wikipedia.org/wiki/Moonrise_Kingdom" TargetMode="External"/><Relationship Id="rId392" Type="http://schemas.openxmlformats.org/officeDocument/2006/relationships/hyperlink" Target="https://en.wikipedia.org/wiki/The_Incredible_Burt_Wonderstone" TargetMode="External"/><Relationship Id="rId448" Type="http://schemas.openxmlformats.org/officeDocument/2006/relationships/hyperlink" Target="https://en.wikipedia.org/wiki/The_Twilight_Saga:_Breaking_Dawn_%25E2%2580%2593_Part_2" TargetMode="External"/><Relationship Id="rId252" Type="http://schemas.openxmlformats.org/officeDocument/2006/relationships/hyperlink" Target="https://en.wikipedia.org/wiki/Pitch_Perfect" TargetMode="External"/><Relationship Id="rId294" Type="http://schemas.openxmlformats.org/officeDocument/2006/relationships/hyperlink" Target="https://en.wikipedia.org/wiki/Salmon_Fishing_in_the_Yemen" TargetMode="External"/><Relationship Id="rId308" Type="http://schemas.openxmlformats.org/officeDocument/2006/relationships/hyperlink" Target="https://en.wikipedia.org/wiki/Sinister_2" TargetMode="External"/><Relationship Id="rId47" Type="http://schemas.openxmlformats.org/officeDocument/2006/relationships/hyperlink" Target="https://en.wikipedia.org/wiki/Blackhat_(film)" TargetMode="External"/><Relationship Id="rId89" Type="http://schemas.openxmlformats.org/officeDocument/2006/relationships/hyperlink" Target="https://en.wikipedia.org/wiki/Don%2527t_Breathe_(2016_film)" TargetMode="External"/><Relationship Id="rId112" Type="http://schemas.openxmlformats.org/officeDocument/2006/relationships/hyperlink" Target="https://en.wikipedia.org/wiki/Frances_Ha" TargetMode="External"/><Relationship Id="rId154" Type="http://schemas.openxmlformats.org/officeDocument/2006/relationships/hyperlink" Target="https://en.wikipedia.org/wiki/Insidious:_Chapter_2" TargetMode="External"/><Relationship Id="rId361" Type="http://schemas.openxmlformats.org/officeDocument/2006/relationships/hyperlink" Target="https://en.wikipedia.org/wiki/The_Divergent_Series:_Insurgent" TargetMode="External"/><Relationship Id="rId196" Type="http://schemas.openxmlformats.org/officeDocument/2006/relationships/hyperlink" Target="https://en.wikipedia.org/wiki/Man_on_a_Ledge" TargetMode="External"/><Relationship Id="rId417" Type="http://schemas.openxmlformats.org/officeDocument/2006/relationships/hyperlink" Target="https://en.wikipedia.org/wiki/The_November_Man" TargetMode="External"/><Relationship Id="rId459" Type="http://schemas.openxmlformats.org/officeDocument/2006/relationships/hyperlink" Target="https://en.wikipedia.org/wiki/The_Woman_in_Black:_Angel_of_Death" TargetMode="External"/><Relationship Id="rId16" Type="http://schemas.openxmlformats.org/officeDocument/2006/relationships/hyperlink" Target="https://en.wikipedia.org/wiki/A_Thousand_Words_(film)" TargetMode="External"/><Relationship Id="rId221" Type="http://schemas.openxmlformats.org/officeDocument/2006/relationships/hyperlink" Target="https://en.wikipedia.org/wiki/Nerve_(2016_film)" TargetMode="External"/><Relationship Id="rId263" Type="http://schemas.openxmlformats.org/officeDocument/2006/relationships/hyperlink" Target="https://en.wikipedia.org/wiki/Project_Almanac" TargetMode="External"/><Relationship Id="rId319" Type="http://schemas.openxmlformats.org/officeDocument/2006/relationships/hyperlink" Target="https://en.wikipedia.org/wiki/Star_Trek_Beyond" TargetMode="External"/><Relationship Id="rId470" Type="http://schemas.openxmlformats.org/officeDocument/2006/relationships/hyperlink" Target="https://en.wikipedia.org/wiki/Transcendence_(2014_film)" TargetMode="External"/><Relationship Id="rId58" Type="http://schemas.openxmlformats.org/officeDocument/2006/relationships/hyperlink" Target="https://en.wikipedia.org/wiki/Captive_(2015_film)" TargetMode="External"/><Relationship Id="rId123" Type="http://schemas.openxmlformats.org/officeDocument/2006/relationships/hyperlink" Target="https://en.wikipedia.org/wiki/Ghostbusters_(2016_film)" TargetMode="External"/><Relationship Id="rId330" Type="http://schemas.openxmlformats.org/officeDocument/2006/relationships/hyperlink" Target="https://en.wikipedia.org/wiki/Teenage_Mutant_Ninja_Turtles:_Out_of_the_Shadows" TargetMode="External"/><Relationship Id="rId165" Type="http://schemas.openxmlformats.org/officeDocument/2006/relationships/hyperlink" Target="https://en.wikipedia.org/wiki/Jem_and_the_Holograms_(film)" TargetMode="External"/><Relationship Id="rId372" Type="http://schemas.openxmlformats.org/officeDocument/2006/relationships/hyperlink" Target="https://en.wikipedia.org/wiki/The_Gift_(2015_film)" TargetMode="External"/><Relationship Id="rId428" Type="http://schemas.openxmlformats.org/officeDocument/2006/relationships/hyperlink" Target="https://en.wikipedia.org/wiki/The_Purge" TargetMode="External"/><Relationship Id="rId232" Type="http://schemas.openxmlformats.org/officeDocument/2006/relationships/hyperlink" Target="https://en.wikipedia.org/wiki/Oblivion_(2013_film)" TargetMode="External"/><Relationship Id="rId274" Type="http://schemas.openxmlformats.org/officeDocument/2006/relationships/hyperlink" Target="https://en.wikipedia.org/wiki/Red_Tails" TargetMode="External"/><Relationship Id="rId481" Type="http://schemas.openxmlformats.org/officeDocument/2006/relationships/hyperlink" Target="https://en.wikipedia.org/wiki/Vampire_Academy_(film)" TargetMode="External"/><Relationship Id="rId27" Type="http://schemas.openxmlformats.org/officeDocument/2006/relationships/hyperlink" Target="https://en.wikipedia.org/wiki/American_Ultra" TargetMode="External"/><Relationship Id="rId69" Type="http://schemas.openxmlformats.org/officeDocument/2006/relationships/hyperlink" Target="https://en.wikipedia.org/wiki/Cloudy_with_a_Chance_of_Meatballs_2" TargetMode="External"/><Relationship Id="rId134" Type="http://schemas.openxmlformats.org/officeDocument/2006/relationships/hyperlink" Target="https://en.wikipedia.org/wiki/Hansel_and_Gretel:_Witch_Hunters" TargetMode="External"/><Relationship Id="rId80" Type="http://schemas.openxmlformats.org/officeDocument/2006/relationships/hyperlink" Target="https://en.wikipedia.org/wiki/Deadpool_(film)" TargetMode="External"/><Relationship Id="rId176" Type="http://schemas.openxmlformats.org/officeDocument/2006/relationships/hyperlink" Target="https://en.wikipedia.org/wiki/Kubo_and_the_Two_Strings" TargetMode="External"/><Relationship Id="rId341" Type="http://schemas.openxmlformats.org/officeDocument/2006/relationships/hyperlink" Target="https://en.wikipedia.org/wiki/The_Bling_Ring" TargetMode="External"/><Relationship Id="rId383" Type="http://schemas.openxmlformats.org/officeDocument/2006/relationships/hyperlink" Target="https://en.wikipedia.org/wiki/The_Hundred-Foot_Journey_(film)" TargetMode="External"/><Relationship Id="rId439" Type="http://schemas.openxmlformats.org/officeDocument/2006/relationships/hyperlink" Target="https://en.wikipedia.org/wiki/The_Signal_(2014_film)" TargetMode="External"/><Relationship Id="rId201" Type="http://schemas.openxmlformats.org/officeDocument/2006/relationships/hyperlink" Target="https://en.wikipedia.org/wiki/Mechanic:_Resurrection" TargetMode="External"/><Relationship Id="rId243" Type="http://schemas.openxmlformats.org/officeDocument/2006/relationships/hyperlink" Target="https://en.wikipedia.org/wiki/Paranormal_Activity:_The_Ghost_Dimension" TargetMode="External"/><Relationship Id="rId285" Type="http://schemas.openxmlformats.org/officeDocument/2006/relationships/hyperlink" Target="https://en.wikipedia.org/wiki/Rock_of_Ages_(2012_film)" TargetMode="External"/><Relationship Id="rId450" Type="http://schemas.openxmlformats.org/officeDocument/2006/relationships/hyperlink" Target="https://en.wikipedia.org/wiki/The_Visit_(2015_American_film)" TargetMode="External"/><Relationship Id="rId506" Type="http://schemas.openxmlformats.org/officeDocument/2006/relationships/hyperlink" Target="https://en.wikipedia.org/wiki/Zero_Dark_Thirty" TargetMode="External"/><Relationship Id="rId38" Type="http://schemas.openxmlformats.org/officeDocument/2006/relationships/hyperlink" Target="https://en.wikipedia.org/wiki/Battle_of_the_Year_(film)" TargetMode="External"/><Relationship Id="rId103" Type="http://schemas.openxmlformats.org/officeDocument/2006/relationships/hyperlink" Target="https://en.wikipedia.org/wiki/Epic_(2013_film)" TargetMode="External"/><Relationship Id="rId310" Type="http://schemas.openxmlformats.org/officeDocument/2006/relationships/hyperlink" Target="https://en.wikipedia.org/wiki/Snitch_(film)" TargetMode="External"/><Relationship Id="rId492" Type="http://schemas.openxmlformats.org/officeDocument/2006/relationships/hyperlink" Target="https://en.wikipedia.org/wiki/Whiplash_(2014_film)" TargetMode="External"/><Relationship Id="rId91" Type="http://schemas.openxmlformats.org/officeDocument/2006/relationships/hyperlink" Target="https://en.wikipedia.org/wiki/Dracula_Untold" TargetMode="External"/><Relationship Id="rId145" Type="http://schemas.openxmlformats.org/officeDocument/2006/relationships/hyperlink" Target="https://en.wikipedia.org/wiki/How_to_Train_Your_Dragon_2" TargetMode="External"/><Relationship Id="rId187" Type="http://schemas.openxmlformats.org/officeDocument/2006/relationships/hyperlink" Target="https://en.wikipedia.org/wiki/London_Has_Fallen" TargetMode="External"/><Relationship Id="rId352" Type="http://schemas.openxmlformats.org/officeDocument/2006/relationships/hyperlink" Target="https://en.wikipedia.org/wiki/The_Collection_(film)" TargetMode="External"/><Relationship Id="rId394" Type="http://schemas.openxmlformats.org/officeDocument/2006/relationships/hyperlink" Target="https://en.wikipedia.org/wiki/The_Intern_(2015_film)" TargetMode="External"/><Relationship Id="rId408" Type="http://schemas.openxmlformats.org/officeDocument/2006/relationships/hyperlink" Target="https://en.wikipedia.org/wiki/The_Man_from_U.N.C.L.E._(film)" TargetMode="External"/><Relationship Id="rId212" Type="http://schemas.openxmlformats.org/officeDocument/2006/relationships/hyperlink" Target="https://en.wikipedia.org/wiki/Mother%2527s_Day_(2016_film)" TargetMode="External"/><Relationship Id="rId254" Type="http://schemas.openxmlformats.org/officeDocument/2006/relationships/hyperlink" Target="https://en.wikipedia.org/wiki/Pixels_(2015_film)" TargetMode="External"/><Relationship Id="rId49" Type="http://schemas.openxmlformats.org/officeDocument/2006/relationships/hyperlink" Target="https://en.wikipedia.org/wiki/Blue_Jasmine" TargetMode="External"/><Relationship Id="rId114" Type="http://schemas.openxmlformats.org/officeDocument/2006/relationships/hyperlink" Target="https://en.wikipedia.org/wiki/Friends_with_Kids" TargetMode="External"/><Relationship Id="rId296" Type="http://schemas.openxmlformats.org/officeDocument/2006/relationships/hyperlink" Target="https://en.wikipedia.org/wiki/Scary_Movie_5" TargetMode="External"/><Relationship Id="rId461" Type="http://schemas.openxmlformats.org/officeDocument/2006/relationships/hyperlink" Target="https://en.wikipedia.org/wiki/The_Young_Messiah_(film)" TargetMode="External"/><Relationship Id="rId60" Type="http://schemas.openxmlformats.org/officeDocument/2006/relationships/hyperlink" Target="https://en.wikipedia.org/wiki/Central_Intelligence" TargetMode="External"/><Relationship Id="rId156" Type="http://schemas.openxmlformats.org/officeDocument/2006/relationships/hyperlink" Target="https://en.wikipedia.org/wiki/Interstellar_(film)" TargetMode="External"/><Relationship Id="rId198" Type="http://schemas.openxmlformats.org/officeDocument/2006/relationships/hyperlink" Target="https://en.wikipedia.org/wiki/Maze_Runner:_The_Scorch_Trials" TargetMode="External"/><Relationship Id="rId321" Type="http://schemas.openxmlformats.org/officeDocument/2006/relationships/hyperlink" Target="https://en.wikipedia.org/wiki/Steve_Jobs_(2015_film)" TargetMode="External"/><Relationship Id="rId363" Type="http://schemas.openxmlformats.org/officeDocument/2006/relationships/hyperlink" Target="https://en.wikipedia.org/wiki/The_Duff" TargetMode="External"/><Relationship Id="rId419" Type="http://schemas.openxmlformats.org/officeDocument/2006/relationships/hyperlink" Target="https://en.wikipedia.org/wiki/The_Oogieloves_in_the_Big_Balloon_Adventure" TargetMode="External"/><Relationship Id="rId223" Type="http://schemas.openxmlformats.org/officeDocument/2006/relationships/hyperlink" Target="https://en.wikipedia.org/wiki/Nightcrawler_(film)" TargetMode="External"/><Relationship Id="rId430" Type="http://schemas.openxmlformats.org/officeDocument/2006/relationships/hyperlink" Target="https://en.wikipedia.org/wiki/The_Raid_2" TargetMode="External"/><Relationship Id="rId18" Type="http://schemas.openxmlformats.org/officeDocument/2006/relationships/hyperlink" Target="https://en.wikipedia.org/wiki/A_Walk_in_the_Woods_(film)" TargetMode="External"/><Relationship Id="rId265" Type="http://schemas.openxmlformats.org/officeDocument/2006/relationships/hyperlink" Target="https://en.wikipedia.org/wiki/Prometheus_(2012_film)" TargetMode="External"/><Relationship Id="rId472" Type="http://schemas.openxmlformats.org/officeDocument/2006/relationships/hyperlink" Target="https://en.wikipedia.org/wiki/Trouble_with_the_Curve" TargetMode="External"/><Relationship Id="rId125" Type="http://schemas.openxmlformats.org/officeDocument/2006/relationships/hyperlink" Target="https://en.wikipedia.org/wiki/God%2527s_Not_Dead_2" TargetMode="External"/><Relationship Id="rId167" Type="http://schemas.openxmlformats.org/officeDocument/2006/relationships/hyperlink" Target="https://en.wikipedia.org/wiki/Jobs_(film)" TargetMode="External"/><Relationship Id="rId332" Type="http://schemas.openxmlformats.org/officeDocument/2006/relationships/hyperlink" Target="https://en.wikipedia.org/wiki/Texas_Chainsaw_3D" TargetMode="External"/><Relationship Id="rId374" Type="http://schemas.openxmlformats.org/officeDocument/2006/relationships/hyperlink" Target="https://en.wikipedia.org/wiki/The_Grand_Budapest_Hotel" TargetMode="External"/><Relationship Id="rId71" Type="http://schemas.openxmlformats.org/officeDocument/2006/relationships/hyperlink" Target="https://en.wikipedia.org/wiki/Creed_(film)" TargetMode="External"/><Relationship Id="rId234" Type="http://schemas.openxmlformats.org/officeDocument/2006/relationships/hyperlink" Target="https://en.wikipedia.org/wiki/One_Direction:_This_Is_Us" TargetMode="External"/><Relationship Id="rId2" Type="http://schemas.openxmlformats.org/officeDocument/2006/relationships/hyperlink" Target="https://en.wikipedia.org/wiki/13_Hours:_The_Secret_Soldiers_of_Benghazi" TargetMode="External"/><Relationship Id="rId29" Type="http://schemas.openxmlformats.org/officeDocument/2006/relationships/hyperlink" Target="https://en.wikipedia.org/wiki/Annabelle_(film)" TargetMode="External"/><Relationship Id="rId276" Type="http://schemas.openxmlformats.org/officeDocument/2006/relationships/hyperlink" Target="https://en.wikipedia.org/wiki/Ricki_and_the_Flash" TargetMode="External"/><Relationship Id="rId441" Type="http://schemas.openxmlformats.org/officeDocument/2006/relationships/hyperlink" Target="https://en.wikipedia.org/wiki/The_Smurfs_2" TargetMode="External"/><Relationship Id="rId483" Type="http://schemas.openxmlformats.org/officeDocument/2006/relationships/hyperlink" Target="https://en.wikipedia.org/wiki/Victor_Frankenstein_(film)" TargetMode="External"/><Relationship Id="rId40" Type="http://schemas.openxmlformats.org/officeDocument/2006/relationships/hyperlink" Target="https://en.wikipedia.org/wiki/Beasts_of_the_Southern_Wild" TargetMode="External"/><Relationship Id="rId136" Type="http://schemas.openxmlformats.org/officeDocument/2006/relationships/hyperlink" Target="https://en.wikipedia.org/wiki/Here_Comes_the_Boom" TargetMode="External"/><Relationship Id="rId178" Type="http://schemas.openxmlformats.org/officeDocument/2006/relationships/hyperlink" Target="https://en.wikipedia.org/wiki/Lazer_Team" TargetMode="External"/><Relationship Id="rId301" Type="http://schemas.openxmlformats.org/officeDocument/2006/relationships/hyperlink" Target="https://en.wikipedia.org/wiki/Shaun_the_Sheep_Movie" TargetMode="External"/><Relationship Id="rId343" Type="http://schemas.openxmlformats.org/officeDocument/2006/relationships/hyperlink" Target="https://en.wikipedia.org/wiki/The_Boss_(2016_film)" TargetMode="External"/><Relationship Id="rId82" Type="http://schemas.openxmlformats.org/officeDocument/2006/relationships/hyperlink" Target="https://en.wikipedia.org/wiki/Deliver_Us_from_Evil_(2014_film)" TargetMode="External"/><Relationship Id="rId203" Type="http://schemas.openxmlformats.org/officeDocument/2006/relationships/hyperlink" Target="https://en.wikipedia.org/wiki/Midnight_Special_(film)" TargetMode="External"/><Relationship Id="rId385" Type="http://schemas.openxmlformats.org/officeDocument/2006/relationships/hyperlink" Target="https://en.wikipedia.org/wiki/The_Hunger_Games:_Mockingjay_%25E2%2580%2593_Part_1" TargetMode="External"/><Relationship Id="rId245" Type="http://schemas.openxmlformats.org/officeDocument/2006/relationships/hyperlink" Target="https://en.wikipedia.org/wiki/Parental_Guidance_(film)" TargetMode="External"/><Relationship Id="rId287" Type="http://schemas.openxmlformats.org/officeDocument/2006/relationships/hyperlink" Target="https://en.wikipedia.org/wiki/Romeo_and_Juliet_(2013_film)" TargetMode="External"/><Relationship Id="rId410" Type="http://schemas.openxmlformats.org/officeDocument/2006/relationships/hyperlink" Target="https://en.wikipedia.org/wiki/The_Martian_(film)" TargetMode="External"/><Relationship Id="rId452" Type="http://schemas.openxmlformats.org/officeDocument/2006/relationships/hyperlink" Target="https://en.wikipedia.org/wiki/The_Watch_(2012_film)" TargetMode="External"/><Relationship Id="rId494" Type="http://schemas.openxmlformats.org/officeDocument/2006/relationships/hyperlink" Target="https://en.wikipedia.org/wiki/White_House_Down" TargetMode="External"/><Relationship Id="rId508" Type="http://schemas.openxmlformats.org/officeDocument/2006/relationships/hyperlink" Target="https://en.wikipedia.org/wiki/Zoolander_2" TargetMode="External"/><Relationship Id="rId105" Type="http://schemas.openxmlformats.org/officeDocument/2006/relationships/hyperlink" Target="https://en.wikipedia.org/wiki/Evil_Dead_(2013_film)" TargetMode="External"/><Relationship Id="rId147" Type="http://schemas.openxmlformats.org/officeDocument/2006/relationships/hyperlink" Target="https://en.wikipedia.org/wiki/I_Saw_the_Light_(film)" TargetMode="External"/><Relationship Id="rId312" Type="http://schemas.openxmlformats.org/officeDocument/2006/relationships/hyperlink" Target="https://en.wikipedia.org/wiki/Son_of_God_(film)" TargetMode="External"/><Relationship Id="rId354" Type="http://schemas.openxmlformats.org/officeDocument/2006/relationships/hyperlink" Target="https://en.wikipedia.org/wiki/The_Conjuring_2" TargetMode="External"/><Relationship Id="rId51" Type="http://schemas.openxmlformats.org/officeDocument/2006/relationships/hyperlink" Target="https://en.wikipedia.org/wiki/Brick_Mansions" TargetMode="External"/><Relationship Id="rId93" Type="http://schemas.openxmlformats.org/officeDocument/2006/relationships/hyperlink" Target="https://en.wikipedia.org/wiki/Dragon_Blade_(film)" TargetMode="External"/><Relationship Id="rId189" Type="http://schemas.openxmlformats.org/officeDocument/2006/relationships/hyperlink" Target="https://en.wikipedia.org/wiki/Love_the_Coopers" TargetMode="External"/><Relationship Id="rId396" Type="http://schemas.openxmlformats.org/officeDocument/2006/relationships/hyperlink" Target="https://en.wikipedia.org/wiki/The_Interview_(2014_film)" TargetMode="External"/><Relationship Id="rId214" Type="http://schemas.openxmlformats.org/officeDocument/2006/relationships/hyperlink" Target="https://en.wikipedia.org/wiki/Mud_(2012_film)" TargetMode="External"/><Relationship Id="rId256" Type="http://schemas.openxmlformats.org/officeDocument/2006/relationships/hyperlink" Target="https://en.wikipedia.org/wiki/Polis_Evo" TargetMode="External"/><Relationship Id="rId298" Type="http://schemas.openxmlformats.org/officeDocument/2006/relationships/hyperlink" Target="https://en.wikipedia.org/wiki/Self/less" TargetMode="External"/><Relationship Id="rId421" Type="http://schemas.openxmlformats.org/officeDocument/2006/relationships/hyperlink" Target="https://en.wikipedia.org/wiki/The_Peanuts_Movie" TargetMode="External"/><Relationship Id="rId463" Type="http://schemas.openxmlformats.org/officeDocument/2006/relationships/hyperlink" Target="https://en.wikipedia.org/wiki/This_Is_the_End" TargetMode="External"/><Relationship Id="rId116" Type="http://schemas.openxmlformats.org/officeDocument/2006/relationships/hyperlink" Target="https://en.wikipedia.org/wiki/Fury_(2014_film)" TargetMode="External"/><Relationship Id="rId158" Type="http://schemas.openxmlformats.org/officeDocument/2006/relationships/hyperlink" Target="https://en.wikipedia.org/wiki/Iron_Sky" TargetMode="External"/><Relationship Id="rId323" Type="http://schemas.openxmlformats.org/officeDocument/2006/relationships/hyperlink" Target="https://en.wikipedia.org/wiki/Suffragette_(film)" TargetMode="External"/><Relationship Id="rId20" Type="http://schemas.openxmlformats.org/officeDocument/2006/relationships/hyperlink" Target="https://en.wikipedia.org/wiki/After_Earth" TargetMode="External"/><Relationship Id="rId62" Type="http://schemas.openxmlformats.org/officeDocument/2006/relationships/hyperlink" Target="https://en.wikipedia.org/wiki/Chappie_(film)" TargetMode="External"/><Relationship Id="rId365" Type="http://schemas.openxmlformats.org/officeDocument/2006/relationships/hyperlink" Target="https://en.wikipedia.org/wiki/The_Equalizer_(film)" TargetMode="External"/><Relationship Id="rId225" Type="http://schemas.openxmlformats.org/officeDocument/2006/relationships/hyperlink" Target="https://en.wikipedia.org/wiki/No_Escape_(2015_film)" TargetMode="External"/><Relationship Id="rId267" Type="http://schemas.openxmlformats.org/officeDocument/2006/relationships/hyperlink" Target="https://en.wikipedia.org/wiki/R.I.P.D." TargetMode="External"/><Relationship Id="rId432" Type="http://schemas.openxmlformats.org/officeDocument/2006/relationships/hyperlink" Target="https://en.wikipedia.org/wiki/The_Raven_(2012_film)" TargetMode="External"/><Relationship Id="rId474" Type="http://schemas.openxmlformats.org/officeDocument/2006/relationships/hyperlink" Target="https://en.wikipedia.org/wiki/Truth_(2015_film)" TargetMode="External"/><Relationship Id="rId127" Type="http://schemas.openxmlformats.org/officeDocument/2006/relationships/hyperlink" Target="https://en.wikipedia.org/wiki/Godzilla_(2014_film)" TargetMode="External"/><Relationship Id="rId31" Type="http://schemas.openxmlformats.org/officeDocument/2006/relationships/hyperlink" Target="https://en.wikipedia.org/wiki/Ant-Man_(film)" TargetMode="External"/><Relationship Id="rId73" Type="http://schemas.openxmlformats.org/officeDocument/2006/relationships/hyperlink" Target="https://en.wikipedia.org/wiki/Crimson_Peak" TargetMode="External"/><Relationship Id="rId169" Type="http://schemas.openxmlformats.org/officeDocument/2006/relationships/hyperlink" Target="https://en.wikipedia.org/wiki/Journey_2:_The_Mysterious_Island" TargetMode="External"/><Relationship Id="rId334" Type="http://schemas.openxmlformats.org/officeDocument/2006/relationships/hyperlink" Target="https://en.wikipedia.org/wiki/The_33_(film)" TargetMode="External"/><Relationship Id="rId376" Type="http://schemas.openxmlformats.org/officeDocument/2006/relationships/hyperlink" Target="https://en.wikipedia.org/wiki/The_Grey_(film)" TargetMode="External"/><Relationship Id="rId4" Type="http://schemas.openxmlformats.org/officeDocument/2006/relationships/hyperlink" Target="https://en.wikipedia.org/wiki/21_Jump_Street_(film)" TargetMode="External"/><Relationship Id="rId180" Type="http://schemas.openxmlformats.org/officeDocument/2006/relationships/hyperlink" Target="https://en.wikipedia.org/wiki/Les_Mis%25C3%25A9rables_(2012_film)" TargetMode="External"/><Relationship Id="rId236" Type="http://schemas.openxmlformats.org/officeDocument/2006/relationships/hyperlink" Target="https://en.wikipedia.org/wiki/Ouija_(2014_film)" TargetMode="External"/><Relationship Id="rId278" Type="http://schemas.openxmlformats.org/officeDocument/2006/relationships/hyperlink" Target="https://en.wikipedia.org/wiki/Ride_Along_(film)" TargetMode="External"/><Relationship Id="rId401" Type="http://schemas.openxmlformats.org/officeDocument/2006/relationships/hyperlink" Target="https://en.wikipedia.org/wiki/The_Last_Witch_Hunter" TargetMode="External"/><Relationship Id="rId443" Type="http://schemas.openxmlformats.org/officeDocument/2006/relationships/hyperlink" Target="https://en.wikipedia.org/wiki/The_SpongeBob_Movie:_Sponge_Out_of_Water" TargetMode="External"/><Relationship Id="rId303" Type="http://schemas.openxmlformats.org/officeDocument/2006/relationships/hyperlink" Target="https://en.wikipedia.org/wiki/Side_Effects_(2013_film)" TargetMode="External"/><Relationship Id="rId485" Type="http://schemas.openxmlformats.org/officeDocument/2006/relationships/hyperlink" Target="https://en.wikipedia.org/wiki/War_Dogs_(2016_film)" TargetMode="External"/><Relationship Id="rId42" Type="http://schemas.openxmlformats.org/officeDocument/2006/relationships/hyperlink" Target="https://en.wikipedia.org/wiki/Before_I_Go_to_Sleep_(film)" TargetMode="External"/><Relationship Id="rId84" Type="http://schemas.openxmlformats.org/officeDocument/2006/relationships/hyperlink" Target="https://en.wikipedia.org/wiki/Devil%2527s_Due_(film)" TargetMode="External"/><Relationship Id="rId138" Type="http://schemas.openxmlformats.org/officeDocument/2006/relationships/hyperlink" Target="https://en.wikipedia.org/wiki/Hitman:_Agent_47" TargetMode="External"/><Relationship Id="rId345" Type="http://schemas.openxmlformats.org/officeDocument/2006/relationships/hyperlink" Target="https://en.wikipedia.org/wiki/The_Boxtrolls" TargetMode="External"/><Relationship Id="rId387" Type="http://schemas.openxmlformats.org/officeDocument/2006/relationships/hyperlink" Target="https://en.wikipedia.org/wiki/The_Huntsman:_Winter%2527s_War" TargetMode="External"/><Relationship Id="rId510" Type="http://schemas.openxmlformats.org/officeDocument/2006/relationships/table" Target="../tables/table2.xml"/><Relationship Id="rId191" Type="http://schemas.openxmlformats.org/officeDocument/2006/relationships/hyperlink" Target="https://en.wikipedia.org/wiki/Mad_Max:_Fury_Road" TargetMode="External"/><Relationship Id="rId205" Type="http://schemas.openxmlformats.org/officeDocument/2006/relationships/hyperlink" Target="https://en.wikipedia.org/wiki/Mirror_Mirror_(film)" TargetMode="External"/><Relationship Id="rId247" Type="http://schemas.openxmlformats.org/officeDocument/2006/relationships/hyperlink" Target="https://en.wikipedia.org/wiki/Paul_Blart:_Mall_Cop_2" TargetMode="External"/><Relationship Id="rId412" Type="http://schemas.openxmlformats.org/officeDocument/2006/relationships/hyperlink" Target="https://en.wikipedia.org/wiki/The_Maze_Runner_(film)" TargetMode="External"/><Relationship Id="rId107" Type="http://schemas.openxmlformats.org/officeDocument/2006/relationships/hyperlink" Target="https://en.wikipedia.org/wiki/Eye_in_the_Sky_(2015_film)" TargetMode="External"/><Relationship Id="rId289" Type="http://schemas.openxmlformats.org/officeDocument/2006/relationships/hyperlink" Target="https://en.wikipedia.org/wiki/Run_All_Night_(film)" TargetMode="External"/><Relationship Id="rId454" Type="http://schemas.openxmlformats.org/officeDocument/2006/relationships/hyperlink" Target="https://en.wikipedia.org/wiki/The_Way,_Way_Back" TargetMode="External"/><Relationship Id="rId496" Type="http://schemas.openxmlformats.org/officeDocument/2006/relationships/hyperlink" Target="https://en.wikipedia.org/wiki/Winter%2527s_Tale_(film)" TargetMode="External"/><Relationship Id="rId11" Type="http://schemas.openxmlformats.org/officeDocument/2006/relationships/hyperlink" Target="https://en.wikipedia.org/wiki/A_Haunted_House_(film)" TargetMode="External"/><Relationship Id="rId53" Type="http://schemas.openxmlformats.org/officeDocument/2006/relationships/hyperlink" Target="https://en.wikipedia.org/wiki/Brooklyn_(film)" TargetMode="External"/><Relationship Id="rId149" Type="http://schemas.openxmlformats.org/officeDocument/2006/relationships/hyperlink" Target="https://en.wikipedia.org/wiki/Ice_Age:_Continental_Drift" TargetMode="External"/><Relationship Id="rId314" Type="http://schemas.openxmlformats.org/officeDocument/2006/relationships/hyperlink" Target="https://en.wikipedia.org/wiki/Southpaw_(film)" TargetMode="External"/><Relationship Id="rId356" Type="http://schemas.openxmlformats.org/officeDocument/2006/relationships/hyperlink" Target="https://en.wikipedia.org/wiki/The_Danish_Girl_(film)" TargetMode="External"/><Relationship Id="rId398" Type="http://schemas.openxmlformats.org/officeDocument/2006/relationships/hyperlink" Target="https://en.wikipedia.org/wiki/The_Lady_in_the_Van" TargetMode="External"/><Relationship Id="rId95" Type="http://schemas.openxmlformats.org/officeDocument/2006/relationships/hyperlink" Target="https://en.wikipedia.org/wiki/Earth_to_Echo" TargetMode="External"/><Relationship Id="rId160" Type="http://schemas.openxmlformats.org/officeDocument/2006/relationships/hyperlink" Target="https://en.wikipedia.org/wiki/Jack_Reacher_(film)" TargetMode="External"/><Relationship Id="rId216" Type="http://schemas.openxmlformats.org/officeDocument/2006/relationships/hyperlink" Target="https://en.wikipedia.org/wiki/My_All_American" TargetMode="External"/><Relationship Id="rId423" Type="http://schemas.openxmlformats.org/officeDocument/2006/relationships/hyperlink" Target="https://en.wikipedia.org/wiki/The_Perfect_Match_(2016_film)" TargetMode="External"/><Relationship Id="rId258" Type="http://schemas.openxmlformats.org/officeDocument/2006/relationships/hyperlink" Target="https://en.wikipedia.org/wiki/Pompeii_(film)" TargetMode="External"/><Relationship Id="rId465" Type="http://schemas.openxmlformats.org/officeDocument/2006/relationships/hyperlink" Target="https://en.wikipedia.org/wiki/This_Means_War_(film)" TargetMode="External"/><Relationship Id="rId22" Type="http://schemas.openxmlformats.org/officeDocument/2006/relationships/hyperlink" Target="https://en.wikipedia.org/wiki/Alex_Cross_(film)" TargetMode="External"/><Relationship Id="rId64" Type="http://schemas.openxmlformats.org/officeDocument/2006/relationships/hyperlink" Target="https://en.wikipedia.org/wiki/Chef_(film)" TargetMode="External"/><Relationship Id="rId118" Type="http://schemas.openxmlformats.org/officeDocument/2006/relationships/hyperlink" Target="https://en.wikipedia.org/wiki/Gangster_Squad" TargetMode="External"/><Relationship Id="rId325" Type="http://schemas.openxmlformats.org/officeDocument/2006/relationships/hyperlink" Target="https://en.wikipedia.org/wiki/Taken_2" TargetMode="External"/><Relationship Id="rId367" Type="http://schemas.openxmlformats.org/officeDocument/2006/relationships/hyperlink" Target="https://en.wikipedia.org/wiki/The_Expendables_3" TargetMode="External"/><Relationship Id="rId171" Type="http://schemas.openxmlformats.org/officeDocument/2006/relationships/hyperlink" Target="https://en.wikipedia.org/wiki/Keanu_(film)" TargetMode="External"/><Relationship Id="rId227" Type="http://schemas.openxmlformats.org/officeDocument/2006/relationships/hyperlink" Target="https://en.wikipedia.org/wiki/No_One_Lives" TargetMode="External"/><Relationship Id="rId269" Type="http://schemas.openxmlformats.org/officeDocument/2006/relationships/hyperlink" Target="https://en.wikipedia.org/wiki/Raiders_of_the_Lost_Ark" TargetMode="External"/><Relationship Id="rId434" Type="http://schemas.openxmlformats.org/officeDocument/2006/relationships/hyperlink" Target="https://en.wikipedia.org/wiki/The_Second_Best_Exotic_Marigold_Hotel" TargetMode="External"/><Relationship Id="rId476" Type="http://schemas.openxmlformats.org/officeDocument/2006/relationships/hyperlink" Target="https://en.wikipedia.org/wiki/Tusk_(2014_film)" TargetMode="External"/><Relationship Id="rId33" Type="http://schemas.openxmlformats.org/officeDocument/2006/relationships/hyperlink" Target="https://en.wikipedia.org/wiki/As_Above,_So_Below_(film)" TargetMode="External"/><Relationship Id="rId129" Type="http://schemas.openxmlformats.org/officeDocument/2006/relationships/hyperlink" Target="https://en.wikipedia.org/wiki/Good_Deeds" TargetMode="External"/><Relationship Id="rId280" Type="http://schemas.openxmlformats.org/officeDocument/2006/relationships/hyperlink" Target="https://en.wikipedia.org/wiki/Rio_2" TargetMode="External"/><Relationship Id="rId336" Type="http://schemas.openxmlformats.org/officeDocument/2006/relationships/hyperlink" Target="https://en.wikipedia.org/wiki/The_Age_of_Adaline" TargetMode="External"/><Relationship Id="rId501" Type="http://schemas.openxmlformats.org/officeDocument/2006/relationships/hyperlink" Target="https://en.wikipedia.org/wiki/World_War_Z_(film)" TargetMode="External"/><Relationship Id="rId75" Type="http://schemas.openxmlformats.org/officeDocument/2006/relationships/hyperlink" Target="https://en.wikipedia.org/wiki/Danny_Collins_(film)" TargetMode="External"/><Relationship Id="rId140" Type="http://schemas.openxmlformats.org/officeDocument/2006/relationships/hyperlink" Target="https://en.wikipedia.org/wiki/Hope_Springs_(2012_film)" TargetMode="External"/><Relationship Id="rId182" Type="http://schemas.openxmlformats.org/officeDocument/2006/relationships/hyperlink" Target="https://en.wikipedia.org/wiki/Life_of_Pi_(film)" TargetMode="External"/><Relationship Id="rId378" Type="http://schemas.openxmlformats.org/officeDocument/2006/relationships/hyperlink" Target="https://en.wikipedia.org/wiki/The_Hangover_Part_III" TargetMode="External"/><Relationship Id="rId403" Type="http://schemas.openxmlformats.org/officeDocument/2006/relationships/hyperlink" Target="https://en.wikipedia.org/wiki/The_Legend_of_Hercules" TargetMode="External"/><Relationship Id="rId6" Type="http://schemas.openxmlformats.org/officeDocument/2006/relationships/hyperlink" Target="https://en.wikipedia.org/wiki/300:_Rise_of_an_Empire" TargetMode="External"/><Relationship Id="rId238" Type="http://schemas.openxmlformats.org/officeDocument/2006/relationships/hyperlink" Target="https://en.wikipedia.org/wiki/Pacific_Rim_(film)" TargetMode="External"/><Relationship Id="rId445" Type="http://schemas.openxmlformats.org/officeDocument/2006/relationships/hyperlink" Target="https://en.wikipedia.org/wiki/The_Theory_of_Everything_(2014_film)" TargetMode="External"/><Relationship Id="rId487" Type="http://schemas.openxmlformats.org/officeDocument/2006/relationships/hyperlink" Target="https://en.wikipedia.org/wiki/Warcraft_(film)" TargetMode="External"/><Relationship Id="rId291" Type="http://schemas.openxmlformats.org/officeDocument/2006/relationships/hyperlink" Target="https://en.wikipedia.org/wiki/Rush_(2013_film)" TargetMode="External"/><Relationship Id="rId305" Type="http://schemas.openxmlformats.org/officeDocument/2006/relationships/hyperlink" Target="https://en.wikipedia.org/wiki/Silver_Linings_Playbook" TargetMode="External"/><Relationship Id="rId347" Type="http://schemas.openxmlformats.org/officeDocument/2006/relationships/hyperlink" Target="https://en.wikipedia.org/wiki/The_Butler" TargetMode="External"/><Relationship Id="rId44" Type="http://schemas.openxmlformats.org/officeDocument/2006/relationships/hyperlink" Target="https://en.wikipedia.org/wiki/Beyond_the_Lights" TargetMode="External"/><Relationship Id="rId86" Type="http://schemas.openxmlformats.org/officeDocument/2006/relationships/hyperlink" Target="https://en.wikipedia.org/wiki/Divergent_(film)" TargetMode="External"/><Relationship Id="rId151" Type="http://schemas.openxmlformats.org/officeDocument/2006/relationships/hyperlink" Target="https://en.wikipedia.org/wiki/If_I_Stay_(film)" TargetMode="External"/><Relationship Id="rId389" Type="http://schemas.openxmlformats.org/officeDocument/2006/relationships/hyperlink" Target="https://en.wikipedia.org/wiki/The_Identical" TargetMode="External"/><Relationship Id="rId193" Type="http://schemas.openxmlformats.org/officeDocument/2006/relationships/hyperlink" Target="https://en.wikipedia.org/wiki/Magic_in_the_Moonlight" TargetMode="External"/><Relationship Id="rId207" Type="http://schemas.openxmlformats.org/officeDocument/2006/relationships/hyperlink" Target="https://en.wikipedia.org/wiki/Moms%2527_Night_Out" TargetMode="External"/><Relationship Id="rId249" Type="http://schemas.openxmlformats.org/officeDocument/2006/relationships/hyperlink" Target="https://en.wikipedia.org/wiki/Penguins_of_Madagascar" TargetMode="External"/><Relationship Id="rId414" Type="http://schemas.openxmlformats.org/officeDocument/2006/relationships/hyperlink" Target="https://en.wikipedia.org/wiki/The_Monuments_Men" TargetMode="External"/><Relationship Id="rId456" Type="http://schemas.openxmlformats.org/officeDocument/2006/relationships/hyperlink" Target="https://en.wikipedia.org/wiki/The_Witch_(2015_film)" TargetMode="External"/><Relationship Id="rId498" Type="http://schemas.openxmlformats.org/officeDocument/2006/relationships/hyperlink" Target="https://en.wikipedia.org/wiki/Woman_in_Gold_(film)" TargetMode="External"/><Relationship Id="rId13" Type="http://schemas.openxmlformats.org/officeDocument/2006/relationships/hyperlink" Target="https://en.wikipedia.org/wiki/A_Long_Way_Down_(film)" TargetMode="External"/><Relationship Id="rId109" Type="http://schemas.openxmlformats.org/officeDocument/2006/relationships/hyperlink" Target="https://en.wikipedia.org/wiki/Fast_%2526_Furious_6" TargetMode="External"/><Relationship Id="rId260" Type="http://schemas.openxmlformats.org/officeDocument/2006/relationships/hyperlink" Target="https://en.wikipedia.org/wiki/Premium_Rush" TargetMode="External"/><Relationship Id="rId316" Type="http://schemas.openxmlformats.org/officeDocument/2006/relationships/hyperlink" Target="https://en.wikipedia.org/wiki/Spy_(2015_film)" TargetMode="External"/><Relationship Id="rId55" Type="http://schemas.openxmlformats.org/officeDocument/2006/relationships/hyperlink" Target="https://en.wikipedia.org/wiki/Burnt_(film)" TargetMode="External"/><Relationship Id="rId97" Type="http://schemas.openxmlformats.org/officeDocument/2006/relationships/hyperlink" Target="https://en.wikipedia.org/wiki/Edge_of_Tomorrow_(film)" TargetMode="External"/><Relationship Id="rId120" Type="http://schemas.openxmlformats.org/officeDocument/2006/relationships/hyperlink" Target="https://en.wikipedia.org/wiki/Get_on_Up_(film)" TargetMode="External"/><Relationship Id="rId358" Type="http://schemas.openxmlformats.org/officeDocument/2006/relationships/hyperlink" Target="https://en.wikipedia.org/wiki/The_Devil_Inside_(film)" TargetMode="External"/><Relationship Id="rId162" Type="http://schemas.openxmlformats.org/officeDocument/2006/relationships/hyperlink" Target="https://en.wikipedia.org/wiki/Jane_Got_a_Gun" TargetMode="External"/><Relationship Id="rId218" Type="http://schemas.openxmlformats.org/officeDocument/2006/relationships/hyperlink" Target="https://en.wikipedia.org/wiki/Need_for_Speed_(film)" TargetMode="External"/><Relationship Id="rId425" Type="http://schemas.openxmlformats.org/officeDocument/2006/relationships/hyperlink" Target="https://en.wikipedia.org/wiki/The_Pirates!_In_an_Adventure_with_Scientists_(film)" TargetMode="External"/><Relationship Id="rId467" Type="http://schemas.openxmlformats.org/officeDocument/2006/relationships/hyperlink" Target="https://en.wikipedia.org/wiki/Top_Gun" TargetMode="External"/><Relationship Id="rId271" Type="http://schemas.openxmlformats.org/officeDocument/2006/relationships/hyperlink" Target="https://en.wikipedia.org/wiki/Ratchet_%2526_Clank_(film)" TargetMode="External"/><Relationship Id="rId24" Type="http://schemas.openxmlformats.org/officeDocument/2006/relationships/hyperlink" Target="https://en.wikipedia.org/wiki/Alvin_and_the_Chipmunks:_The_Road_Chip" TargetMode="External"/><Relationship Id="rId66" Type="http://schemas.openxmlformats.org/officeDocument/2006/relationships/hyperlink" Target="https://en.wikipedia.org/wiki/Child_44_(film)" TargetMode="External"/><Relationship Id="rId131" Type="http://schemas.openxmlformats.org/officeDocument/2006/relationships/hyperlink" Target="https://en.wikipedia.org/wiki/Grown_Ups_2" TargetMode="External"/><Relationship Id="rId327" Type="http://schemas.openxmlformats.org/officeDocument/2006/relationships/hyperlink" Target="https://en.wikipedia.org/wiki/Ted_(film)" TargetMode="External"/><Relationship Id="rId369" Type="http://schemas.openxmlformats.org/officeDocument/2006/relationships/hyperlink" Target="https://en.wikipedia.org/wiki/The_Fault_in_Our_Stars_(film)" TargetMode="External"/><Relationship Id="rId173" Type="http://schemas.openxmlformats.org/officeDocument/2006/relationships/hyperlink" Target="https://en.wikipedia.org/wiki/Killing_Them_Softly" TargetMode="External"/><Relationship Id="rId229" Type="http://schemas.openxmlformats.org/officeDocument/2006/relationships/hyperlink" Target="https://en.wikipedia.org/wiki/Non-Stop_(film)" TargetMode="External"/><Relationship Id="rId380" Type="http://schemas.openxmlformats.org/officeDocument/2006/relationships/hyperlink" Target="https://en.wikipedia.org/wiki/The_Heat_(film)" TargetMode="External"/><Relationship Id="rId436" Type="http://schemas.openxmlformats.org/officeDocument/2006/relationships/hyperlink" Target="https://en.wikipedia.org/wiki/The_Secret_Life_of_Pets" TargetMode="External"/><Relationship Id="rId240" Type="http://schemas.openxmlformats.org/officeDocument/2006/relationships/hyperlink" Target="https://en.wikipedia.org/wiki/Pan_(2015_film)" TargetMode="External"/><Relationship Id="rId478" Type="http://schemas.openxmlformats.org/officeDocument/2006/relationships/hyperlink" Target="https://en.wikipedia.org/wiki/Unfinished_Business_(2015_film)" TargetMode="External"/><Relationship Id="rId35" Type="http://schemas.openxmlformats.org/officeDocument/2006/relationships/hyperlink" Target="https://en.wikipedia.org/wiki/Barbershop:_The_Next_Cut" TargetMode="External"/><Relationship Id="rId77" Type="http://schemas.openxmlformats.org/officeDocument/2006/relationships/hyperlink" Target="https://en.wikipedia.org/wiki/Dark_Skies_(film)" TargetMode="External"/><Relationship Id="rId100" Type="http://schemas.openxmlformats.org/officeDocument/2006/relationships/hyperlink" Target="https://en.wikipedia.org/wiki/End_of_Watch" TargetMode="External"/><Relationship Id="rId282" Type="http://schemas.openxmlformats.org/officeDocument/2006/relationships/hyperlink" Target="https://en.wikipedia.org/wiki/Risen_(2016_film)" TargetMode="External"/><Relationship Id="rId338" Type="http://schemas.openxmlformats.org/officeDocument/2006/relationships/hyperlink" Target="https://en.wikipedia.org/wiki/The_Angry_Birds_Movie" TargetMode="External"/><Relationship Id="rId503" Type="http://schemas.openxmlformats.org/officeDocument/2006/relationships/hyperlink" Target="https://en.wikipedia.org/wiki/X-Men:_Apocalypse" TargetMode="External"/><Relationship Id="rId8" Type="http://schemas.openxmlformats.org/officeDocument/2006/relationships/hyperlink" Target="https://en.wikipedia.org/wiki/%252771_(film)" TargetMode="External"/><Relationship Id="rId142" Type="http://schemas.openxmlformats.org/officeDocument/2006/relationships/hyperlink" Target="https://en.wikipedia.org/wiki/Hot_Pursuit_(2015_film)" TargetMode="External"/><Relationship Id="rId184" Type="http://schemas.openxmlformats.org/officeDocument/2006/relationships/hyperlink" Target="https://en.wikipedia.org/wiki/Lincoln_(2012_film)" TargetMode="External"/><Relationship Id="rId391" Type="http://schemas.openxmlformats.org/officeDocument/2006/relationships/hyperlink" Target="https://en.wikipedia.org/wiki/The_Impossible_(2012_film)" TargetMode="External"/><Relationship Id="rId405" Type="http://schemas.openxmlformats.org/officeDocument/2006/relationships/hyperlink" Target="https://en.wikipedia.org/wiki/The_Lego_Movie" TargetMode="External"/><Relationship Id="rId447" Type="http://schemas.openxmlformats.org/officeDocument/2006/relationships/hyperlink" Target="https://en.wikipedia.org/wiki/The_Transporter_Refueled" TargetMode="External"/><Relationship Id="rId251" Type="http://schemas.openxmlformats.org/officeDocument/2006/relationships/hyperlink" Target="https://en.wikipedia.org/wiki/Percy_Jackson:_Sea_of_Monsters" TargetMode="External"/><Relationship Id="rId489" Type="http://schemas.openxmlformats.org/officeDocument/2006/relationships/hyperlink" Target="https://en.wikipedia.org/wiki/What_Maisie_Knew_(film)" TargetMode="External"/><Relationship Id="rId46" Type="http://schemas.openxmlformats.org/officeDocument/2006/relationships/hyperlink" Target="https://en.wikipedia.org/wiki/Black_Mass_(film)" TargetMode="External"/><Relationship Id="rId293" Type="http://schemas.openxmlformats.org/officeDocument/2006/relationships/hyperlink" Target="https://en.wikipedia.org/wiki/Safe_House_(2012_film)" TargetMode="External"/><Relationship Id="rId307" Type="http://schemas.openxmlformats.org/officeDocument/2006/relationships/hyperlink" Target="https://en.wikipedia.org/wiki/Sinister_(film)" TargetMode="External"/><Relationship Id="rId349" Type="http://schemas.openxmlformats.org/officeDocument/2006/relationships/hyperlink" Target="https://en.wikipedia.org/wiki/The_Call_(2013_film)" TargetMode="External"/><Relationship Id="rId88" Type="http://schemas.openxmlformats.org/officeDocument/2006/relationships/hyperlink" Target="https://en.wikipedia.org/wiki/Dolphin_Tale_2" TargetMode="External"/><Relationship Id="rId111" Type="http://schemas.openxmlformats.org/officeDocument/2006/relationships/hyperlink" Target="https://en.wikipedia.org/wiki/Florence_Foster_Jenkins_(film)" TargetMode="External"/><Relationship Id="rId153" Type="http://schemas.openxmlformats.org/officeDocument/2006/relationships/hyperlink" Target="https://en.wikipedia.org/wiki/Independence_Day:_Resurgence" TargetMode="External"/><Relationship Id="rId195" Type="http://schemas.openxmlformats.org/officeDocument/2006/relationships/hyperlink" Target="https://en.wikipedia.org/wiki/Man_of_Steel_(film)" TargetMode="External"/><Relationship Id="rId209" Type="http://schemas.openxmlformats.org/officeDocument/2006/relationships/hyperlink" Target="https://en.wikipedia.org/wiki/Monster_Hunt" TargetMode="External"/><Relationship Id="rId360" Type="http://schemas.openxmlformats.org/officeDocument/2006/relationships/hyperlink" Target="https://en.wikipedia.org/wiki/The_Divergent_Series:_Allegiant" TargetMode="External"/><Relationship Id="rId416" Type="http://schemas.openxmlformats.org/officeDocument/2006/relationships/hyperlink" Target="https://en.wikipedia.org/wiki/The_Night_Before_(2015_film)" TargetMode="External"/><Relationship Id="rId220" Type="http://schemas.openxmlformats.org/officeDocument/2006/relationships/hyperlink" Target="https://en.wikipedia.org/wiki/Neighbors_2:_Sorority_Rising" TargetMode="External"/><Relationship Id="rId458" Type="http://schemas.openxmlformats.org/officeDocument/2006/relationships/hyperlink" Target="https://en.wikipedia.org/wiki/The_Woman_in_Black_(2012_film)" TargetMode="External"/><Relationship Id="rId15" Type="http://schemas.openxmlformats.org/officeDocument/2006/relationships/hyperlink" Target="https://en.wikipedia.org/wiki/A_Most_Wanted_Man_(film)" TargetMode="External"/><Relationship Id="rId57" Type="http://schemas.openxmlformats.org/officeDocument/2006/relationships/hyperlink" Target="https://en.wikipedia.org/wiki/Captain_America:_The_Winter_Soldier" TargetMode="External"/><Relationship Id="rId262" Type="http://schemas.openxmlformats.org/officeDocument/2006/relationships/hyperlink" Target="https://en.wikipedia.org/wiki/Prisoners_(2013_film)" TargetMode="External"/><Relationship Id="rId318" Type="http://schemas.openxmlformats.org/officeDocument/2006/relationships/hyperlink" Target="https://en.wikipedia.org/wiki/Stand_by_Me_Doraemon" TargetMode="External"/><Relationship Id="rId99" Type="http://schemas.openxmlformats.org/officeDocument/2006/relationships/hyperlink" Target="https://en.wikipedia.org/wiki/Embrace_of_the_Serpent" TargetMode="External"/><Relationship Id="rId122" Type="http://schemas.openxmlformats.org/officeDocument/2006/relationships/hyperlink" Target="https://en.wikipedia.org/wiki/Ghost_Rider:_Spirit_of_Vengeance" TargetMode="External"/><Relationship Id="rId164" Type="http://schemas.openxmlformats.org/officeDocument/2006/relationships/hyperlink" Target="https://en.wikipedia.org/wiki/Jeff,_Who_Lives_at_Home" TargetMode="External"/><Relationship Id="rId371" Type="http://schemas.openxmlformats.org/officeDocument/2006/relationships/hyperlink" Target="https://en.wikipedia.org/wiki/The_Forest_(2016_film)" TargetMode="External"/><Relationship Id="rId427" Type="http://schemas.openxmlformats.org/officeDocument/2006/relationships/hyperlink" Target="https://en.wikipedia.org/wiki/The_Possession_(2012_film)" TargetMode="External"/><Relationship Id="rId469" Type="http://schemas.openxmlformats.org/officeDocument/2006/relationships/hyperlink" Target="https://en.wikipedia.org/wiki/Trance_(2013_film)" TargetMode="External"/><Relationship Id="rId26" Type="http://schemas.openxmlformats.org/officeDocument/2006/relationships/hyperlink" Target="https://en.wikipedia.org/wiki/American_Sniper" TargetMode="External"/><Relationship Id="rId231" Type="http://schemas.openxmlformats.org/officeDocument/2006/relationships/hyperlink" Target="https://en.wikipedia.org/wiki/Now_You_See_Me_2" TargetMode="External"/><Relationship Id="rId273" Type="http://schemas.openxmlformats.org/officeDocument/2006/relationships/hyperlink" Target="https://en.wikipedia.org/wiki/Red_Dawn_(2012_film)" TargetMode="External"/><Relationship Id="rId329" Type="http://schemas.openxmlformats.org/officeDocument/2006/relationships/hyperlink" Target="https://en.wikipedia.org/wiki/Teenage_Mutant_Ninja_Turtles_(2014_film)" TargetMode="External"/><Relationship Id="rId480" Type="http://schemas.openxmlformats.org/officeDocument/2006/relationships/hyperlink" Target="https://en.wikipedia.org/wiki/Vacation_(2015_film)" TargetMode="External"/><Relationship Id="rId68" Type="http://schemas.openxmlformats.org/officeDocument/2006/relationships/hyperlink" Target="https://en.wikipedia.org/wiki/Cloud_Atlas_(film)" TargetMode="External"/><Relationship Id="rId133" Type="http://schemas.openxmlformats.org/officeDocument/2006/relationships/hyperlink" Target="https://en.wikipedia.org/wiki/Hands_of_Stone" TargetMode="External"/><Relationship Id="rId175" Type="http://schemas.openxmlformats.org/officeDocument/2006/relationships/hyperlink" Target="https://en.wikipedia.org/wiki/Krampus_(film)" TargetMode="External"/><Relationship Id="rId340" Type="http://schemas.openxmlformats.org/officeDocument/2006/relationships/hyperlink" Target="https://en.wikipedia.org/wiki/The_Big_Short_(film)" TargetMode="External"/><Relationship Id="rId200" Type="http://schemas.openxmlformats.org/officeDocument/2006/relationships/hyperlink" Target="https://en.wikipedia.org/wiki/Me_Before_You_(film)" TargetMode="External"/><Relationship Id="rId382" Type="http://schemas.openxmlformats.org/officeDocument/2006/relationships/hyperlink" Target="https://en.wikipedia.org/wiki/The_Host_(2013_film)" TargetMode="External"/><Relationship Id="rId438" Type="http://schemas.openxmlformats.org/officeDocument/2006/relationships/hyperlink" Target="https://en.wikipedia.org/wiki/The_Shallows_(film)" TargetMode="External"/><Relationship Id="rId242" Type="http://schemas.openxmlformats.org/officeDocument/2006/relationships/hyperlink" Target="https://en.wikipedia.org/wiki/Paranormal_Activity_4" TargetMode="External"/><Relationship Id="rId284" Type="http://schemas.openxmlformats.org/officeDocument/2006/relationships/hyperlink" Target="https://en.wikipedia.org/wiki/Robot_%2526_Frank" TargetMode="External"/><Relationship Id="rId491" Type="http://schemas.openxmlformats.org/officeDocument/2006/relationships/hyperlink" Target="https://en.wikipedia.org/wiki/When_the_Game_Stands_Tall" TargetMode="External"/><Relationship Id="rId505" Type="http://schemas.openxmlformats.org/officeDocument/2006/relationships/hyperlink" Target="https://en.wikipedia.org/wiki/You%2527re_Next" TargetMode="External"/><Relationship Id="rId37" Type="http://schemas.openxmlformats.org/officeDocument/2006/relationships/hyperlink" Target="https://en.wikipedia.org/wiki/Batman:_The_Killing_Joke_(film)" TargetMode="External"/><Relationship Id="rId79" Type="http://schemas.openxmlformats.org/officeDocument/2006/relationships/hyperlink" Target="https://en.wikipedia.org/wiki/Dead_Man_Down" TargetMode="External"/><Relationship Id="rId102" Type="http://schemas.openxmlformats.org/officeDocument/2006/relationships/hyperlink" Target="https://en.wikipedia.org/wiki/Entourage_(film)" TargetMode="External"/><Relationship Id="rId144" Type="http://schemas.openxmlformats.org/officeDocument/2006/relationships/hyperlink" Target="https://en.wikipedia.org/wiki/Hotel_Transylvania_2" TargetMode="External"/><Relationship Id="rId90" Type="http://schemas.openxmlformats.org/officeDocument/2006/relationships/hyperlink" Target="https://en.wikipedia.org/wiki/The_Lorax_(film)" TargetMode="External"/><Relationship Id="rId186" Type="http://schemas.openxmlformats.org/officeDocument/2006/relationships/hyperlink" Target="https://en.wikipedia.org/wiki/Lockout_(film)" TargetMode="External"/><Relationship Id="rId351" Type="http://schemas.openxmlformats.org/officeDocument/2006/relationships/hyperlink" Target="https://en.wikipedia.org/wiki/The_Cold_Light_of_Day_(film)" TargetMode="External"/><Relationship Id="rId393" Type="http://schemas.openxmlformats.org/officeDocument/2006/relationships/hyperlink" Target="https://en.wikipedia.org/wiki/The_Infiltrator_(2016_film)" TargetMode="External"/><Relationship Id="rId407" Type="http://schemas.openxmlformats.org/officeDocument/2006/relationships/hyperlink" Target="https://en.wikipedia.org/wiki/The_Lucky_One_(film)" TargetMode="External"/><Relationship Id="rId449" Type="http://schemas.openxmlformats.org/officeDocument/2006/relationships/hyperlink" Target="https://en.wikipedia.org/wiki/The_Vatican_Tapes" TargetMode="External"/><Relationship Id="rId211" Type="http://schemas.openxmlformats.org/officeDocument/2006/relationships/hyperlink" Target="https://en.wikipedia.org/wiki/Mortdecai_(film)" TargetMode="External"/><Relationship Id="rId253" Type="http://schemas.openxmlformats.org/officeDocument/2006/relationships/hyperlink" Target="https://en.wikipedia.org/wiki/Pitch_Perfect_2" TargetMode="External"/><Relationship Id="rId295" Type="http://schemas.openxmlformats.org/officeDocument/2006/relationships/hyperlink" Target="https://en.wikipedia.org/wiki/Savages_(2012_film)" TargetMode="External"/><Relationship Id="rId309" Type="http://schemas.openxmlformats.org/officeDocument/2006/relationships/hyperlink" Target="https://en.wikipedia.org/wiki/Sisters_(2015_film)" TargetMode="External"/><Relationship Id="rId460" Type="http://schemas.openxmlformats.org/officeDocument/2006/relationships/hyperlink" Target="https://en.wikipedia.org/wiki/The_World%2527s_End_(film)" TargetMode="External"/><Relationship Id="rId48" Type="http://schemas.openxmlformats.org/officeDocument/2006/relationships/hyperlink" Target="https://en.wikipedia.org/wiki/Blended_(film)" TargetMode="External"/><Relationship Id="rId113" Type="http://schemas.openxmlformats.org/officeDocument/2006/relationships/hyperlink" Target="https://en.wikipedia.org/wiki/Free_State_of_Jones_(film)" TargetMode="External"/><Relationship Id="rId320" Type="http://schemas.openxmlformats.org/officeDocument/2006/relationships/hyperlink" Target="https://en.wikipedia.org/wiki/Step_Up:_All_In" TargetMode="External"/><Relationship Id="rId155" Type="http://schemas.openxmlformats.org/officeDocument/2006/relationships/hyperlink" Target="https://en.wikipedia.org/wiki/Insidious:_Chapter_3" TargetMode="External"/><Relationship Id="rId197" Type="http://schemas.openxmlformats.org/officeDocument/2006/relationships/hyperlink" Target="https://en.wikipedia.org/wiki/Max_(2015_film)" TargetMode="External"/><Relationship Id="rId362" Type="http://schemas.openxmlformats.org/officeDocument/2006/relationships/hyperlink" Target="https://en.wikipedia.org/wiki/The_Drop_(film)" TargetMode="External"/><Relationship Id="rId418" Type="http://schemas.openxmlformats.org/officeDocument/2006/relationships/hyperlink" Target="https://en.wikipedia.org/wiki/The_Nut_Job" TargetMode="External"/><Relationship Id="rId222" Type="http://schemas.openxmlformats.org/officeDocument/2006/relationships/hyperlink" Target="https://en.wikipedia.org/wiki/Night_at_the_Museum:_Secret_of_the_Tomb" TargetMode="External"/><Relationship Id="rId264" Type="http://schemas.openxmlformats.org/officeDocument/2006/relationships/hyperlink" Target="https://en.wikipedia.org/wiki/Project_X_(2012_film)" TargetMode="External"/><Relationship Id="rId471" Type="http://schemas.openxmlformats.org/officeDocument/2006/relationships/hyperlink" Target="https://en.wikipedia.org/wiki/Triple_9" TargetMode="External"/><Relationship Id="rId17" Type="http://schemas.openxmlformats.org/officeDocument/2006/relationships/hyperlink" Target="https://en.wikipedia.org/wiki/A_Walk_Among_the_Tombstones_(film)" TargetMode="External"/><Relationship Id="rId59" Type="http://schemas.openxmlformats.org/officeDocument/2006/relationships/hyperlink" Target="https://en.wikipedia.org/wiki/Carol_(film)" TargetMode="External"/><Relationship Id="rId124" Type="http://schemas.openxmlformats.org/officeDocument/2006/relationships/hyperlink" Target="https://en.wikipedia.org/wiki/God%2527s_Not_Dead_(film)" TargetMode="External"/><Relationship Id="rId70" Type="http://schemas.openxmlformats.org/officeDocument/2006/relationships/hyperlink" Target="https://en.wikipedia.org/wiki/Concussion_(2015_film)" TargetMode="External"/><Relationship Id="rId166" Type="http://schemas.openxmlformats.org/officeDocument/2006/relationships/hyperlink" Target="https://en.wikipedia.org/wiki/Jersey_Boys_(film)" TargetMode="External"/><Relationship Id="rId331" Type="http://schemas.openxmlformats.org/officeDocument/2006/relationships/hyperlink" Target="https://en.wikipedia.org/wiki/Terminator_Genisys" TargetMode="External"/><Relationship Id="rId373" Type="http://schemas.openxmlformats.org/officeDocument/2006/relationships/hyperlink" Target="https://en.wikipedia.org/wiki/The_Giver_(film)" TargetMode="External"/><Relationship Id="rId429" Type="http://schemas.openxmlformats.org/officeDocument/2006/relationships/hyperlink" Target="https://en.wikipedia.org/wiki/The_Purge:_Election_Year" TargetMode="External"/><Relationship Id="rId1" Type="http://schemas.openxmlformats.org/officeDocument/2006/relationships/hyperlink" Target="https://en.wikipedia.org/wiki/10_Cloverfield_Lane" TargetMode="External"/><Relationship Id="rId233" Type="http://schemas.openxmlformats.org/officeDocument/2006/relationships/hyperlink" Target="https://en.wikipedia.org/wiki/Olympus_Has_Fallen" TargetMode="External"/><Relationship Id="rId440" Type="http://schemas.openxmlformats.org/officeDocument/2006/relationships/hyperlink" Target="https://en.wikipedia.org/wiki/The_Single_Moms_Club" TargetMode="External"/><Relationship Id="rId28" Type="http://schemas.openxmlformats.org/officeDocument/2006/relationships/hyperlink" Target="https://en.wikipedia.org/wiki/Amy_(2015_film)" TargetMode="External"/><Relationship Id="rId275" Type="http://schemas.openxmlformats.org/officeDocument/2006/relationships/hyperlink" Target="https://en.wikipedia.org/wiki/Resident_Evil:_Retribution" TargetMode="External"/><Relationship Id="rId300" Type="http://schemas.openxmlformats.org/officeDocument/2006/relationships/hyperlink" Target="https://en.wikipedia.org/wiki/Seventh_Son_(film)" TargetMode="External"/><Relationship Id="rId482" Type="http://schemas.openxmlformats.org/officeDocument/2006/relationships/hyperlink" Target="https://en.wikipedia.org/wiki/Veronica_Mars_(film)" TargetMode="External"/><Relationship Id="rId81" Type="http://schemas.openxmlformats.org/officeDocument/2006/relationships/hyperlink" Target="https://en.wikipedia.org/wiki/Declaration_of_War_(film)" TargetMode="External"/><Relationship Id="rId135" Type="http://schemas.openxmlformats.org/officeDocument/2006/relationships/hyperlink" Target="https://en.wikipedia.org/wiki/Heaven_Is_for_Real_(film)" TargetMode="External"/><Relationship Id="rId177" Type="http://schemas.openxmlformats.org/officeDocument/2006/relationships/hyperlink" Target="https://en.wikipedia.org/wiki/Kung_Fu_Panda_3" TargetMode="External"/><Relationship Id="rId342" Type="http://schemas.openxmlformats.org/officeDocument/2006/relationships/hyperlink" Target="https://en.wikipedia.org/wiki/The_Book_of_Life_(2014_film)" TargetMode="External"/><Relationship Id="rId384" Type="http://schemas.openxmlformats.org/officeDocument/2006/relationships/hyperlink" Target="https://en.wikipedia.org/wiki/The_Hunger_Games_(film)" TargetMode="External"/><Relationship Id="rId202" Type="http://schemas.openxmlformats.org/officeDocument/2006/relationships/hyperlink" Target="https://en.wikipedia.org/wiki/Men_in_Black_3" TargetMode="External"/><Relationship Id="rId244" Type="http://schemas.openxmlformats.org/officeDocument/2006/relationships/hyperlink" Target="https://en.wikipedia.org/wiki/ParaNorman" TargetMode="External"/><Relationship Id="rId39" Type="http://schemas.openxmlformats.org/officeDocument/2006/relationships/hyperlink" Target="https://en.wikipedia.org/wiki/Battleship_(film)" TargetMode="External"/><Relationship Id="rId286" Type="http://schemas.openxmlformats.org/officeDocument/2006/relationships/hyperlink" Target="https://en.wikipedia.org/wiki/Rock_the_Kasbah_(film)" TargetMode="External"/><Relationship Id="rId451" Type="http://schemas.openxmlformats.org/officeDocument/2006/relationships/hyperlink" Target="https://en.wikipedia.org/wiki/The_Walk_(2015_film)" TargetMode="External"/><Relationship Id="rId493" Type="http://schemas.openxmlformats.org/officeDocument/2006/relationships/hyperlink" Target="https://en.wikipedia.org/wiki/Whiskey_Tango_Foxtrot_(film)" TargetMode="External"/><Relationship Id="rId507" Type="http://schemas.openxmlformats.org/officeDocument/2006/relationships/hyperlink" Target="https://en.wikipedia.org/wiki/Zhong_Kui:_Snow_Girl_and_the_Dark_Crystal" TargetMode="External"/><Relationship Id="rId50" Type="http://schemas.openxmlformats.org/officeDocument/2006/relationships/hyperlink" Target="https://en.wikipedia.org/wiki/Boyhood_(film)" TargetMode="External"/><Relationship Id="rId104" Type="http://schemas.openxmlformats.org/officeDocument/2006/relationships/hyperlink" Target="https://en.wikipedia.org/wiki/Escape_from_Planet_Earth" TargetMode="External"/><Relationship Id="rId146" Type="http://schemas.openxmlformats.org/officeDocument/2006/relationships/hyperlink" Target="https://en.wikipedia.org/wiki/I_(film)" TargetMode="External"/><Relationship Id="rId188" Type="http://schemas.openxmlformats.org/officeDocument/2006/relationships/hyperlink" Target="https://en.wikipedia.org/wiki/Looper_(film)" TargetMode="External"/><Relationship Id="rId311" Type="http://schemas.openxmlformats.org/officeDocument/2006/relationships/hyperlink" Target="https://en.wikipedia.org/wiki/Snow_White_and_the_Huntsman" TargetMode="External"/><Relationship Id="rId353" Type="http://schemas.openxmlformats.org/officeDocument/2006/relationships/hyperlink" Target="https://en.wikipedia.org/wiki/The_Conjuring_(film)" TargetMode="External"/><Relationship Id="rId395" Type="http://schemas.openxmlformats.org/officeDocument/2006/relationships/hyperlink" Target="https://en.wikipedia.org/wiki/The_Internship" TargetMode="External"/><Relationship Id="rId409" Type="http://schemas.openxmlformats.org/officeDocument/2006/relationships/hyperlink" Target="https://en.wikipedia.org/wiki/The_Man_with_the_Iron_Fists" TargetMode="External"/><Relationship Id="rId92" Type="http://schemas.openxmlformats.org/officeDocument/2006/relationships/hyperlink" Target="https://en.wikipedia.org/wiki/Draft_Day" TargetMode="External"/><Relationship Id="rId213" Type="http://schemas.openxmlformats.org/officeDocument/2006/relationships/hyperlink" Target="https://en.wikipedia.org/wiki/Mr._Peabody_%2526_Sherman" TargetMode="External"/><Relationship Id="rId420" Type="http://schemas.openxmlformats.org/officeDocument/2006/relationships/hyperlink" Target="https://en.wikipedia.org/wiki/The_Other_Woman_(2014_film)" TargetMode="External"/><Relationship Id="rId255" Type="http://schemas.openxmlformats.org/officeDocument/2006/relationships/hyperlink" Target="https://en.wikipedia.org/wiki/Point_Break_(2015_film)" TargetMode="External"/><Relationship Id="rId297" Type="http://schemas.openxmlformats.org/officeDocument/2006/relationships/hyperlink" Target="https://en.wikipedia.org/wiki/Secret_in_Their_Eyes" TargetMode="External"/><Relationship Id="rId462" Type="http://schemas.openxmlformats.org/officeDocument/2006/relationships/hyperlink" Target="https://en.wikipedia.org/wiki/Think_Like_a_Man" TargetMode="External"/><Relationship Id="rId115" Type="http://schemas.openxmlformats.org/officeDocument/2006/relationships/hyperlink" Target="https://en.wikipedia.org/wiki/Fun_Size" TargetMode="External"/><Relationship Id="rId157" Type="http://schemas.openxmlformats.org/officeDocument/2006/relationships/hyperlink" Target="https://en.wikipedia.org/wiki/Into_the_Storm_(2014_film)" TargetMode="External"/><Relationship Id="rId322" Type="http://schemas.openxmlformats.org/officeDocument/2006/relationships/hyperlink" Target="https://en.wikipedia.org/wiki/Straight_Outta_Compton_(2015_film)" TargetMode="External"/><Relationship Id="rId364" Type="http://schemas.openxmlformats.org/officeDocument/2006/relationships/hyperlink" Target="https://en.wikipedia.org/wiki/The_East_(film)" TargetMode="External"/><Relationship Id="rId61" Type="http://schemas.openxmlformats.org/officeDocument/2006/relationships/hyperlink" Target="https://en.wikipedia.org/wiki/Cesar_Chavez_(film)" TargetMode="External"/><Relationship Id="rId199" Type="http://schemas.openxmlformats.org/officeDocument/2006/relationships/hyperlink" Target="https://en.wikipedia.org/wiki/Me_and_Earl_and_the_Dying_Girl_(film)" TargetMode="External"/><Relationship Id="rId19" Type="http://schemas.openxmlformats.org/officeDocument/2006/relationships/hyperlink" Target="https://en.wikipedia.org/wiki/Abraham_Lincoln:_Vampire_Hunter_(film)" TargetMode="External"/><Relationship Id="rId224" Type="http://schemas.openxmlformats.org/officeDocument/2006/relationships/hyperlink" Target="https://en.wikipedia.org/wiki/Nine_Lives_(2016_film)" TargetMode="External"/><Relationship Id="rId266" Type="http://schemas.openxmlformats.org/officeDocument/2006/relationships/hyperlink" Target="https://en.wikipedia.org/wiki/Promised_Land_(2012_film)" TargetMode="External"/><Relationship Id="rId431" Type="http://schemas.openxmlformats.org/officeDocument/2006/relationships/hyperlink" Target="https://en.wikipedia.org/wiki/The_Raid:_Redemption" TargetMode="External"/><Relationship Id="rId473" Type="http://schemas.openxmlformats.org/officeDocument/2006/relationships/hyperlink" Target="https://en.wikipedia.org/wiki/Trumbo_(2015_film)" TargetMode="External"/><Relationship Id="rId30" Type="http://schemas.openxmlformats.org/officeDocument/2006/relationships/hyperlink" Target="https://en.wikipedia.org/wiki/Annie_(2014_film)" TargetMode="External"/><Relationship Id="rId126" Type="http://schemas.openxmlformats.org/officeDocument/2006/relationships/hyperlink" Target="https://en.wikipedia.org/wiki/Gods_of_Egypt_(film)" TargetMode="External"/><Relationship Id="rId168" Type="http://schemas.openxmlformats.org/officeDocument/2006/relationships/hyperlink" Target="https://en.wikipedia.org/wiki/John_Wick_(film)" TargetMode="External"/><Relationship Id="rId333" Type="http://schemas.openxmlformats.org/officeDocument/2006/relationships/hyperlink" Target="https://en.wikipedia.org/wiki/That_Awkward_Moment" TargetMode="External"/><Relationship Id="rId72" Type="http://schemas.openxmlformats.org/officeDocument/2006/relationships/hyperlink" Target="https://en.wikipedia.org/wiki/Criminal_(2016_film)" TargetMode="External"/><Relationship Id="rId375" Type="http://schemas.openxmlformats.org/officeDocument/2006/relationships/hyperlink" Target="https://en.wikipedia.org/wiki/The_Great_Gatsby_(2013_film)" TargetMode="External"/><Relationship Id="rId3" Type="http://schemas.openxmlformats.org/officeDocument/2006/relationships/hyperlink" Target="https://en.wikipedia.org/wiki/2_Guns" TargetMode="External"/><Relationship Id="rId235" Type="http://schemas.openxmlformats.org/officeDocument/2006/relationships/hyperlink" Target="https://en.wikipedia.org/wiki/One_for_the_Money_(film)" TargetMode="External"/><Relationship Id="rId277" Type="http://schemas.openxmlformats.org/officeDocument/2006/relationships/hyperlink" Target="https://en.wikipedia.org/wiki/Riddick_(film)" TargetMode="External"/><Relationship Id="rId400" Type="http://schemas.openxmlformats.org/officeDocument/2006/relationships/hyperlink" Target="https://en.wikipedia.org/wiki/The_Last_Stand_(2013_film)" TargetMode="External"/><Relationship Id="rId442" Type="http://schemas.openxmlformats.org/officeDocument/2006/relationships/hyperlink" Target="https://en.wikipedia.org/wiki/The_Spectacular_Now" TargetMode="External"/><Relationship Id="rId484" Type="http://schemas.openxmlformats.org/officeDocument/2006/relationships/hyperlink" Target="https://en.wikipedia.org/wiki/Wanderlust_(2012_film)" TargetMode="External"/><Relationship Id="rId137" Type="http://schemas.openxmlformats.org/officeDocument/2006/relationships/hyperlink" Target="https://en.wikipedia.org/wiki/Hit_and_Run_(2012_film)" TargetMode="External"/><Relationship Id="rId302" Type="http://schemas.openxmlformats.org/officeDocument/2006/relationships/hyperlink" Target="https://en.wikipedia.org/wiki/Sicario_(2015_film)" TargetMode="External"/><Relationship Id="rId344" Type="http://schemas.openxmlformats.org/officeDocument/2006/relationships/hyperlink" Target="https://en.wikipedia.org/wiki/The_Bourne_Legacy_(film)" TargetMode="External"/><Relationship Id="rId41" Type="http://schemas.openxmlformats.org/officeDocument/2006/relationships/hyperlink" Target="https://en.wikipedia.org/wiki/Beautiful_Creatures_(2013_film)" TargetMode="External"/><Relationship Id="rId83" Type="http://schemas.openxmlformats.org/officeDocument/2006/relationships/hyperlink" Target="https://en.wikipedia.org/wiki/Despicable_Me_2" TargetMode="External"/><Relationship Id="rId179" Type="http://schemas.openxmlformats.org/officeDocument/2006/relationships/hyperlink" Target="https://en.wikipedia.org/wiki/Left_Behind_(2014_film)" TargetMode="External"/><Relationship Id="rId386" Type="http://schemas.openxmlformats.org/officeDocument/2006/relationships/hyperlink" Target="https://en.wikipedia.org/wiki/The_Hunger_Games:_Mockingjay_%25E2%2580%2593_Part_2" TargetMode="External"/><Relationship Id="rId190" Type="http://schemas.openxmlformats.org/officeDocument/2006/relationships/hyperlink" Target="https://en.wikipedia.org/wiki/Lucy_(2014_film)" TargetMode="External"/><Relationship Id="rId204" Type="http://schemas.openxmlformats.org/officeDocument/2006/relationships/hyperlink" Target="https://en.wikipedia.org/wiki/Miracles_from_Heaven_(film)" TargetMode="External"/><Relationship Id="rId246" Type="http://schemas.openxmlformats.org/officeDocument/2006/relationships/hyperlink" Target="https://en.wikipedia.org/wiki/Parker_(2013_film)" TargetMode="External"/><Relationship Id="rId288" Type="http://schemas.openxmlformats.org/officeDocument/2006/relationships/hyperlink" Target="https://en.wikipedia.org/wiki/Room_(2015_film)" TargetMode="External"/><Relationship Id="rId411" Type="http://schemas.openxmlformats.org/officeDocument/2006/relationships/hyperlink" Target="https://en.wikipedia.org/wiki/The_Master_(2012_film)" TargetMode="External"/><Relationship Id="rId453" Type="http://schemas.openxmlformats.org/officeDocument/2006/relationships/hyperlink" Target="https://en.wikipedia.org/wiki/The_Water_Diviner" TargetMode="External"/><Relationship Id="rId509" Type="http://schemas.openxmlformats.org/officeDocument/2006/relationships/printerSettings" Target="../printerSettings/printerSettings3.bin"/><Relationship Id="rId106" Type="http://schemas.openxmlformats.org/officeDocument/2006/relationships/hyperlink" Target="https://en.wikipedia.org/wiki/Ex_Machina_(film)" TargetMode="External"/><Relationship Id="rId313" Type="http://schemas.openxmlformats.org/officeDocument/2006/relationships/hyperlink" Target="https://en.wikipedia.org/wiki/Son_of_Saul" TargetMode="External"/><Relationship Id="rId495" Type="http://schemas.openxmlformats.org/officeDocument/2006/relationships/hyperlink" Target="https://en.wikipedia.org/wiki/Wild_(2014_film)" TargetMode="External"/><Relationship Id="rId10" Type="http://schemas.openxmlformats.org/officeDocument/2006/relationships/hyperlink" Target="https://en.wikipedia.org/wiki/A_Good_Day_to_Die_Hard" TargetMode="External"/><Relationship Id="rId52" Type="http://schemas.openxmlformats.org/officeDocument/2006/relationships/hyperlink" Target="https://en.wikipedia.org/wiki/Bridge_of_Spies_(film)" TargetMode="External"/><Relationship Id="rId94" Type="http://schemas.openxmlformats.org/officeDocument/2006/relationships/hyperlink" Target="https://en.wikipedia.org/wiki/Dumb_and_Dumber_To" TargetMode="External"/><Relationship Id="rId148" Type="http://schemas.openxmlformats.org/officeDocument/2006/relationships/hyperlink" Target="https://en.wikipedia.org/wiki/Ice_Age:_Collision_Course" TargetMode="External"/><Relationship Id="rId355" Type="http://schemas.openxmlformats.org/officeDocument/2006/relationships/hyperlink" Target="https://en.wikipedia.org/wiki/The_Croods" TargetMode="External"/><Relationship Id="rId397" Type="http://schemas.openxmlformats.org/officeDocument/2006/relationships/hyperlink" Target="https://en.wikipedia.org/wiki/The_Judge_(2014_film)" TargetMode="External"/><Relationship Id="rId215" Type="http://schemas.openxmlformats.org/officeDocument/2006/relationships/hyperlink" Target="https://en.wikipedia.org/wiki/Mustang_(film)" TargetMode="External"/><Relationship Id="rId257" Type="http://schemas.openxmlformats.org/officeDocument/2006/relationships/hyperlink" Target="https://en.wikipedia.org/wiki/Poltergeist_(2015_film)" TargetMode="External"/><Relationship Id="rId422" Type="http://schemas.openxmlformats.org/officeDocument/2006/relationships/hyperlink" Target="https://en.wikipedia.org/wiki/The_Perfect_Guy_(2015_film)" TargetMode="External"/><Relationship Id="rId464" Type="http://schemas.openxmlformats.org/officeDocument/2006/relationships/hyperlink" Target="https://en.wikipedia.org/wiki/This_Is_Where_I_Leave_You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5F586-4666-4830-8EA3-F58E8DAF34A3}">
  <sheetPr codeName="Sheet11"/>
  <dimension ref="A1:M509"/>
  <sheetViews>
    <sheetView workbookViewId="0">
      <selection activeCell="C8" sqref="C8"/>
    </sheetView>
  </sheetViews>
  <sheetFormatPr defaultRowHeight="12.75" x14ac:dyDescent="0.2"/>
  <cols>
    <col min="1" max="1" width="43.7109375" bestFit="1" customWidth="1"/>
    <col min="2" max="2" width="12.140625" bestFit="1" customWidth="1"/>
    <col min="3" max="3" width="81.5703125" bestFit="1" customWidth="1"/>
    <col min="4" max="4" width="12" bestFit="1" customWidth="1"/>
    <col min="5" max="5" width="26.7109375" bestFit="1" customWidth="1"/>
    <col min="6" max="6" width="18.5703125" bestFit="1" customWidth="1"/>
    <col min="7" max="7" width="35.5703125" bestFit="1" customWidth="1"/>
    <col min="8" max="8" width="37.5703125" bestFit="1" customWidth="1"/>
    <col min="9" max="9" width="24.42578125" bestFit="1" customWidth="1"/>
    <col min="10" max="10" width="24" bestFit="1" customWidth="1"/>
    <col min="11" max="11" width="23.42578125" bestFit="1" customWidth="1"/>
    <col min="12" max="13" width="15.425781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2836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2861</v>
      </c>
      <c r="M1" t="s">
        <v>2862</v>
      </c>
    </row>
    <row r="2" spans="1:13" x14ac:dyDescent="0.2">
      <c r="A2" t="s">
        <v>14</v>
      </c>
      <c r="B2" s="58">
        <v>42437</v>
      </c>
      <c r="C2" t="s">
        <v>15</v>
      </c>
      <c r="D2" t="s">
        <v>16</v>
      </c>
      <c r="E2" t="s">
        <v>18</v>
      </c>
      <c r="G2" t="s">
        <v>19</v>
      </c>
      <c r="H2" t="s">
        <v>20</v>
      </c>
      <c r="I2" t="s">
        <v>21</v>
      </c>
      <c r="L2" s="59">
        <v>15000000</v>
      </c>
      <c r="M2" s="59">
        <v>108300000</v>
      </c>
    </row>
    <row r="3" spans="1:13" x14ac:dyDescent="0.2">
      <c r="A3" t="s">
        <v>22</v>
      </c>
      <c r="B3" s="58">
        <v>42384</v>
      </c>
      <c r="C3" t="s">
        <v>23</v>
      </c>
      <c r="D3" t="s">
        <v>24</v>
      </c>
      <c r="E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s="59">
        <v>45000000</v>
      </c>
      <c r="M3" s="59">
        <v>69400000</v>
      </c>
    </row>
    <row r="4" spans="1:13" x14ac:dyDescent="0.2">
      <c r="A4" t="s">
        <v>31</v>
      </c>
      <c r="B4" s="58">
        <v>41488</v>
      </c>
      <c r="C4" t="s">
        <v>32</v>
      </c>
      <c r="D4" t="s">
        <v>24</v>
      </c>
      <c r="E4" t="s">
        <v>2863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s="59">
        <v>61000000</v>
      </c>
      <c r="M4" s="59">
        <v>131900000</v>
      </c>
    </row>
    <row r="5" spans="1:13" x14ac:dyDescent="0.2">
      <c r="A5" t="s">
        <v>40</v>
      </c>
      <c r="B5" s="58">
        <v>40984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s="59">
        <v>55000000</v>
      </c>
      <c r="M5" s="59">
        <v>201500000</v>
      </c>
    </row>
    <row r="6" spans="1:13" x14ac:dyDescent="0.2">
      <c r="A6" t="s">
        <v>50</v>
      </c>
      <c r="B6" s="58">
        <v>41794</v>
      </c>
      <c r="C6" t="s">
        <v>51</v>
      </c>
      <c r="D6" t="s">
        <v>24</v>
      </c>
      <c r="E6" t="s">
        <v>43</v>
      </c>
      <c r="F6" t="s">
        <v>44</v>
      </c>
      <c r="G6" t="s">
        <v>46</v>
      </c>
      <c r="H6" t="s">
        <v>45</v>
      </c>
      <c r="I6" t="s">
        <v>47</v>
      </c>
      <c r="L6" s="59">
        <v>84500000</v>
      </c>
      <c r="M6" s="59">
        <v>331300000</v>
      </c>
    </row>
    <row r="7" spans="1:13" x14ac:dyDescent="0.2">
      <c r="A7" t="s">
        <v>52</v>
      </c>
      <c r="B7" s="58">
        <v>41702</v>
      </c>
      <c r="C7" t="s">
        <v>53</v>
      </c>
      <c r="D7" t="s">
        <v>24</v>
      </c>
      <c r="E7" t="s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s="59">
        <v>110000000</v>
      </c>
      <c r="M7" s="59">
        <v>337600000</v>
      </c>
    </row>
    <row r="8" spans="1:13" x14ac:dyDescent="0.2">
      <c r="A8">
        <v>42</v>
      </c>
      <c r="B8" s="58">
        <v>41376</v>
      </c>
      <c r="C8" t="s">
        <v>62</v>
      </c>
      <c r="D8" t="s">
        <v>63</v>
      </c>
      <c r="E8" t="s">
        <v>65</v>
      </c>
      <c r="G8" t="s">
        <v>66</v>
      </c>
      <c r="H8" t="s">
        <v>67</v>
      </c>
      <c r="I8" t="s">
        <v>68</v>
      </c>
      <c r="J8" t="s">
        <v>69</v>
      </c>
      <c r="K8" t="s">
        <v>70</v>
      </c>
      <c r="L8" s="59">
        <v>40000000</v>
      </c>
      <c r="M8" s="59">
        <v>97500000</v>
      </c>
    </row>
    <row r="9" spans="1:13" x14ac:dyDescent="0.2">
      <c r="A9">
        <v>71</v>
      </c>
      <c r="B9" s="58">
        <v>41677</v>
      </c>
      <c r="C9" t="s">
        <v>72</v>
      </c>
      <c r="D9" t="s">
        <v>24</v>
      </c>
      <c r="E9" t="s">
        <v>73</v>
      </c>
      <c r="G9" t="s">
        <v>74</v>
      </c>
      <c r="H9" t="s">
        <v>75</v>
      </c>
      <c r="I9" t="s">
        <v>76</v>
      </c>
      <c r="J9" t="s">
        <v>77</v>
      </c>
      <c r="L9" s="59">
        <v>8100000</v>
      </c>
      <c r="M9" s="59">
        <v>2900000</v>
      </c>
    </row>
    <row r="10" spans="1:13" x14ac:dyDescent="0.2">
      <c r="A10" t="s">
        <v>78</v>
      </c>
      <c r="B10" s="58">
        <v>42258</v>
      </c>
      <c r="C10" t="s">
        <v>79</v>
      </c>
      <c r="D10" t="s">
        <v>64</v>
      </c>
      <c r="E10" t="s">
        <v>80</v>
      </c>
      <c r="G10" t="s">
        <v>81</v>
      </c>
      <c r="H10" t="s">
        <v>82</v>
      </c>
      <c r="I10" t="s">
        <v>83</v>
      </c>
      <c r="J10" t="s">
        <v>84</v>
      </c>
      <c r="L10" s="59">
        <v>5000000</v>
      </c>
      <c r="M10" s="59">
        <v>4800000</v>
      </c>
    </row>
    <row r="11" spans="1:13" x14ac:dyDescent="0.2">
      <c r="A11" t="s">
        <v>85</v>
      </c>
      <c r="B11" s="58">
        <v>41319</v>
      </c>
      <c r="C11" t="s">
        <v>86</v>
      </c>
      <c r="D11" t="s">
        <v>24</v>
      </c>
      <c r="E11" t="s">
        <v>87</v>
      </c>
      <c r="G11" t="s">
        <v>88</v>
      </c>
      <c r="H11" t="s">
        <v>89</v>
      </c>
      <c r="I11" t="s">
        <v>90</v>
      </c>
      <c r="J11" t="s">
        <v>91</v>
      </c>
      <c r="K11" t="s">
        <v>2864</v>
      </c>
      <c r="L11" s="59">
        <v>92000000</v>
      </c>
      <c r="M11" s="59">
        <v>304700000</v>
      </c>
    </row>
    <row r="12" spans="1:13" x14ac:dyDescent="0.2">
      <c r="A12" t="s">
        <v>93</v>
      </c>
      <c r="B12" s="58">
        <v>41285</v>
      </c>
      <c r="C12" t="s">
        <v>94</v>
      </c>
      <c r="D12" t="s">
        <v>42</v>
      </c>
      <c r="E12" t="s">
        <v>95</v>
      </c>
      <c r="G12" t="s">
        <v>96</v>
      </c>
      <c r="H12" t="s">
        <v>97</v>
      </c>
      <c r="I12" t="s">
        <v>98</v>
      </c>
      <c r="J12" t="s">
        <v>99</v>
      </c>
      <c r="K12" t="s">
        <v>100</v>
      </c>
      <c r="L12" s="59">
        <v>2500000</v>
      </c>
      <c r="M12" s="59">
        <v>60100000</v>
      </c>
    </row>
    <row r="13" spans="1:13" x14ac:dyDescent="0.2">
      <c r="A13" t="s">
        <v>101</v>
      </c>
      <c r="B13" s="58">
        <v>41747</v>
      </c>
      <c r="C13" t="s">
        <v>102</v>
      </c>
      <c r="D13" t="s">
        <v>42</v>
      </c>
      <c r="E13" t="s">
        <v>95</v>
      </c>
      <c r="G13" t="s">
        <v>96</v>
      </c>
      <c r="H13" t="s">
        <v>103</v>
      </c>
      <c r="I13" t="s">
        <v>99</v>
      </c>
      <c r="J13" t="s">
        <v>100</v>
      </c>
      <c r="K13" t="s">
        <v>104</v>
      </c>
      <c r="L13" s="59">
        <v>4000000</v>
      </c>
      <c r="M13" s="59">
        <v>24000000</v>
      </c>
    </row>
    <row r="14" spans="1:13" x14ac:dyDescent="0.2">
      <c r="A14" t="s">
        <v>105</v>
      </c>
      <c r="B14" s="58">
        <v>41680</v>
      </c>
      <c r="C14" t="s">
        <v>106</v>
      </c>
      <c r="D14" t="s">
        <v>42</v>
      </c>
      <c r="E14" t="s">
        <v>107</v>
      </c>
      <c r="G14" t="s">
        <v>108</v>
      </c>
      <c r="H14" t="s">
        <v>109</v>
      </c>
      <c r="I14" t="s">
        <v>110</v>
      </c>
      <c r="J14" t="s">
        <v>111</v>
      </c>
      <c r="L14" s="59">
        <v>22700000</v>
      </c>
      <c r="M14" s="59">
        <v>7100000</v>
      </c>
    </row>
    <row r="15" spans="1:13" x14ac:dyDescent="0.2">
      <c r="A15" t="s">
        <v>112</v>
      </c>
      <c r="B15" s="58">
        <v>41949</v>
      </c>
      <c r="C15" t="s">
        <v>113</v>
      </c>
      <c r="D15" t="s">
        <v>24</v>
      </c>
      <c r="E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s="59">
        <v>20000000</v>
      </c>
      <c r="M15" s="59">
        <v>12000000</v>
      </c>
    </row>
    <row r="16" spans="1:13" x14ac:dyDescent="0.2">
      <c r="A16" t="s">
        <v>120</v>
      </c>
      <c r="B16" s="58">
        <v>41658</v>
      </c>
      <c r="C16" t="s">
        <v>121</v>
      </c>
      <c r="D16" t="s">
        <v>16</v>
      </c>
      <c r="E16" t="s">
        <v>122</v>
      </c>
      <c r="G16" t="s">
        <v>123</v>
      </c>
      <c r="H16" t="s">
        <v>124</v>
      </c>
      <c r="I16" t="s">
        <v>125</v>
      </c>
      <c r="J16" t="s">
        <v>126</v>
      </c>
      <c r="K16" t="s">
        <v>127</v>
      </c>
      <c r="L16" s="59">
        <v>15000000</v>
      </c>
      <c r="M16" s="59">
        <v>36200000</v>
      </c>
    </row>
    <row r="17" spans="1:13" x14ac:dyDescent="0.2">
      <c r="A17" t="s">
        <v>128</v>
      </c>
      <c r="B17" s="58">
        <v>40977</v>
      </c>
      <c r="C17" t="s">
        <v>129</v>
      </c>
      <c r="D17" t="s">
        <v>42</v>
      </c>
      <c r="E17" t="s">
        <v>130</v>
      </c>
      <c r="G17" t="s">
        <v>131</v>
      </c>
      <c r="H17" t="s">
        <v>132</v>
      </c>
      <c r="I17" t="s">
        <v>133</v>
      </c>
      <c r="J17" t="s">
        <v>134</v>
      </c>
      <c r="K17" t="s">
        <v>135</v>
      </c>
      <c r="L17" s="59">
        <v>40000000</v>
      </c>
      <c r="M17" s="59">
        <v>22000000</v>
      </c>
    </row>
    <row r="18" spans="1:13" x14ac:dyDescent="0.2">
      <c r="A18" t="s">
        <v>136</v>
      </c>
      <c r="B18" s="58">
        <v>41901</v>
      </c>
      <c r="C18" t="s">
        <v>137</v>
      </c>
      <c r="D18" t="s">
        <v>33</v>
      </c>
      <c r="E18" t="s">
        <v>138</v>
      </c>
      <c r="G18" t="s">
        <v>139</v>
      </c>
      <c r="H18" t="s">
        <v>140</v>
      </c>
      <c r="I18" t="s">
        <v>141</v>
      </c>
      <c r="J18" t="s">
        <v>142</v>
      </c>
      <c r="L18" s="59">
        <v>28000000</v>
      </c>
      <c r="M18" s="59">
        <v>58800000</v>
      </c>
    </row>
    <row r="19" spans="1:13" x14ac:dyDescent="0.2">
      <c r="A19" t="s">
        <v>143</v>
      </c>
      <c r="B19" s="58">
        <v>42027</v>
      </c>
      <c r="C19" t="s">
        <v>144</v>
      </c>
      <c r="D19" t="s">
        <v>145</v>
      </c>
      <c r="E19" t="s">
        <v>146</v>
      </c>
      <c r="G19" t="s">
        <v>147</v>
      </c>
      <c r="H19" t="s">
        <v>148</v>
      </c>
      <c r="I19" t="s">
        <v>149</v>
      </c>
      <c r="L19" s="59">
        <v>8000000</v>
      </c>
      <c r="M19" s="59">
        <v>36000000</v>
      </c>
    </row>
    <row r="20" spans="1:13" x14ac:dyDescent="0.2">
      <c r="A20" t="s">
        <v>150</v>
      </c>
      <c r="B20" s="58">
        <v>41082</v>
      </c>
      <c r="C20" t="s">
        <v>151</v>
      </c>
      <c r="D20" t="s">
        <v>17</v>
      </c>
      <c r="E20" t="s">
        <v>152</v>
      </c>
      <c r="G20" t="s">
        <v>153</v>
      </c>
      <c r="H20" t="s">
        <v>154</v>
      </c>
      <c r="I20" t="s">
        <v>155</v>
      </c>
      <c r="J20" t="s">
        <v>19</v>
      </c>
      <c r="K20" t="s">
        <v>156</v>
      </c>
      <c r="L20" s="59">
        <v>99500000</v>
      </c>
      <c r="M20" s="59">
        <v>116400000</v>
      </c>
    </row>
    <row r="21" spans="1:13" x14ac:dyDescent="0.2">
      <c r="A21" t="s">
        <v>157</v>
      </c>
      <c r="B21" s="58">
        <v>41425</v>
      </c>
      <c r="C21" t="s">
        <v>158</v>
      </c>
      <c r="D21" t="s">
        <v>159</v>
      </c>
      <c r="E21" t="s">
        <v>160</v>
      </c>
      <c r="G21" t="s">
        <v>161</v>
      </c>
      <c r="H21" t="s">
        <v>162</v>
      </c>
      <c r="I21" t="s">
        <v>163</v>
      </c>
      <c r="J21" t="s">
        <v>164</v>
      </c>
      <c r="L21" s="59">
        <v>130000000</v>
      </c>
      <c r="M21" s="59">
        <v>243800000</v>
      </c>
    </row>
    <row r="22" spans="1:13" x14ac:dyDescent="0.2">
      <c r="A22" t="s">
        <v>165</v>
      </c>
      <c r="B22" s="58">
        <v>41502</v>
      </c>
      <c r="C22" t="s">
        <v>166</v>
      </c>
      <c r="D22" t="s">
        <v>64</v>
      </c>
      <c r="E22" t="s">
        <v>167</v>
      </c>
      <c r="G22" t="s">
        <v>168</v>
      </c>
      <c r="H22" t="s">
        <v>169</v>
      </c>
      <c r="I22" t="s">
        <v>170</v>
      </c>
      <c r="J22" t="s">
        <v>171</v>
      </c>
      <c r="K22" t="s">
        <v>172</v>
      </c>
      <c r="L22" s="59">
        <v>4000000</v>
      </c>
      <c r="M22" s="59">
        <v>1000000</v>
      </c>
    </row>
    <row r="23" spans="1:13" x14ac:dyDescent="0.2">
      <c r="A23" t="s">
        <v>173</v>
      </c>
      <c r="B23" s="58">
        <v>41201</v>
      </c>
      <c r="C23" t="s">
        <v>174</v>
      </c>
      <c r="D23" t="s">
        <v>33</v>
      </c>
      <c r="E23" t="s">
        <v>175</v>
      </c>
      <c r="G23" t="s">
        <v>176</v>
      </c>
      <c r="H23" t="s">
        <v>177</v>
      </c>
      <c r="I23" t="s">
        <v>178</v>
      </c>
      <c r="J23" t="s">
        <v>179</v>
      </c>
      <c r="K23" t="s">
        <v>180</v>
      </c>
      <c r="L23" s="59">
        <v>35000000</v>
      </c>
      <c r="M23" s="59">
        <v>34600000</v>
      </c>
    </row>
    <row r="24" spans="1:13" x14ac:dyDescent="0.2">
      <c r="A24" t="s">
        <v>181</v>
      </c>
      <c r="B24" s="58">
        <v>42151</v>
      </c>
      <c r="C24" t="s">
        <v>182</v>
      </c>
      <c r="D24" t="s">
        <v>183</v>
      </c>
      <c r="E24" t="s">
        <v>184</v>
      </c>
      <c r="G24" t="s">
        <v>185</v>
      </c>
      <c r="H24" t="s">
        <v>186</v>
      </c>
      <c r="I24" t="s">
        <v>187</v>
      </c>
      <c r="J24" t="s">
        <v>124</v>
      </c>
      <c r="K24" t="s">
        <v>188</v>
      </c>
      <c r="L24" s="59">
        <v>52000000</v>
      </c>
      <c r="M24" s="59">
        <v>26300000</v>
      </c>
    </row>
    <row r="25" spans="1:13" x14ac:dyDescent="0.2">
      <c r="A25" t="s">
        <v>189</v>
      </c>
      <c r="B25" s="58">
        <v>42356</v>
      </c>
      <c r="C25" t="s">
        <v>190</v>
      </c>
      <c r="D25" t="s">
        <v>42</v>
      </c>
      <c r="E25" t="s">
        <v>192</v>
      </c>
      <c r="G25" t="s">
        <v>193</v>
      </c>
      <c r="H25" t="s">
        <v>194</v>
      </c>
      <c r="I25" t="s">
        <v>195</v>
      </c>
      <c r="J25" t="s">
        <v>196</v>
      </c>
      <c r="K25" t="s">
        <v>197</v>
      </c>
      <c r="L25" s="59">
        <v>90000000</v>
      </c>
      <c r="M25" s="59">
        <v>234800000</v>
      </c>
    </row>
    <row r="26" spans="1:13" x14ac:dyDescent="0.2">
      <c r="A26" t="s">
        <v>198</v>
      </c>
      <c r="B26" s="58">
        <v>41005</v>
      </c>
      <c r="C26" t="s">
        <v>199</v>
      </c>
      <c r="D26" t="s">
        <v>42</v>
      </c>
      <c r="E26" t="s">
        <v>200</v>
      </c>
      <c r="G26" t="s">
        <v>201</v>
      </c>
      <c r="H26" t="s">
        <v>202</v>
      </c>
      <c r="I26" t="s">
        <v>203</v>
      </c>
      <c r="J26" t="s">
        <v>204</v>
      </c>
      <c r="K26" t="s">
        <v>205</v>
      </c>
      <c r="L26" s="59">
        <v>50000000</v>
      </c>
      <c r="M26" s="59">
        <v>235000000</v>
      </c>
    </row>
    <row r="27" spans="1:13" x14ac:dyDescent="0.2">
      <c r="A27" t="s">
        <v>206</v>
      </c>
      <c r="B27" s="58">
        <v>41954</v>
      </c>
      <c r="C27" t="s">
        <v>207</v>
      </c>
      <c r="D27" t="s">
        <v>64</v>
      </c>
      <c r="E27" t="s">
        <v>208</v>
      </c>
      <c r="G27" t="s">
        <v>185</v>
      </c>
      <c r="H27" t="s">
        <v>209</v>
      </c>
      <c r="I27" t="s">
        <v>210</v>
      </c>
      <c r="J27" t="s">
        <v>211</v>
      </c>
      <c r="L27" s="59">
        <v>58800000</v>
      </c>
      <c r="M27" s="59">
        <v>547400000</v>
      </c>
    </row>
    <row r="28" spans="1:13" x14ac:dyDescent="0.2">
      <c r="A28" t="s">
        <v>212</v>
      </c>
      <c r="B28" s="58">
        <v>42237</v>
      </c>
      <c r="C28" t="s">
        <v>213</v>
      </c>
      <c r="D28" t="s">
        <v>24</v>
      </c>
      <c r="E28" t="s">
        <v>214</v>
      </c>
      <c r="G28" t="s">
        <v>215</v>
      </c>
      <c r="H28" t="s">
        <v>216</v>
      </c>
      <c r="I28" t="s">
        <v>217</v>
      </c>
      <c r="J28" t="s">
        <v>218</v>
      </c>
      <c r="K28" t="s">
        <v>219</v>
      </c>
      <c r="L28" s="59">
        <v>28000000</v>
      </c>
      <c r="M28" s="59">
        <v>27100000</v>
      </c>
    </row>
    <row r="29" spans="1:13" x14ac:dyDescent="0.2">
      <c r="A29" t="s">
        <v>220</v>
      </c>
      <c r="B29" s="58">
        <v>42171</v>
      </c>
      <c r="C29" t="s">
        <v>221</v>
      </c>
      <c r="D29" t="s">
        <v>63</v>
      </c>
      <c r="E29" t="s">
        <v>223</v>
      </c>
      <c r="G29" t="s">
        <v>224</v>
      </c>
      <c r="H29" t="s">
        <v>225</v>
      </c>
      <c r="I29" t="s">
        <v>226</v>
      </c>
      <c r="J29" t="s">
        <v>227</v>
      </c>
      <c r="K29" t="s">
        <v>228</v>
      </c>
      <c r="L29" s="59">
        <v>3400000</v>
      </c>
      <c r="M29" s="59">
        <v>22000000</v>
      </c>
    </row>
    <row r="30" spans="1:13" x14ac:dyDescent="0.2">
      <c r="A30" t="s">
        <v>229</v>
      </c>
      <c r="B30" s="58">
        <v>41908</v>
      </c>
      <c r="C30" t="s">
        <v>230</v>
      </c>
      <c r="D30" t="s">
        <v>17</v>
      </c>
      <c r="E30" t="s">
        <v>231</v>
      </c>
      <c r="G30" t="s">
        <v>232</v>
      </c>
      <c r="H30" t="s">
        <v>233</v>
      </c>
      <c r="I30" t="s">
        <v>234</v>
      </c>
      <c r="J30" t="s">
        <v>235</v>
      </c>
      <c r="L30" s="59">
        <v>6500000</v>
      </c>
      <c r="M30" s="59">
        <v>256900000</v>
      </c>
    </row>
    <row r="31" spans="1:13" x14ac:dyDescent="0.2">
      <c r="A31" t="s">
        <v>236</v>
      </c>
      <c r="B31" s="58">
        <v>41980</v>
      </c>
      <c r="C31" t="s">
        <v>237</v>
      </c>
      <c r="D31" t="s">
        <v>42</v>
      </c>
      <c r="E31" t="s">
        <v>238</v>
      </c>
      <c r="G31" t="s">
        <v>2865</v>
      </c>
      <c r="H31" t="s">
        <v>240</v>
      </c>
      <c r="I31" t="s">
        <v>241</v>
      </c>
      <c r="J31" t="s">
        <v>242</v>
      </c>
      <c r="K31" t="s">
        <v>243</v>
      </c>
      <c r="L31" s="59">
        <v>65000000</v>
      </c>
      <c r="M31" s="59">
        <v>133800000</v>
      </c>
    </row>
    <row r="32" spans="1:13" x14ac:dyDescent="0.2">
      <c r="A32" t="s">
        <v>244</v>
      </c>
      <c r="B32" s="58">
        <v>42184</v>
      </c>
      <c r="C32" t="s">
        <v>245</v>
      </c>
      <c r="D32" t="s">
        <v>24</v>
      </c>
      <c r="E32" t="s">
        <v>246</v>
      </c>
      <c r="G32" t="s">
        <v>247</v>
      </c>
      <c r="H32" t="s">
        <v>248</v>
      </c>
      <c r="I32" t="s">
        <v>249</v>
      </c>
      <c r="J32" t="s">
        <v>243</v>
      </c>
      <c r="K32" t="s">
        <v>2866</v>
      </c>
      <c r="L32" s="59">
        <v>130000000</v>
      </c>
      <c r="M32" s="59">
        <v>519400000</v>
      </c>
    </row>
    <row r="33" spans="1:13" x14ac:dyDescent="0.2">
      <c r="A33" t="s">
        <v>251</v>
      </c>
      <c r="B33" s="58">
        <v>41194</v>
      </c>
      <c r="C33" t="s">
        <v>252</v>
      </c>
      <c r="D33" t="s">
        <v>64</v>
      </c>
      <c r="E33" t="s">
        <v>253</v>
      </c>
      <c r="G33" t="s">
        <v>253</v>
      </c>
      <c r="H33" t="s">
        <v>20</v>
      </c>
      <c r="I33" t="s">
        <v>254</v>
      </c>
      <c r="J33" t="s">
        <v>255</v>
      </c>
      <c r="K33" t="s">
        <v>256</v>
      </c>
      <c r="L33" s="59">
        <v>44500000</v>
      </c>
      <c r="M33" s="59">
        <v>232300000</v>
      </c>
    </row>
    <row r="34" spans="1:13" x14ac:dyDescent="0.2">
      <c r="A34" t="s">
        <v>257</v>
      </c>
      <c r="B34" s="58">
        <v>41880</v>
      </c>
      <c r="C34" t="s">
        <v>258</v>
      </c>
      <c r="D34" t="s">
        <v>17</v>
      </c>
      <c r="E34" t="s">
        <v>259</v>
      </c>
      <c r="G34" t="s">
        <v>260</v>
      </c>
      <c r="H34" t="s">
        <v>261</v>
      </c>
      <c r="I34" t="s">
        <v>262</v>
      </c>
      <c r="J34" t="s">
        <v>2867</v>
      </c>
      <c r="K34" t="s">
        <v>264</v>
      </c>
      <c r="L34" s="59">
        <v>5000000</v>
      </c>
      <c r="M34" s="59">
        <v>5000000</v>
      </c>
    </row>
    <row r="35" spans="1:13" x14ac:dyDescent="0.2">
      <c r="A35" t="s">
        <v>265</v>
      </c>
      <c r="B35" s="58">
        <v>42580</v>
      </c>
      <c r="C35" t="s">
        <v>266</v>
      </c>
      <c r="D35" t="s">
        <v>42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273</v>
      </c>
      <c r="L35" s="59">
        <v>20000000</v>
      </c>
      <c r="M35" s="59">
        <v>124200000</v>
      </c>
    </row>
    <row r="36" spans="1:13" x14ac:dyDescent="0.2">
      <c r="A36" t="s">
        <v>274</v>
      </c>
      <c r="B36" s="58">
        <v>42475</v>
      </c>
      <c r="C36" t="s">
        <v>275</v>
      </c>
      <c r="D36" t="s">
        <v>42</v>
      </c>
      <c r="E36" t="s">
        <v>276</v>
      </c>
      <c r="G36" t="s">
        <v>47</v>
      </c>
      <c r="H36" t="s">
        <v>100</v>
      </c>
      <c r="I36" t="s">
        <v>277</v>
      </c>
      <c r="J36" t="s">
        <v>278</v>
      </c>
      <c r="K36" t="s">
        <v>279</v>
      </c>
      <c r="L36" s="59">
        <v>20000000</v>
      </c>
      <c r="M36" s="59">
        <v>55000000</v>
      </c>
    </row>
    <row r="37" spans="1:13" x14ac:dyDescent="0.2">
      <c r="A37" t="s">
        <v>280</v>
      </c>
      <c r="B37" s="58">
        <v>42448</v>
      </c>
      <c r="C37" t="s">
        <v>281</v>
      </c>
      <c r="D37" t="s">
        <v>24</v>
      </c>
      <c r="E37" t="s">
        <v>282</v>
      </c>
      <c r="G37" t="s">
        <v>253</v>
      </c>
      <c r="H37" t="s">
        <v>283</v>
      </c>
      <c r="I37" t="s">
        <v>284</v>
      </c>
      <c r="J37" t="s">
        <v>215</v>
      </c>
      <c r="K37" t="s">
        <v>285</v>
      </c>
      <c r="L37" s="59">
        <v>250000000</v>
      </c>
      <c r="M37" s="59">
        <v>872700000</v>
      </c>
    </row>
    <row r="38" spans="1:13" x14ac:dyDescent="0.2">
      <c r="A38" t="s">
        <v>286</v>
      </c>
      <c r="B38" s="58">
        <v>42576</v>
      </c>
      <c r="C38" t="s">
        <v>287</v>
      </c>
      <c r="D38" t="s">
        <v>24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L38" s="59">
        <v>3500000</v>
      </c>
      <c r="M38" s="59">
        <v>4400000</v>
      </c>
    </row>
    <row r="39" spans="1:13" x14ac:dyDescent="0.2">
      <c r="A39" t="s">
        <v>294</v>
      </c>
      <c r="B39" s="58">
        <v>41537</v>
      </c>
      <c r="C39" t="s">
        <v>295</v>
      </c>
      <c r="D39" t="s">
        <v>296</v>
      </c>
      <c r="E39" t="s">
        <v>297</v>
      </c>
      <c r="G39" t="s">
        <v>298</v>
      </c>
      <c r="H39" t="s">
        <v>299</v>
      </c>
      <c r="I39" t="s">
        <v>300</v>
      </c>
      <c r="J39" t="s">
        <v>301</v>
      </c>
      <c r="K39" t="s">
        <v>302</v>
      </c>
      <c r="L39" s="59">
        <v>20000000</v>
      </c>
      <c r="M39" s="59">
        <v>16500000</v>
      </c>
    </row>
    <row r="40" spans="1:13" x14ac:dyDescent="0.2">
      <c r="A40" t="s">
        <v>303</v>
      </c>
      <c r="B40" s="58">
        <v>41047</v>
      </c>
      <c r="C40" t="s">
        <v>304</v>
      </c>
      <c r="D40" t="s">
        <v>24</v>
      </c>
      <c r="E40" t="s">
        <v>305</v>
      </c>
      <c r="G40" t="s">
        <v>2868</v>
      </c>
      <c r="H40" t="s">
        <v>307</v>
      </c>
      <c r="I40" t="s">
        <v>308</v>
      </c>
      <c r="J40" t="s">
        <v>309</v>
      </c>
      <c r="K40" t="s">
        <v>139</v>
      </c>
      <c r="L40" s="59">
        <v>220000000</v>
      </c>
      <c r="M40" s="59">
        <v>303000000</v>
      </c>
    </row>
    <row r="41" spans="1:13" x14ac:dyDescent="0.2">
      <c r="A41" t="s">
        <v>310</v>
      </c>
      <c r="B41" s="58">
        <v>41087</v>
      </c>
      <c r="C41" t="s">
        <v>311</v>
      </c>
      <c r="D41" t="s">
        <v>64</v>
      </c>
      <c r="E41" t="s">
        <v>312</v>
      </c>
      <c r="G41" t="s">
        <v>2865</v>
      </c>
      <c r="H41" t="s">
        <v>313</v>
      </c>
      <c r="L41" s="59">
        <v>1800000</v>
      </c>
      <c r="M41" s="59">
        <v>21900000</v>
      </c>
    </row>
    <row r="42" spans="1:13" x14ac:dyDescent="0.2">
      <c r="A42" t="s">
        <v>314</v>
      </c>
      <c r="B42" s="58">
        <v>41319</v>
      </c>
      <c r="C42" t="s">
        <v>315</v>
      </c>
      <c r="D42" t="s">
        <v>54</v>
      </c>
      <c r="E42" t="s">
        <v>316</v>
      </c>
      <c r="G42" t="s">
        <v>317</v>
      </c>
      <c r="H42" t="s">
        <v>318</v>
      </c>
      <c r="I42" t="s">
        <v>149</v>
      </c>
      <c r="J42" t="s">
        <v>319</v>
      </c>
      <c r="K42" t="s">
        <v>320</v>
      </c>
      <c r="L42" s="59">
        <v>60000000</v>
      </c>
      <c r="M42" s="59">
        <v>60100000</v>
      </c>
    </row>
    <row r="43" spans="1:13" x14ac:dyDescent="0.2">
      <c r="A43" t="s">
        <v>321</v>
      </c>
      <c r="B43" s="58">
        <v>41886</v>
      </c>
      <c r="C43" t="s">
        <v>322</v>
      </c>
      <c r="D43" t="s">
        <v>323</v>
      </c>
      <c r="E43" t="s">
        <v>2869</v>
      </c>
      <c r="G43" t="s">
        <v>325</v>
      </c>
      <c r="H43" t="s">
        <v>326</v>
      </c>
      <c r="I43" t="s">
        <v>327</v>
      </c>
      <c r="J43" t="s">
        <v>328</v>
      </c>
      <c r="L43" s="59">
        <v>22000000</v>
      </c>
      <c r="M43" s="59">
        <v>15100000</v>
      </c>
    </row>
    <row r="44" spans="1:13" x14ac:dyDescent="0.2">
      <c r="A44" t="s">
        <v>329</v>
      </c>
      <c r="B44" s="58">
        <v>42601</v>
      </c>
      <c r="C44" t="s">
        <v>330</v>
      </c>
      <c r="D44" t="s">
        <v>145</v>
      </c>
      <c r="E44" t="s">
        <v>152</v>
      </c>
      <c r="G44" t="s">
        <v>331</v>
      </c>
      <c r="H44" t="s">
        <v>332</v>
      </c>
      <c r="I44" t="s">
        <v>333</v>
      </c>
      <c r="J44" t="s">
        <v>56</v>
      </c>
      <c r="K44" t="s">
        <v>334</v>
      </c>
      <c r="L44" s="59">
        <v>100000000</v>
      </c>
      <c r="M44" s="59">
        <v>41400000</v>
      </c>
    </row>
    <row r="45" spans="1:13" x14ac:dyDescent="0.2">
      <c r="A45" t="s">
        <v>335</v>
      </c>
      <c r="B45" s="58">
        <v>41888</v>
      </c>
      <c r="C45" t="s">
        <v>336</v>
      </c>
      <c r="D45" t="s">
        <v>183</v>
      </c>
      <c r="E45" t="s">
        <v>337</v>
      </c>
      <c r="G45" t="s">
        <v>338</v>
      </c>
      <c r="H45" t="s">
        <v>339</v>
      </c>
      <c r="I45" t="s">
        <v>340</v>
      </c>
      <c r="J45" t="s">
        <v>341</v>
      </c>
      <c r="L45" s="59">
        <v>7000000</v>
      </c>
      <c r="M45" s="59">
        <v>14600000</v>
      </c>
    </row>
    <row r="46" spans="1:13" x14ac:dyDescent="0.2">
      <c r="A46" t="s">
        <v>342</v>
      </c>
      <c r="B46" s="58">
        <v>41998</v>
      </c>
      <c r="C46" t="s">
        <v>343</v>
      </c>
      <c r="D46" t="s">
        <v>63</v>
      </c>
      <c r="E46" t="s">
        <v>344</v>
      </c>
      <c r="G46" t="s">
        <v>284</v>
      </c>
      <c r="H46" t="s">
        <v>345</v>
      </c>
      <c r="I46" t="s">
        <v>346</v>
      </c>
      <c r="J46" t="s">
        <v>347</v>
      </c>
      <c r="K46" t="s">
        <v>348</v>
      </c>
      <c r="L46" s="59">
        <v>10000000</v>
      </c>
      <c r="M46" s="59">
        <v>29300000</v>
      </c>
    </row>
    <row r="47" spans="1:13" x14ac:dyDescent="0.2">
      <c r="A47" t="s">
        <v>349</v>
      </c>
      <c r="B47" s="58">
        <v>42251</v>
      </c>
      <c r="C47" t="s">
        <v>350</v>
      </c>
      <c r="D47" t="s">
        <v>24</v>
      </c>
      <c r="E47" t="s">
        <v>351</v>
      </c>
      <c r="G47" t="s">
        <v>352</v>
      </c>
      <c r="H47" t="s">
        <v>353</v>
      </c>
      <c r="I47" t="s">
        <v>354</v>
      </c>
      <c r="J47" t="s">
        <v>209</v>
      </c>
      <c r="K47" t="s">
        <v>355</v>
      </c>
      <c r="L47" s="59">
        <v>53000000</v>
      </c>
      <c r="M47" s="59">
        <v>99800000</v>
      </c>
    </row>
    <row r="48" spans="1:13" x14ac:dyDescent="0.2">
      <c r="A48" t="s">
        <v>356</v>
      </c>
      <c r="B48" s="58">
        <v>42012</v>
      </c>
      <c r="C48" t="s">
        <v>357</v>
      </c>
      <c r="D48" t="s">
        <v>24</v>
      </c>
      <c r="E48" t="s">
        <v>358</v>
      </c>
      <c r="G48" t="s">
        <v>359</v>
      </c>
      <c r="H48" t="s">
        <v>317</v>
      </c>
      <c r="I48" t="s">
        <v>360</v>
      </c>
      <c r="J48" t="s">
        <v>361</v>
      </c>
      <c r="K48" t="s">
        <v>362</v>
      </c>
      <c r="L48" s="59">
        <v>70000000</v>
      </c>
      <c r="M48" s="59">
        <v>19700000</v>
      </c>
    </row>
    <row r="49" spans="1:13" x14ac:dyDescent="0.2">
      <c r="A49" t="s">
        <v>363</v>
      </c>
      <c r="B49" s="58">
        <v>41782</v>
      </c>
      <c r="C49" t="s">
        <v>364</v>
      </c>
      <c r="D49" t="s">
        <v>42</v>
      </c>
      <c r="E49" t="s">
        <v>365</v>
      </c>
      <c r="G49" t="s">
        <v>366</v>
      </c>
      <c r="H49" t="s">
        <v>367</v>
      </c>
      <c r="I49" t="s">
        <v>197</v>
      </c>
      <c r="J49" t="s">
        <v>368</v>
      </c>
      <c r="K49" t="s">
        <v>369</v>
      </c>
      <c r="L49" s="59">
        <v>40000000</v>
      </c>
      <c r="M49" s="59">
        <v>128000000</v>
      </c>
    </row>
    <row r="50" spans="1:13" x14ac:dyDescent="0.2">
      <c r="A50" t="s">
        <v>370</v>
      </c>
      <c r="B50" s="58">
        <v>41481</v>
      </c>
      <c r="C50" t="s">
        <v>371</v>
      </c>
      <c r="D50" t="s">
        <v>64</v>
      </c>
      <c r="E50" t="s">
        <v>372</v>
      </c>
      <c r="G50" t="s">
        <v>187</v>
      </c>
      <c r="H50" t="s">
        <v>374</v>
      </c>
      <c r="I50" t="s">
        <v>243</v>
      </c>
      <c r="J50" t="s">
        <v>375</v>
      </c>
      <c r="K50" t="s">
        <v>376</v>
      </c>
      <c r="L50" s="59">
        <v>18000000</v>
      </c>
      <c r="M50" s="59">
        <v>97500000</v>
      </c>
    </row>
    <row r="51" spans="1:13" x14ac:dyDescent="0.2">
      <c r="A51" t="s">
        <v>377</v>
      </c>
      <c r="B51" s="58">
        <v>41658</v>
      </c>
      <c r="C51" t="s">
        <v>378</v>
      </c>
      <c r="D51" t="s">
        <v>64</v>
      </c>
      <c r="E51" t="s">
        <v>379</v>
      </c>
      <c r="G51" t="s">
        <v>380</v>
      </c>
      <c r="H51" t="s">
        <v>381</v>
      </c>
      <c r="I51" t="s">
        <v>382</v>
      </c>
      <c r="L51" s="59">
        <v>4000000</v>
      </c>
      <c r="M51" s="59">
        <v>44500000</v>
      </c>
    </row>
    <row r="52" spans="1:13" x14ac:dyDescent="0.2">
      <c r="A52" t="s">
        <v>383</v>
      </c>
      <c r="B52" s="58">
        <v>41752</v>
      </c>
      <c r="C52" t="s">
        <v>384</v>
      </c>
      <c r="D52" t="s">
        <v>24</v>
      </c>
      <c r="E52" t="s">
        <v>385</v>
      </c>
      <c r="G52" t="s">
        <v>386</v>
      </c>
      <c r="H52" t="s">
        <v>387</v>
      </c>
      <c r="I52" t="s">
        <v>388</v>
      </c>
      <c r="L52" s="59">
        <v>23000000</v>
      </c>
      <c r="M52" s="59">
        <v>69000000</v>
      </c>
    </row>
    <row r="53" spans="1:13" x14ac:dyDescent="0.2">
      <c r="A53" t="s">
        <v>389</v>
      </c>
      <c r="B53" s="58">
        <v>42281</v>
      </c>
      <c r="C53" t="s">
        <v>390</v>
      </c>
      <c r="D53" t="s">
        <v>64</v>
      </c>
      <c r="E53" t="s">
        <v>391</v>
      </c>
      <c r="G53" t="s">
        <v>392</v>
      </c>
      <c r="H53" t="s">
        <v>393</v>
      </c>
      <c r="I53" t="s">
        <v>394</v>
      </c>
      <c r="J53" t="s">
        <v>395</v>
      </c>
      <c r="K53" t="s">
        <v>396</v>
      </c>
      <c r="L53" s="59">
        <v>40000000</v>
      </c>
      <c r="M53" s="59">
        <v>165500000</v>
      </c>
    </row>
    <row r="54" spans="1:13" x14ac:dyDescent="0.2">
      <c r="A54" t="s">
        <v>397</v>
      </c>
      <c r="B54" s="58">
        <v>42030</v>
      </c>
      <c r="C54" t="s">
        <v>398</v>
      </c>
      <c r="D54" t="s">
        <v>64</v>
      </c>
      <c r="E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404</v>
      </c>
      <c r="L54" s="59">
        <v>11000000</v>
      </c>
      <c r="M54" s="59">
        <v>62100000</v>
      </c>
    </row>
    <row r="55" spans="1:13" x14ac:dyDescent="0.2">
      <c r="A55" t="s">
        <v>405</v>
      </c>
      <c r="B55" s="58">
        <v>41306</v>
      </c>
      <c r="C55" t="s">
        <v>406</v>
      </c>
      <c r="D55" t="s">
        <v>33</v>
      </c>
      <c r="E55" t="s">
        <v>407</v>
      </c>
      <c r="G55" t="s">
        <v>408</v>
      </c>
      <c r="H55" t="s">
        <v>409</v>
      </c>
      <c r="I55" t="s">
        <v>410</v>
      </c>
      <c r="J55" t="s">
        <v>411</v>
      </c>
      <c r="K55" t="s">
        <v>412</v>
      </c>
      <c r="L55" s="59">
        <v>55000000</v>
      </c>
      <c r="M55" s="59">
        <v>21900000</v>
      </c>
    </row>
    <row r="56" spans="1:13" x14ac:dyDescent="0.2">
      <c r="A56" t="s">
        <v>413</v>
      </c>
      <c r="B56" s="58">
        <v>42283</v>
      </c>
      <c r="C56" t="s">
        <v>414</v>
      </c>
      <c r="D56" t="s">
        <v>42</v>
      </c>
      <c r="E56" t="s">
        <v>415</v>
      </c>
      <c r="G56" t="s">
        <v>185</v>
      </c>
      <c r="H56" t="s">
        <v>416</v>
      </c>
      <c r="I56" t="s">
        <v>149</v>
      </c>
      <c r="J56" t="s">
        <v>209</v>
      </c>
      <c r="K56" t="s">
        <v>2870</v>
      </c>
      <c r="L56" s="59">
        <v>20000000</v>
      </c>
      <c r="M56" s="59">
        <v>36600000</v>
      </c>
    </row>
    <row r="57" spans="1:13" x14ac:dyDescent="0.2">
      <c r="A57" t="s">
        <v>418</v>
      </c>
      <c r="B57" s="58">
        <v>42313</v>
      </c>
      <c r="C57" t="s">
        <v>419</v>
      </c>
      <c r="D57" t="s">
        <v>64</v>
      </c>
      <c r="E57" t="s">
        <v>420</v>
      </c>
      <c r="G57" t="s">
        <v>420</v>
      </c>
      <c r="H57" t="s">
        <v>421</v>
      </c>
      <c r="I57" t="s">
        <v>2871</v>
      </c>
      <c r="J57" t="s">
        <v>423</v>
      </c>
      <c r="K57" t="s">
        <v>424</v>
      </c>
      <c r="L57" s="59">
        <v>10000000</v>
      </c>
      <c r="M57" s="59">
        <v>3300000</v>
      </c>
    </row>
    <row r="58" spans="1:13" x14ac:dyDescent="0.2">
      <c r="A58" t="s">
        <v>425</v>
      </c>
      <c r="B58" s="58">
        <v>41711</v>
      </c>
      <c r="C58" t="s">
        <v>426</v>
      </c>
      <c r="D58" t="s">
        <v>24</v>
      </c>
      <c r="E58" t="s">
        <v>427</v>
      </c>
      <c r="F58" t="s">
        <v>428</v>
      </c>
      <c r="G58" t="s">
        <v>429</v>
      </c>
      <c r="H58" t="s">
        <v>430</v>
      </c>
      <c r="I58" t="s">
        <v>431</v>
      </c>
      <c r="J58" t="s">
        <v>155</v>
      </c>
      <c r="K58" t="s">
        <v>432</v>
      </c>
      <c r="L58" s="59">
        <v>170000000</v>
      </c>
      <c r="M58" s="59">
        <v>714400000</v>
      </c>
    </row>
    <row r="59" spans="1:13" x14ac:dyDescent="0.2">
      <c r="A59" t="s">
        <v>433</v>
      </c>
      <c r="B59" s="58">
        <v>42265</v>
      </c>
      <c r="C59" t="s">
        <v>434</v>
      </c>
      <c r="D59" t="s">
        <v>33</v>
      </c>
      <c r="E59" t="s">
        <v>435</v>
      </c>
      <c r="G59" t="s">
        <v>118</v>
      </c>
      <c r="H59" t="s">
        <v>436</v>
      </c>
      <c r="I59" t="s">
        <v>437</v>
      </c>
      <c r="J59" t="s">
        <v>438</v>
      </c>
      <c r="K59" t="s">
        <v>439</v>
      </c>
      <c r="L59" s="59">
        <v>2000000</v>
      </c>
      <c r="M59" s="59">
        <v>2800000</v>
      </c>
    </row>
    <row r="60" spans="1:13" x14ac:dyDescent="0.2">
      <c r="A60" t="s">
        <v>440</v>
      </c>
      <c r="B60" s="58">
        <v>42141</v>
      </c>
      <c r="C60" t="s">
        <v>441</v>
      </c>
      <c r="D60" t="s">
        <v>64</v>
      </c>
      <c r="E60" t="s">
        <v>442</v>
      </c>
      <c r="G60" t="s">
        <v>374</v>
      </c>
      <c r="H60" t="s">
        <v>169</v>
      </c>
      <c r="I60" t="s">
        <v>443</v>
      </c>
      <c r="J60" t="s">
        <v>444</v>
      </c>
      <c r="K60" t="s">
        <v>445</v>
      </c>
      <c r="L60" s="59">
        <v>11800000</v>
      </c>
      <c r="M60" s="59">
        <v>40300000</v>
      </c>
    </row>
    <row r="61" spans="1:13" x14ac:dyDescent="0.2">
      <c r="A61" t="s">
        <v>446</v>
      </c>
      <c r="B61" s="58">
        <v>42531</v>
      </c>
      <c r="C61" t="s">
        <v>447</v>
      </c>
      <c r="D61" t="s">
        <v>24</v>
      </c>
      <c r="E61" t="s">
        <v>448</v>
      </c>
      <c r="G61" t="s">
        <v>449</v>
      </c>
      <c r="H61" t="s">
        <v>450</v>
      </c>
      <c r="I61" t="s">
        <v>394</v>
      </c>
      <c r="J61" t="s">
        <v>110</v>
      </c>
      <c r="L61" s="59">
        <v>50000000</v>
      </c>
      <c r="M61" s="59">
        <v>212200000</v>
      </c>
    </row>
    <row r="62" spans="1:13" x14ac:dyDescent="0.2">
      <c r="A62" t="s">
        <v>451</v>
      </c>
      <c r="B62" s="58">
        <v>41682</v>
      </c>
      <c r="C62" t="s">
        <v>452</v>
      </c>
      <c r="D62" t="s">
        <v>64</v>
      </c>
      <c r="E62" t="s">
        <v>453</v>
      </c>
      <c r="G62" t="s">
        <v>2866</v>
      </c>
      <c r="H62" t="s">
        <v>454</v>
      </c>
      <c r="I62" t="s">
        <v>455</v>
      </c>
      <c r="J62" t="s">
        <v>456</v>
      </c>
      <c r="L62" s="59">
        <v>10000000</v>
      </c>
      <c r="M62" s="59">
        <v>6700000</v>
      </c>
    </row>
    <row r="63" spans="1:13" x14ac:dyDescent="0.2">
      <c r="A63" t="s">
        <v>457</v>
      </c>
      <c r="B63" s="58">
        <v>42067</v>
      </c>
      <c r="C63" t="s">
        <v>458</v>
      </c>
      <c r="D63" t="s">
        <v>159</v>
      </c>
      <c r="E63" t="s">
        <v>459</v>
      </c>
      <c r="G63" t="s">
        <v>460</v>
      </c>
      <c r="H63" t="s">
        <v>461</v>
      </c>
      <c r="I63" t="s">
        <v>462</v>
      </c>
      <c r="J63" t="s">
        <v>463</v>
      </c>
      <c r="K63" t="s">
        <v>464</v>
      </c>
      <c r="L63" s="59">
        <v>49000000</v>
      </c>
      <c r="M63" s="59">
        <v>102100000</v>
      </c>
    </row>
    <row r="64" spans="1:13" x14ac:dyDescent="0.2">
      <c r="A64" t="s">
        <v>465</v>
      </c>
      <c r="B64" s="58">
        <v>41208</v>
      </c>
      <c r="C64" t="s">
        <v>466</v>
      </c>
      <c r="D64" t="s">
        <v>63</v>
      </c>
      <c r="E64" t="s">
        <v>467</v>
      </c>
      <c r="F64" t="s">
        <v>468</v>
      </c>
      <c r="G64" t="s">
        <v>469</v>
      </c>
      <c r="H64" t="s">
        <v>470</v>
      </c>
      <c r="I64" t="s">
        <v>471</v>
      </c>
      <c r="J64" t="s">
        <v>472</v>
      </c>
      <c r="L64" s="59">
        <v>20000000</v>
      </c>
      <c r="M64" s="59">
        <v>8300000</v>
      </c>
    </row>
    <row r="65" spans="1:13" x14ac:dyDescent="0.2">
      <c r="A65" t="s">
        <v>473</v>
      </c>
      <c r="B65" s="58">
        <v>41705</v>
      </c>
      <c r="C65" t="s">
        <v>474</v>
      </c>
      <c r="D65" t="s">
        <v>42</v>
      </c>
      <c r="E65" t="s">
        <v>475</v>
      </c>
      <c r="G65" t="s">
        <v>475</v>
      </c>
      <c r="H65" t="s">
        <v>2872</v>
      </c>
      <c r="I65" t="s">
        <v>430</v>
      </c>
      <c r="J65" t="s">
        <v>219</v>
      </c>
      <c r="K65" t="s">
        <v>477</v>
      </c>
      <c r="L65" s="59">
        <v>11000000</v>
      </c>
      <c r="M65" s="59">
        <v>46000000</v>
      </c>
    </row>
    <row r="66" spans="1:13" x14ac:dyDescent="0.2">
      <c r="A66" t="s">
        <v>478</v>
      </c>
      <c r="B66" s="58">
        <v>41054</v>
      </c>
      <c r="C66" t="s">
        <v>479</v>
      </c>
      <c r="D66" t="s">
        <v>17</v>
      </c>
      <c r="E66" t="s">
        <v>480</v>
      </c>
      <c r="G66" t="s">
        <v>481</v>
      </c>
      <c r="H66" t="s">
        <v>482</v>
      </c>
      <c r="I66" t="s">
        <v>483</v>
      </c>
      <c r="J66" t="s">
        <v>484</v>
      </c>
      <c r="K66" t="s">
        <v>485</v>
      </c>
      <c r="L66" s="59">
        <v>1000000</v>
      </c>
      <c r="M66" s="59">
        <v>37200000</v>
      </c>
    </row>
    <row r="67" spans="1:13" x14ac:dyDescent="0.2">
      <c r="A67" t="s">
        <v>486</v>
      </c>
      <c r="B67" s="58">
        <v>42111</v>
      </c>
      <c r="C67" t="s">
        <v>487</v>
      </c>
      <c r="D67" t="s">
        <v>64</v>
      </c>
      <c r="E67" t="s">
        <v>488</v>
      </c>
      <c r="G67" t="s">
        <v>489</v>
      </c>
      <c r="H67" t="s">
        <v>490</v>
      </c>
      <c r="I67" t="s">
        <v>491</v>
      </c>
      <c r="J67" t="s">
        <v>492</v>
      </c>
      <c r="K67" t="s">
        <v>493</v>
      </c>
      <c r="L67" s="59">
        <v>50000000</v>
      </c>
      <c r="M67" s="59">
        <v>13000000</v>
      </c>
    </row>
    <row r="68" spans="1:13" x14ac:dyDescent="0.2">
      <c r="A68" t="s">
        <v>494</v>
      </c>
      <c r="B68" s="58">
        <v>40942</v>
      </c>
      <c r="C68" t="s">
        <v>495</v>
      </c>
      <c r="D68" t="s">
        <v>159</v>
      </c>
      <c r="E68" t="s">
        <v>496</v>
      </c>
      <c r="G68" t="s">
        <v>497</v>
      </c>
      <c r="H68" t="s">
        <v>498</v>
      </c>
      <c r="I68" t="s">
        <v>499</v>
      </c>
      <c r="J68" t="s">
        <v>500</v>
      </c>
      <c r="L68" s="59">
        <v>12000000</v>
      </c>
      <c r="M68" s="59">
        <v>126600000</v>
      </c>
    </row>
    <row r="69" spans="1:13" x14ac:dyDescent="0.2">
      <c r="A69" t="s">
        <v>501</v>
      </c>
      <c r="B69" s="58">
        <v>41208</v>
      </c>
      <c r="C69" t="s">
        <v>502</v>
      </c>
      <c r="D69" t="s">
        <v>64</v>
      </c>
      <c r="E69" t="s">
        <v>503</v>
      </c>
      <c r="F69" t="s">
        <v>504</v>
      </c>
      <c r="G69" t="s">
        <v>392</v>
      </c>
      <c r="H69" t="s">
        <v>505</v>
      </c>
      <c r="I69" t="s">
        <v>506</v>
      </c>
      <c r="J69" t="s">
        <v>403</v>
      </c>
      <c r="K69" t="s">
        <v>507</v>
      </c>
      <c r="L69" s="59">
        <v>128500000</v>
      </c>
      <c r="M69" s="59">
        <v>130500000</v>
      </c>
    </row>
    <row r="70" spans="1:13" x14ac:dyDescent="0.2">
      <c r="A70" t="s">
        <v>508</v>
      </c>
      <c r="B70" s="58">
        <v>41544</v>
      </c>
      <c r="C70" t="s">
        <v>509</v>
      </c>
      <c r="D70" t="s">
        <v>191</v>
      </c>
      <c r="E70" t="s">
        <v>510</v>
      </c>
      <c r="F70" t="s">
        <v>511</v>
      </c>
      <c r="G70" t="s">
        <v>512</v>
      </c>
      <c r="H70" t="s">
        <v>513</v>
      </c>
      <c r="I70" t="s">
        <v>514</v>
      </c>
      <c r="J70" t="s">
        <v>515</v>
      </c>
      <c r="K70" t="s">
        <v>516</v>
      </c>
      <c r="L70" s="59">
        <v>78000000</v>
      </c>
      <c r="M70" s="59">
        <v>274300000</v>
      </c>
    </row>
    <row r="71" spans="1:13" x14ac:dyDescent="0.2">
      <c r="A71" t="s">
        <v>517</v>
      </c>
      <c r="B71" s="58">
        <v>42363</v>
      </c>
      <c r="C71" t="s">
        <v>518</v>
      </c>
      <c r="D71" t="s">
        <v>64</v>
      </c>
      <c r="E71" t="s">
        <v>520</v>
      </c>
      <c r="G71" t="s">
        <v>162</v>
      </c>
      <c r="H71" t="s">
        <v>187</v>
      </c>
      <c r="I71" t="s">
        <v>338</v>
      </c>
      <c r="J71" t="s">
        <v>119</v>
      </c>
      <c r="K71" t="s">
        <v>521</v>
      </c>
      <c r="L71" s="59">
        <v>57000000</v>
      </c>
      <c r="M71" s="59">
        <v>50300000</v>
      </c>
    </row>
    <row r="72" spans="1:13" x14ac:dyDescent="0.2">
      <c r="A72" t="s">
        <v>522</v>
      </c>
      <c r="B72" s="58">
        <v>42333</v>
      </c>
      <c r="C72" t="s">
        <v>523</v>
      </c>
      <c r="D72" t="s">
        <v>64</v>
      </c>
      <c r="E72" t="s">
        <v>524</v>
      </c>
      <c r="G72" t="s">
        <v>498</v>
      </c>
      <c r="H72" t="s">
        <v>408</v>
      </c>
      <c r="I72" t="s">
        <v>525</v>
      </c>
      <c r="J72" t="s">
        <v>526</v>
      </c>
      <c r="K72" t="s">
        <v>527</v>
      </c>
      <c r="L72" s="59">
        <v>40000000</v>
      </c>
      <c r="M72" s="59">
        <v>173600000</v>
      </c>
    </row>
    <row r="73" spans="1:13" x14ac:dyDescent="0.2">
      <c r="A73" t="s">
        <v>528</v>
      </c>
      <c r="B73" s="58">
        <v>42475</v>
      </c>
      <c r="C73" t="s">
        <v>529</v>
      </c>
      <c r="D73" t="s">
        <v>24</v>
      </c>
      <c r="E73" t="s">
        <v>530</v>
      </c>
      <c r="G73" t="s">
        <v>531</v>
      </c>
      <c r="H73" t="s">
        <v>490</v>
      </c>
      <c r="I73" t="s">
        <v>532</v>
      </c>
      <c r="J73" t="s">
        <v>533</v>
      </c>
      <c r="K73" t="s">
        <v>534</v>
      </c>
      <c r="L73" s="59">
        <v>31500000</v>
      </c>
      <c r="M73" s="59">
        <v>35600000</v>
      </c>
    </row>
    <row r="74" spans="1:13" x14ac:dyDescent="0.2">
      <c r="A74" t="s">
        <v>535</v>
      </c>
      <c r="B74" s="58">
        <v>42293</v>
      </c>
      <c r="C74" t="s">
        <v>536</v>
      </c>
      <c r="D74" t="s">
        <v>17</v>
      </c>
      <c r="E74" t="s">
        <v>537</v>
      </c>
      <c r="G74" t="s">
        <v>538</v>
      </c>
      <c r="H74" t="s">
        <v>539</v>
      </c>
      <c r="I74" t="s">
        <v>540</v>
      </c>
      <c r="J74" t="s">
        <v>116</v>
      </c>
      <c r="K74" t="s">
        <v>541</v>
      </c>
      <c r="L74" s="59">
        <v>55000000</v>
      </c>
      <c r="M74" s="59">
        <v>74700000</v>
      </c>
    </row>
    <row r="75" spans="1:13" x14ac:dyDescent="0.2">
      <c r="A75" t="s">
        <v>542</v>
      </c>
      <c r="B75" s="58">
        <v>42363</v>
      </c>
      <c r="C75" t="s">
        <v>543</v>
      </c>
      <c r="D75" t="s">
        <v>42</v>
      </c>
      <c r="E75" t="s">
        <v>544</v>
      </c>
      <c r="F75" t="s">
        <v>545</v>
      </c>
      <c r="G75" t="s">
        <v>546</v>
      </c>
      <c r="H75" t="s">
        <v>35</v>
      </c>
      <c r="I75" t="s">
        <v>547</v>
      </c>
      <c r="L75" s="59">
        <v>69000000</v>
      </c>
      <c r="M75" s="59">
        <v>240400000</v>
      </c>
    </row>
    <row r="76" spans="1:13" x14ac:dyDescent="0.2">
      <c r="A76" t="s">
        <v>548</v>
      </c>
      <c r="B76" s="58">
        <v>42083</v>
      </c>
      <c r="C76" t="s">
        <v>549</v>
      </c>
      <c r="D76" t="s">
        <v>42</v>
      </c>
      <c r="E76" t="s">
        <v>550</v>
      </c>
      <c r="G76" t="s">
        <v>551</v>
      </c>
      <c r="H76" t="s">
        <v>552</v>
      </c>
      <c r="I76" t="s">
        <v>553</v>
      </c>
      <c r="J76" t="s">
        <v>243</v>
      </c>
      <c r="K76" t="s">
        <v>554</v>
      </c>
      <c r="L76" s="59">
        <v>10000000</v>
      </c>
      <c r="M76" s="59">
        <v>8200000</v>
      </c>
    </row>
    <row r="77" spans="1:13" x14ac:dyDescent="0.2">
      <c r="A77" t="s">
        <v>555</v>
      </c>
      <c r="B77" s="58">
        <v>41040</v>
      </c>
      <c r="C77" t="s">
        <v>556</v>
      </c>
      <c r="D77" t="s">
        <v>42</v>
      </c>
      <c r="E77" t="s">
        <v>344</v>
      </c>
      <c r="G77" t="s">
        <v>352</v>
      </c>
      <c r="H77" t="s">
        <v>557</v>
      </c>
      <c r="I77" t="s">
        <v>558</v>
      </c>
      <c r="J77" t="s">
        <v>57</v>
      </c>
      <c r="K77" t="s">
        <v>559</v>
      </c>
      <c r="L77" s="59">
        <v>150000000</v>
      </c>
      <c r="M77" s="59">
        <v>245500000</v>
      </c>
    </row>
    <row r="78" spans="1:13" x14ac:dyDescent="0.2">
      <c r="A78" t="s">
        <v>560</v>
      </c>
      <c r="B78" s="58">
        <v>41327</v>
      </c>
      <c r="C78" t="s">
        <v>561</v>
      </c>
      <c r="D78" t="s">
        <v>17</v>
      </c>
      <c r="E78" t="s">
        <v>562</v>
      </c>
      <c r="G78" t="s">
        <v>563</v>
      </c>
      <c r="H78" t="s">
        <v>564</v>
      </c>
      <c r="I78" t="s">
        <v>565</v>
      </c>
      <c r="L78" s="59">
        <v>3500000</v>
      </c>
      <c r="M78" s="59">
        <v>26400000</v>
      </c>
    </row>
    <row r="79" spans="1:13" x14ac:dyDescent="0.2">
      <c r="A79" t="s">
        <v>566</v>
      </c>
      <c r="B79" s="58">
        <v>41816</v>
      </c>
      <c r="C79" t="s">
        <v>567</v>
      </c>
      <c r="D79" t="s">
        <v>24</v>
      </c>
      <c r="E79" t="s">
        <v>568</v>
      </c>
      <c r="G79" t="s">
        <v>569</v>
      </c>
      <c r="H79" t="s">
        <v>490</v>
      </c>
      <c r="I79" t="s">
        <v>493</v>
      </c>
      <c r="J79" t="s">
        <v>570</v>
      </c>
      <c r="K79" t="s">
        <v>563</v>
      </c>
      <c r="L79" s="59">
        <v>235000000</v>
      </c>
      <c r="M79" s="59">
        <v>710600000</v>
      </c>
    </row>
    <row r="80" spans="1:13" x14ac:dyDescent="0.2">
      <c r="A80" t="s">
        <v>571</v>
      </c>
      <c r="B80" s="58">
        <v>41341</v>
      </c>
      <c r="C80" t="s">
        <v>572</v>
      </c>
      <c r="D80" t="s">
        <v>24</v>
      </c>
      <c r="E80" t="s">
        <v>573</v>
      </c>
      <c r="G80" t="s">
        <v>574</v>
      </c>
      <c r="H80" t="s">
        <v>492</v>
      </c>
      <c r="I80" t="s">
        <v>154</v>
      </c>
      <c r="J80" t="s">
        <v>575</v>
      </c>
      <c r="K80" t="s">
        <v>576</v>
      </c>
      <c r="L80" s="59">
        <v>30000000</v>
      </c>
      <c r="M80" s="59">
        <v>18100000</v>
      </c>
    </row>
    <row r="81" spans="1:13" x14ac:dyDescent="0.2">
      <c r="A81" t="s">
        <v>577</v>
      </c>
      <c r="B81" s="58">
        <v>42408</v>
      </c>
      <c r="C81" t="s">
        <v>578</v>
      </c>
      <c r="D81" t="s">
        <v>24</v>
      </c>
      <c r="E81" t="s">
        <v>579</v>
      </c>
      <c r="G81" t="s">
        <v>580</v>
      </c>
      <c r="H81" t="s">
        <v>581</v>
      </c>
      <c r="I81" t="s">
        <v>582</v>
      </c>
      <c r="J81" t="s">
        <v>583</v>
      </c>
      <c r="K81" t="s">
        <v>584</v>
      </c>
      <c r="L81" s="59">
        <v>58000000</v>
      </c>
      <c r="M81" s="59">
        <v>782600000</v>
      </c>
    </row>
    <row r="82" spans="1:13" x14ac:dyDescent="0.2">
      <c r="A82" t="s">
        <v>585</v>
      </c>
      <c r="B82" s="58">
        <v>40935</v>
      </c>
      <c r="C82" t="s">
        <v>586</v>
      </c>
      <c r="D82" t="s">
        <v>183</v>
      </c>
      <c r="E82" t="s">
        <v>2873</v>
      </c>
      <c r="G82" t="s">
        <v>2874</v>
      </c>
      <c r="L82" s="59">
        <v>1500000</v>
      </c>
      <c r="M82" s="59">
        <v>6500000</v>
      </c>
    </row>
    <row r="83" spans="1:13" x14ac:dyDescent="0.2">
      <c r="A83" t="s">
        <v>589</v>
      </c>
      <c r="B83" s="58">
        <v>41822</v>
      </c>
      <c r="C83" t="s">
        <v>590</v>
      </c>
      <c r="D83" t="s">
        <v>17</v>
      </c>
      <c r="E83" t="s">
        <v>591</v>
      </c>
      <c r="F83" t="s">
        <v>592</v>
      </c>
      <c r="G83" t="s">
        <v>593</v>
      </c>
      <c r="H83" t="s">
        <v>2875</v>
      </c>
      <c r="I83" t="s">
        <v>595</v>
      </c>
      <c r="J83" t="s">
        <v>596</v>
      </c>
      <c r="L83" s="59">
        <v>30000000</v>
      </c>
      <c r="M83" s="59">
        <v>87900000</v>
      </c>
    </row>
    <row r="84" spans="1:13" x14ac:dyDescent="0.2">
      <c r="A84" t="s">
        <v>597</v>
      </c>
      <c r="B84" s="58">
        <v>41445</v>
      </c>
      <c r="C84" t="s">
        <v>598</v>
      </c>
      <c r="D84" t="s">
        <v>42</v>
      </c>
      <c r="E84" t="s">
        <v>599</v>
      </c>
      <c r="F84" t="s">
        <v>600</v>
      </c>
      <c r="G84" t="s">
        <v>601</v>
      </c>
      <c r="H84" t="s">
        <v>602</v>
      </c>
      <c r="I84" t="s">
        <v>603</v>
      </c>
      <c r="J84" t="s">
        <v>604</v>
      </c>
      <c r="K84" t="s">
        <v>605</v>
      </c>
      <c r="L84" s="59">
        <v>76000000</v>
      </c>
      <c r="M84" s="59">
        <v>970800000</v>
      </c>
    </row>
    <row r="85" spans="1:13" x14ac:dyDescent="0.2">
      <c r="A85" t="s">
        <v>606</v>
      </c>
      <c r="B85" s="58">
        <v>41656</v>
      </c>
      <c r="C85" t="s">
        <v>607</v>
      </c>
      <c r="D85" t="s">
        <v>17</v>
      </c>
      <c r="E85" t="s">
        <v>608</v>
      </c>
      <c r="F85" t="s">
        <v>609</v>
      </c>
      <c r="G85" t="s">
        <v>610</v>
      </c>
      <c r="H85" t="s">
        <v>611</v>
      </c>
      <c r="I85" t="s">
        <v>612</v>
      </c>
      <c r="J85" t="s">
        <v>613</v>
      </c>
      <c r="K85" t="s">
        <v>614</v>
      </c>
      <c r="L85" s="59">
        <v>7000000</v>
      </c>
      <c r="M85" s="59">
        <v>36900000</v>
      </c>
    </row>
    <row r="86" spans="1:13" x14ac:dyDescent="0.2">
      <c r="A86" t="s">
        <v>615</v>
      </c>
      <c r="B86" s="58">
        <v>41124</v>
      </c>
      <c r="C86" t="s">
        <v>616</v>
      </c>
      <c r="D86" t="s">
        <v>42</v>
      </c>
      <c r="E86" t="s">
        <v>617</v>
      </c>
      <c r="G86" t="s">
        <v>618</v>
      </c>
      <c r="H86" t="s">
        <v>619</v>
      </c>
      <c r="I86" t="s">
        <v>620</v>
      </c>
      <c r="J86" t="s">
        <v>621</v>
      </c>
      <c r="K86" t="s">
        <v>622</v>
      </c>
      <c r="L86" s="59">
        <v>22000000</v>
      </c>
      <c r="M86" s="59">
        <v>77100000</v>
      </c>
    </row>
    <row r="87" spans="1:13" x14ac:dyDescent="0.2">
      <c r="A87" t="s">
        <v>623</v>
      </c>
      <c r="B87" s="58">
        <v>41716</v>
      </c>
      <c r="C87" t="s">
        <v>624</v>
      </c>
      <c r="D87" t="s">
        <v>159</v>
      </c>
      <c r="E87" t="s">
        <v>625</v>
      </c>
      <c r="G87" t="s">
        <v>626</v>
      </c>
      <c r="H87" t="s">
        <v>627</v>
      </c>
      <c r="I87" t="s">
        <v>628</v>
      </c>
      <c r="J87" t="s">
        <v>629</v>
      </c>
      <c r="K87" t="s">
        <v>2876</v>
      </c>
      <c r="L87" s="59">
        <v>85000000</v>
      </c>
      <c r="M87" s="59">
        <v>288900000</v>
      </c>
    </row>
    <row r="88" spans="1:13" x14ac:dyDescent="0.2">
      <c r="A88" t="s">
        <v>631</v>
      </c>
      <c r="B88" s="58">
        <v>41268</v>
      </c>
      <c r="C88" t="s">
        <v>632</v>
      </c>
      <c r="D88" t="s">
        <v>24</v>
      </c>
      <c r="E88" t="s">
        <v>633</v>
      </c>
      <c r="G88" t="s">
        <v>345</v>
      </c>
      <c r="H88" t="s">
        <v>240</v>
      </c>
      <c r="I88" t="s">
        <v>634</v>
      </c>
      <c r="J88" t="s">
        <v>635</v>
      </c>
      <c r="K88" t="s">
        <v>636</v>
      </c>
      <c r="L88" s="59">
        <v>100000000</v>
      </c>
      <c r="M88" s="59">
        <v>425400000</v>
      </c>
    </row>
    <row r="89" spans="1:13" x14ac:dyDescent="0.2">
      <c r="A89" t="s">
        <v>637</v>
      </c>
      <c r="B89" s="58">
        <v>41894</v>
      </c>
      <c r="C89" t="s">
        <v>638</v>
      </c>
      <c r="D89" t="s">
        <v>191</v>
      </c>
      <c r="E89" t="s">
        <v>639</v>
      </c>
      <c r="G89" t="s">
        <v>640</v>
      </c>
      <c r="H89" t="s">
        <v>641</v>
      </c>
      <c r="I89" t="s">
        <v>642</v>
      </c>
      <c r="J89" t="s">
        <v>643</v>
      </c>
      <c r="K89" t="s">
        <v>644</v>
      </c>
      <c r="L89" s="59">
        <v>36000000</v>
      </c>
      <c r="M89" s="59">
        <v>57800000</v>
      </c>
    </row>
    <row r="90" spans="1:13" x14ac:dyDescent="0.2">
      <c r="A90" t="s">
        <v>645</v>
      </c>
      <c r="B90" s="58">
        <v>42608</v>
      </c>
      <c r="C90" t="s">
        <v>646</v>
      </c>
      <c r="D90" t="s">
        <v>16</v>
      </c>
      <c r="E90" t="s">
        <v>647</v>
      </c>
      <c r="G90" t="s">
        <v>648</v>
      </c>
      <c r="H90" t="s">
        <v>649</v>
      </c>
      <c r="I90" t="s">
        <v>650</v>
      </c>
      <c r="L90" s="59">
        <v>9900000</v>
      </c>
      <c r="M90" s="59">
        <v>28300000</v>
      </c>
    </row>
    <row r="91" spans="1:13" x14ac:dyDescent="0.2">
      <c r="A91" t="s">
        <v>651</v>
      </c>
      <c r="B91" s="58">
        <v>40970</v>
      </c>
      <c r="C91" t="s">
        <v>652</v>
      </c>
      <c r="D91" t="s">
        <v>191</v>
      </c>
      <c r="E91" t="s">
        <v>599</v>
      </c>
      <c r="G91" t="s">
        <v>653</v>
      </c>
      <c r="H91" t="s">
        <v>654</v>
      </c>
      <c r="I91" t="s">
        <v>655</v>
      </c>
      <c r="J91" t="s">
        <v>656</v>
      </c>
      <c r="K91" t="s">
        <v>49</v>
      </c>
      <c r="L91" s="59">
        <v>70000000</v>
      </c>
      <c r="M91" s="59">
        <v>348800000</v>
      </c>
    </row>
    <row r="92" spans="1:13" x14ac:dyDescent="0.2">
      <c r="A92" t="s">
        <v>657</v>
      </c>
      <c r="B92" s="58">
        <v>41922</v>
      </c>
      <c r="C92" t="s">
        <v>658</v>
      </c>
      <c r="D92" t="s">
        <v>64</v>
      </c>
      <c r="E92" t="s">
        <v>659</v>
      </c>
      <c r="G92" t="s">
        <v>660</v>
      </c>
      <c r="H92" t="s">
        <v>661</v>
      </c>
      <c r="I92" t="s">
        <v>662</v>
      </c>
      <c r="J92" t="s">
        <v>154</v>
      </c>
      <c r="K92" t="s">
        <v>663</v>
      </c>
      <c r="L92" s="59">
        <v>70000000</v>
      </c>
      <c r="M92" s="59">
        <v>217100000</v>
      </c>
    </row>
    <row r="93" spans="1:13" x14ac:dyDescent="0.2">
      <c r="A93" t="s">
        <v>664</v>
      </c>
      <c r="B93" s="58">
        <v>41736</v>
      </c>
      <c r="C93" t="s">
        <v>665</v>
      </c>
      <c r="D93" t="s">
        <v>64</v>
      </c>
      <c r="E93" t="s">
        <v>666</v>
      </c>
      <c r="G93" t="s">
        <v>531</v>
      </c>
      <c r="H93" t="s">
        <v>553</v>
      </c>
      <c r="I93" t="s">
        <v>667</v>
      </c>
      <c r="J93" t="s">
        <v>668</v>
      </c>
      <c r="K93" t="s">
        <v>669</v>
      </c>
      <c r="L93" s="59">
        <v>25000000</v>
      </c>
      <c r="M93" s="59">
        <v>29500000</v>
      </c>
    </row>
    <row r="94" spans="1:13" x14ac:dyDescent="0.2">
      <c r="A94" t="s">
        <v>670</v>
      </c>
      <c r="B94" s="58">
        <v>42053</v>
      </c>
      <c r="C94" t="s">
        <v>671</v>
      </c>
      <c r="D94" t="s">
        <v>24</v>
      </c>
      <c r="E94" t="s">
        <v>672</v>
      </c>
      <c r="G94" t="s">
        <v>673</v>
      </c>
      <c r="H94" t="s">
        <v>674</v>
      </c>
      <c r="I94" t="s">
        <v>675</v>
      </c>
      <c r="J94" t="s">
        <v>676</v>
      </c>
      <c r="K94" t="s">
        <v>677</v>
      </c>
      <c r="L94" s="59">
        <v>65000000</v>
      </c>
      <c r="M94" s="59">
        <v>120000000</v>
      </c>
    </row>
    <row r="95" spans="1:13" x14ac:dyDescent="0.2">
      <c r="A95" t="s">
        <v>678</v>
      </c>
      <c r="B95" s="58">
        <v>41957</v>
      </c>
      <c r="C95" t="s">
        <v>679</v>
      </c>
      <c r="D95" t="s">
        <v>42</v>
      </c>
      <c r="E95" t="s">
        <v>680</v>
      </c>
      <c r="F95" t="s">
        <v>681</v>
      </c>
      <c r="G95" t="s">
        <v>682</v>
      </c>
      <c r="H95" t="s">
        <v>683</v>
      </c>
      <c r="I95" t="s">
        <v>684</v>
      </c>
      <c r="J95" t="s">
        <v>685</v>
      </c>
      <c r="L95" s="59">
        <v>50000000</v>
      </c>
      <c r="M95" s="59">
        <v>169800000</v>
      </c>
    </row>
    <row r="96" spans="1:13" x14ac:dyDescent="0.2">
      <c r="A96" t="s">
        <v>686</v>
      </c>
      <c r="B96" s="58">
        <v>41804</v>
      </c>
      <c r="C96" t="s">
        <v>687</v>
      </c>
      <c r="D96" t="s">
        <v>159</v>
      </c>
      <c r="E96" t="s">
        <v>688</v>
      </c>
      <c r="G96" t="s">
        <v>689</v>
      </c>
      <c r="H96" t="s">
        <v>690</v>
      </c>
      <c r="I96" t="s">
        <v>691</v>
      </c>
      <c r="J96" t="s">
        <v>692</v>
      </c>
      <c r="L96" s="59">
        <v>13000000</v>
      </c>
      <c r="M96" s="59">
        <v>45300000</v>
      </c>
    </row>
    <row r="97" spans="1:13" x14ac:dyDescent="0.2">
      <c r="A97" t="s">
        <v>693</v>
      </c>
      <c r="B97" s="58">
        <v>42426</v>
      </c>
      <c r="C97" t="s">
        <v>694</v>
      </c>
      <c r="D97" t="s">
        <v>64</v>
      </c>
      <c r="E97" t="s">
        <v>695</v>
      </c>
      <c r="G97" t="s">
        <v>696</v>
      </c>
      <c r="H97" t="s">
        <v>697</v>
      </c>
      <c r="I97" t="s">
        <v>464</v>
      </c>
      <c r="L97" s="59">
        <v>23000000</v>
      </c>
      <c r="M97" s="59">
        <v>46200000</v>
      </c>
    </row>
    <row r="98" spans="1:13" x14ac:dyDescent="0.2">
      <c r="A98" t="s">
        <v>698</v>
      </c>
      <c r="B98" s="58">
        <v>41787</v>
      </c>
      <c r="C98" t="s">
        <v>699</v>
      </c>
      <c r="D98" t="s">
        <v>24</v>
      </c>
      <c r="E98" t="s">
        <v>700</v>
      </c>
      <c r="G98" t="s">
        <v>701</v>
      </c>
      <c r="H98" t="s">
        <v>702</v>
      </c>
      <c r="L98" s="59">
        <v>178000000</v>
      </c>
      <c r="M98" s="59">
        <v>370500000</v>
      </c>
    </row>
    <row r="99" spans="1:13" x14ac:dyDescent="0.2">
      <c r="A99" t="s">
        <v>703</v>
      </c>
      <c r="B99" s="58">
        <v>41495</v>
      </c>
      <c r="C99" t="s">
        <v>704</v>
      </c>
      <c r="D99" t="s">
        <v>159</v>
      </c>
      <c r="E99" t="s">
        <v>459</v>
      </c>
      <c r="G99" t="s">
        <v>705</v>
      </c>
      <c r="H99" t="s">
        <v>706</v>
      </c>
      <c r="I99" t="s">
        <v>460</v>
      </c>
      <c r="J99" t="s">
        <v>707</v>
      </c>
      <c r="K99" t="s">
        <v>708</v>
      </c>
      <c r="L99" s="59">
        <v>115000000</v>
      </c>
      <c r="M99" s="59">
        <v>286100000</v>
      </c>
    </row>
    <row r="100" spans="1:13" x14ac:dyDescent="0.2">
      <c r="A100" t="s">
        <v>709</v>
      </c>
      <c r="B100" s="58">
        <v>42139</v>
      </c>
      <c r="C100" t="s">
        <v>710</v>
      </c>
      <c r="D100" t="s">
        <v>145</v>
      </c>
      <c r="E100" t="s">
        <v>711</v>
      </c>
      <c r="G100" t="s">
        <v>712</v>
      </c>
      <c r="H100" t="s">
        <v>713</v>
      </c>
      <c r="I100" t="s">
        <v>2877</v>
      </c>
      <c r="L100" s="59">
        <v>1400000</v>
      </c>
      <c r="M100" s="59">
        <v>2800000</v>
      </c>
    </row>
    <row r="101" spans="1:13" x14ac:dyDescent="0.2">
      <c r="A101" t="s">
        <v>715</v>
      </c>
      <c r="B101" s="58">
        <v>41173</v>
      </c>
      <c r="C101" t="s">
        <v>716</v>
      </c>
      <c r="D101" t="s">
        <v>24</v>
      </c>
      <c r="E101" t="s">
        <v>717</v>
      </c>
      <c r="G101" t="s">
        <v>718</v>
      </c>
      <c r="H101" t="s">
        <v>2866</v>
      </c>
      <c r="I101" t="s">
        <v>719</v>
      </c>
      <c r="J101" t="s">
        <v>720</v>
      </c>
      <c r="K101" t="s">
        <v>454</v>
      </c>
      <c r="L101" s="59">
        <v>7000000</v>
      </c>
      <c r="M101" s="59">
        <v>48100000</v>
      </c>
    </row>
    <row r="102" spans="1:13" x14ac:dyDescent="0.2">
      <c r="A102" t="s">
        <v>721</v>
      </c>
      <c r="B102" s="58">
        <v>41537</v>
      </c>
      <c r="C102" t="s">
        <v>722</v>
      </c>
      <c r="D102" t="s">
        <v>42</v>
      </c>
      <c r="E102" t="s">
        <v>723</v>
      </c>
      <c r="G102" t="s">
        <v>724</v>
      </c>
      <c r="H102" t="s">
        <v>725</v>
      </c>
      <c r="I102" t="s">
        <v>108</v>
      </c>
      <c r="J102" t="s">
        <v>726</v>
      </c>
      <c r="K102" t="s">
        <v>727</v>
      </c>
      <c r="L102" s="59">
        <v>8000000</v>
      </c>
      <c r="M102" s="59">
        <v>25300000</v>
      </c>
    </row>
    <row r="103" spans="1:13" x14ac:dyDescent="0.2">
      <c r="A103" t="s">
        <v>728</v>
      </c>
      <c r="B103" s="58">
        <v>42151</v>
      </c>
      <c r="C103" t="s">
        <v>729</v>
      </c>
      <c r="D103" t="s">
        <v>42</v>
      </c>
      <c r="E103" t="s">
        <v>730</v>
      </c>
      <c r="G103" t="s">
        <v>731</v>
      </c>
      <c r="H103" t="s">
        <v>732</v>
      </c>
      <c r="I103" t="s">
        <v>733</v>
      </c>
      <c r="J103" t="s">
        <v>734</v>
      </c>
      <c r="K103" t="s">
        <v>735</v>
      </c>
      <c r="L103" s="59">
        <v>39000000</v>
      </c>
      <c r="M103" s="59">
        <v>49300000</v>
      </c>
    </row>
    <row r="104" spans="1:13" x14ac:dyDescent="0.2">
      <c r="A104" t="s">
        <v>736</v>
      </c>
      <c r="B104" s="58">
        <v>41418</v>
      </c>
      <c r="C104" t="s">
        <v>737</v>
      </c>
      <c r="D104" t="s">
        <v>145</v>
      </c>
      <c r="E104" t="s">
        <v>738</v>
      </c>
      <c r="G104" t="s">
        <v>574</v>
      </c>
      <c r="H104" t="s">
        <v>739</v>
      </c>
      <c r="I104" t="s">
        <v>740</v>
      </c>
      <c r="J104" t="s">
        <v>741</v>
      </c>
      <c r="K104" t="s">
        <v>345</v>
      </c>
      <c r="L104" s="59">
        <v>93000000</v>
      </c>
      <c r="M104" s="59">
        <v>268400000</v>
      </c>
    </row>
    <row r="105" spans="1:13" x14ac:dyDescent="0.2">
      <c r="A105" t="s">
        <v>742</v>
      </c>
      <c r="B105" s="58">
        <v>41320</v>
      </c>
      <c r="C105" t="s">
        <v>743</v>
      </c>
      <c r="D105" t="s">
        <v>42</v>
      </c>
      <c r="E105" t="s">
        <v>744</v>
      </c>
      <c r="G105" t="s">
        <v>745</v>
      </c>
      <c r="H105" t="s">
        <v>746</v>
      </c>
      <c r="I105" t="s">
        <v>747</v>
      </c>
      <c r="J105" t="s">
        <v>748</v>
      </c>
      <c r="K105" t="s">
        <v>749</v>
      </c>
      <c r="L105" s="59">
        <v>40000000</v>
      </c>
      <c r="M105" s="59">
        <v>74600000</v>
      </c>
    </row>
    <row r="106" spans="1:13" x14ac:dyDescent="0.2">
      <c r="A106" t="s">
        <v>750</v>
      </c>
      <c r="B106" s="58">
        <v>41369</v>
      </c>
      <c r="C106" t="s">
        <v>751</v>
      </c>
      <c r="D106" t="s">
        <v>17</v>
      </c>
      <c r="E106" t="s">
        <v>647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 s="59">
        <v>17000000</v>
      </c>
      <c r="M106" s="59">
        <v>97500000</v>
      </c>
    </row>
    <row r="107" spans="1:13" x14ac:dyDescent="0.2">
      <c r="A107" t="s">
        <v>757</v>
      </c>
      <c r="B107" s="58">
        <v>42025</v>
      </c>
      <c r="C107" t="s">
        <v>758</v>
      </c>
      <c r="D107" t="s">
        <v>159</v>
      </c>
      <c r="E107" t="s">
        <v>759</v>
      </c>
      <c r="G107" t="s">
        <v>402</v>
      </c>
      <c r="H107" t="s">
        <v>115</v>
      </c>
      <c r="I107" t="s">
        <v>760</v>
      </c>
      <c r="L107" s="59">
        <v>15000000</v>
      </c>
      <c r="M107" s="59">
        <v>36900000</v>
      </c>
    </row>
    <row r="108" spans="1:13" x14ac:dyDescent="0.2">
      <c r="A108" t="s">
        <v>761</v>
      </c>
      <c r="B108" s="58">
        <v>42258</v>
      </c>
      <c r="C108" t="s">
        <v>762</v>
      </c>
      <c r="D108" t="s">
        <v>16</v>
      </c>
      <c r="E108" t="s">
        <v>763</v>
      </c>
      <c r="G108" t="s">
        <v>764</v>
      </c>
      <c r="H108" t="s">
        <v>110</v>
      </c>
      <c r="I108" t="s">
        <v>765</v>
      </c>
      <c r="J108" t="s">
        <v>766</v>
      </c>
      <c r="L108" s="59">
        <v>13000000</v>
      </c>
      <c r="M108" s="59">
        <v>32800000</v>
      </c>
    </row>
    <row r="109" spans="1:13" x14ac:dyDescent="0.2">
      <c r="A109" t="s">
        <v>767</v>
      </c>
      <c r="B109" s="58">
        <v>42220</v>
      </c>
      <c r="C109" t="s">
        <v>768</v>
      </c>
      <c r="D109" t="s">
        <v>24</v>
      </c>
      <c r="E109" t="s">
        <v>496</v>
      </c>
      <c r="G109" t="s">
        <v>769</v>
      </c>
      <c r="H109" t="s">
        <v>498</v>
      </c>
      <c r="I109" t="s">
        <v>436</v>
      </c>
      <c r="J109" t="s">
        <v>770</v>
      </c>
      <c r="K109" t="s">
        <v>333</v>
      </c>
      <c r="L109" s="59">
        <v>120000000</v>
      </c>
      <c r="M109" s="59">
        <v>168000000</v>
      </c>
    </row>
    <row r="110" spans="1:13" x14ac:dyDescent="0.2">
      <c r="A110" t="s">
        <v>771</v>
      </c>
      <c r="B110" s="58">
        <v>41411</v>
      </c>
      <c r="C110" t="s">
        <v>772</v>
      </c>
      <c r="D110" t="s">
        <v>24</v>
      </c>
      <c r="E110" t="s">
        <v>773</v>
      </c>
      <c r="G110" t="s">
        <v>774</v>
      </c>
      <c r="H110" t="s">
        <v>449</v>
      </c>
      <c r="I110" t="s">
        <v>386</v>
      </c>
      <c r="J110" t="s">
        <v>775</v>
      </c>
      <c r="K110" t="s">
        <v>776</v>
      </c>
      <c r="L110" s="59">
        <v>160000000</v>
      </c>
      <c r="M110" s="59">
        <v>788700000</v>
      </c>
    </row>
    <row r="111" spans="1:13" x14ac:dyDescent="0.2">
      <c r="A111" t="s">
        <v>777</v>
      </c>
      <c r="B111" s="58">
        <v>41215</v>
      </c>
      <c r="C111" t="s">
        <v>778</v>
      </c>
      <c r="D111" t="s">
        <v>64</v>
      </c>
      <c r="E111" t="s">
        <v>779</v>
      </c>
      <c r="G111" t="s">
        <v>36</v>
      </c>
      <c r="H111" t="s">
        <v>780</v>
      </c>
      <c r="I111" t="s">
        <v>781</v>
      </c>
      <c r="J111" t="s">
        <v>782</v>
      </c>
      <c r="K111" t="s">
        <v>20</v>
      </c>
      <c r="L111" s="59">
        <v>31000000</v>
      </c>
      <c r="M111" s="59">
        <v>161800000</v>
      </c>
    </row>
    <row r="112" spans="1:13" x14ac:dyDescent="0.2">
      <c r="A112" t="s">
        <v>783</v>
      </c>
      <c r="B112" s="58">
        <v>42487</v>
      </c>
      <c r="C112" t="s">
        <v>784</v>
      </c>
      <c r="D112" t="s">
        <v>63</v>
      </c>
      <c r="E112" t="s">
        <v>785</v>
      </c>
      <c r="G112" t="s">
        <v>786</v>
      </c>
      <c r="H112" t="s">
        <v>787</v>
      </c>
      <c r="I112" t="s">
        <v>788</v>
      </c>
      <c r="J112" t="s">
        <v>789</v>
      </c>
      <c r="K112" t="s">
        <v>790</v>
      </c>
      <c r="L112" s="59">
        <v>19000000</v>
      </c>
      <c r="M112" s="59">
        <v>31700000</v>
      </c>
    </row>
    <row r="113" spans="1:13" x14ac:dyDescent="0.2">
      <c r="A113" t="s">
        <v>791</v>
      </c>
      <c r="B113" s="58">
        <v>41411</v>
      </c>
      <c r="C113" t="s">
        <v>792</v>
      </c>
      <c r="D113" t="s">
        <v>64</v>
      </c>
      <c r="E113" t="s">
        <v>793</v>
      </c>
      <c r="G113" t="s">
        <v>794</v>
      </c>
      <c r="H113" t="s">
        <v>795</v>
      </c>
      <c r="I113" t="s">
        <v>796</v>
      </c>
      <c r="J113" t="s">
        <v>797</v>
      </c>
      <c r="K113" t="s">
        <v>798</v>
      </c>
      <c r="L113" s="59">
        <v>3000000</v>
      </c>
      <c r="M113" s="59">
        <v>11300000</v>
      </c>
    </row>
    <row r="114" spans="1:13" x14ac:dyDescent="0.2">
      <c r="A114" t="s">
        <v>799</v>
      </c>
      <c r="B114" s="58">
        <v>42537</v>
      </c>
      <c r="C114" t="s">
        <v>800</v>
      </c>
      <c r="D114" t="s">
        <v>64</v>
      </c>
      <c r="E114" t="s">
        <v>801</v>
      </c>
      <c r="G114" t="s">
        <v>802</v>
      </c>
      <c r="H114" t="s">
        <v>338</v>
      </c>
      <c r="I114" t="s">
        <v>563</v>
      </c>
      <c r="J114" t="s">
        <v>803</v>
      </c>
      <c r="L114" s="59">
        <v>50000000</v>
      </c>
      <c r="M114" s="59">
        <v>21200000</v>
      </c>
    </row>
    <row r="115" spans="1:13" x14ac:dyDescent="0.2">
      <c r="A115" t="s">
        <v>804</v>
      </c>
      <c r="B115" s="58">
        <v>40977</v>
      </c>
      <c r="C115" t="s">
        <v>805</v>
      </c>
      <c r="D115" t="s">
        <v>42</v>
      </c>
      <c r="E115" t="s">
        <v>806</v>
      </c>
      <c r="G115" t="s">
        <v>807</v>
      </c>
      <c r="H115" t="s">
        <v>806</v>
      </c>
      <c r="I115" t="s">
        <v>808</v>
      </c>
      <c r="J115" t="s">
        <v>602</v>
      </c>
      <c r="K115" t="s">
        <v>809</v>
      </c>
      <c r="L115" s="59">
        <v>10000000</v>
      </c>
      <c r="M115" s="59">
        <v>12200000</v>
      </c>
    </row>
    <row r="116" spans="1:13" x14ac:dyDescent="0.2">
      <c r="A116" t="s">
        <v>810</v>
      </c>
      <c r="B116" s="58">
        <v>41208</v>
      </c>
      <c r="C116" t="s">
        <v>811</v>
      </c>
      <c r="D116" t="s">
        <v>42</v>
      </c>
      <c r="E116" t="s">
        <v>812</v>
      </c>
      <c r="G116" t="s">
        <v>813</v>
      </c>
      <c r="H116" t="s">
        <v>752</v>
      </c>
      <c r="I116" t="s">
        <v>814</v>
      </c>
      <c r="J116" t="s">
        <v>815</v>
      </c>
      <c r="K116" t="s">
        <v>816</v>
      </c>
      <c r="L116" s="59">
        <v>14000000</v>
      </c>
      <c r="M116" s="59">
        <v>11400000</v>
      </c>
    </row>
    <row r="117" spans="1:13" x14ac:dyDescent="0.2">
      <c r="A117" t="s">
        <v>817</v>
      </c>
      <c r="B117" s="58">
        <v>41927</v>
      </c>
      <c r="C117" t="s">
        <v>818</v>
      </c>
      <c r="D117" t="s">
        <v>24</v>
      </c>
      <c r="E117" t="s">
        <v>717</v>
      </c>
      <c r="G117" t="s">
        <v>421</v>
      </c>
      <c r="H117" t="s">
        <v>819</v>
      </c>
      <c r="I117" t="s">
        <v>820</v>
      </c>
      <c r="J117" t="s">
        <v>2866</v>
      </c>
      <c r="K117" t="s">
        <v>821</v>
      </c>
      <c r="L117" s="59">
        <v>68000000</v>
      </c>
      <c r="M117" s="59">
        <v>211800000</v>
      </c>
    </row>
    <row r="118" spans="1:13" x14ac:dyDescent="0.2">
      <c r="A118" t="s">
        <v>822</v>
      </c>
      <c r="B118" s="58">
        <v>41360</v>
      </c>
      <c r="C118" t="s">
        <v>823</v>
      </c>
      <c r="D118" t="s">
        <v>24</v>
      </c>
      <c r="E118" t="s">
        <v>824</v>
      </c>
      <c r="G118" t="s">
        <v>46</v>
      </c>
      <c r="H118" t="s">
        <v>825</v>
      </c>
      <c r="I118" t="s">
        <v>449</v>
      </c>
      <c r="J118" t="s">
        <v>88</v>
      </c>
      <c r="K118" t="s">
        <v>826</v>
      </c>
      <c r="L118" s="59">
        <v>130000000</v>
      </c>
      <c r="M118" s="59">
        <v>375700000</v>
      </c>
    </row>
    <row r="119" spans="1:13" x14ac:dyDescent="0.2">
      <c r="A119" t="s">
        <v>827</v>
      </c>
      <c r="B119" s="58">
        <v>41285</v>
      </c>
      <c r="C119" t="s">
        <v>828</v>
      </c>
      <c r="D119" t="s">
        <v>24</v>
      </c>
      <c r="E119" t="s">
        <v>829</v>
      </c>
      <c r="G119" t="s">
        <v>830</v>
      </c>
      <c r="H119" t="s">
        <v>186</v>
      </c>
      <c r="I119" t="s">
        <v>831</v>
      </c>
      <c r="J119" t="s">
        <v>832</v>
      </c>
      <c r="K119" t="s">
        <v>833</v>
      </c>
      <c r="L119" s="59">
        <v>75000000</v>
      </c>
      <c r="M119" s="59">
        <v>105200000</v>
      </c>
    </row>
    <row r="120" spans="1:13" x14ac:dyDescent="0.2">
      <c r="A120" t="s">
        <v>834</v>
      </c>
      <c r="B120" s="58">
        <v>42090</v>
      </c>
      <c r="C120" t="s">
        <v>835</v>
      </c>
      <c r="D120" t="s">
        <v>42</v>
      </c>
      <c r="E120" t="s">
        <v>836</v>
      </c>
      <c r="G120" t="s">
        <v>546</v>
      </c>
      <c r="H120" t="s">
        <v>450</v>
      </c>
      <c r="I120" t="s">
        <v>837</v>
      </c>
      <c r="J120" t="s">
        <v>838</v>
      </c>
      <c r="K120" t="s">
        <v>839</v>
      </c>
      <c r="L120" s="59">
        <v>40000000</v>
      </c>
      <c r="M120" s="59">
        <v>111800000</v>
      </c>
    </row>
    <row r="121" spans="1:13" x14ac:dyDescent="0.2">
      <c r="A121" t="s">
        <v>840</v>
      </c>
      <c r="B121" s="58">
        <v>41852</v>
      </c>
      <c r="C121" t="s">
        <v>841</v>
      </c>
      <c r="D121" t="s">
        <v>64</v>
      </c>
      <c r="E121" t="s">
        <v>842</v>
      </c>
      <c r="G121" t="s">
        <v>67</v>
      </c>
      <c r="H121" t="s">
        <v>843</v>
      </c>
      <c r="I121" t="s">
        <v>844</v>
      </c>
      <c r="J121" t="s">
        <v>845</v>
      </c>
      <c r="K121" t="s">
        <v>846</v>
      </c>
      <c r="L121" s="59">
        <v>30000000</v>
      </c>
      <c r="M121" s="59">
        <v>33400000</v>
      </c>
    </row>
    <row r="122" spans="1:13" x14ac:dyDescent="0.2">
      <c r="A122" t="s">
        <v>847</v>
      </c>
      <c r="B122" s="58">
        <v>41516</v>
      </c>
      <c r="C122" t="s">
        <v>848</v>
      </c>
      <c r="D122" t="s">
        <v>24</v>
      </c>
      <c r="E122" t="s">
        <v>849</v>
      </c>
      <c r="F122" t="s">
        <v>850</v>
      </c>
      <c r="G122" t="s">
        <v>380</v>
      </c>
      <c r="H122" t="s">
        <v>851</v>
      </c>
      <c r="I122" t="s">
        <v>852</v>
      </c>
      <c r="J122" t="s">
        <v>853</v>
      </c>
      <c r="L122" s="59">
        <v>18000000</v>
      </c>
      <c r="M122" s="59">
        <v>11800000</v>
      </c>
    </row>
    <row r="123" spans="1:13" x14ac:dyDescent="0.2">
      <c r="A123" t="s">
        <v>854</v>
      </c>
      <c r="B123" s="58">
        <v>40956</v>
      </c>
      <c r="C123" t="s">
        <v>855</v>
      </c>
      <c r="D123" t="s">
        <v>24</v>
      </c>
      <c r="E123" t="s">
        <v>856</v>
      </c>
      <c r="F123" t="s">
        <v>857</v>
      </c>
      <c r="G123" t="s">
        <v>858</v>
      </c>
      <c r="H123" t="s">
        <v>859</v>
      </c>
      <c r="I123" t="s">
        <v>860</v>
      </c>
      <c r="J123" t="s">
        <v>2878</v>
      </c>
      <c r="K123" t="s">
        <v>862</v>
      </c>
      <c r="L123" s="59">
        <v>57000000</v>
      </c>
      <c r="M123" s="59">
        <v>132600000</v>
      </c>
    </row>
    <row r="124" spans="1:13" x14ac:dyDescent="0.2">
      <c r="A124" t="s">
        <v>863</v>
      </c>
      <c r="B124" s="58">
        <v>42566</v>
      </c>
      <c r="C124" t="s">
        <v>864</v>
      </c>
      <c r="D124" t="s">
        <v>42</v>
      </c>
      <c r="E124" t="s">
        <v>865</v>
      </c>
      <c r="G124" t="s">
        <v>866</v>
      </c>
      <c r="H124" t="s">
        <v>602</v>
      </c>
      <c r="I124" t="s">
        <v>867</v>
      </c>
      <c r="J124" t="s">
        <v>868</v>
      </c>
      <c r="K124" t="s">
        <v>359</v>
      </c>
      <c r="L124" s="59">
        <v>144000000</v>
      </c>
      <c r="M124" s="59">
        <v>217500000</v>
      </c>
    </row>
    <row r="125" spans="1:13" x14ac:dyDescent="0.2">
      <c r="A125" t="s">
        <v>869</v>
      </c>
      <c r="B125" s="58">
        <v>41719</v>
      </c>
      <c r="C125" t="s">
        <v>870</v>
      </c>
      <c r="D125" t="s">
        <v>871</v>
      </c>
      <c r="E125" t="s">
        <v>872</v>
      </c>
      <c r="G125" t="s">
        <v>873</v>
      </c>
      <c r="H125" t="s">
        <v>874</v>
      </c>
      <c r="I125" t="s">
        <v>875</v>
      </c>
      <c r="J125" t="s">
        <v>876</v>
      </c>
      <c r="K125" t="s">
        <v>877</v>
      </c>
      <c r="L125" s="59">
        <v>2000000</v>
      </c>
      <c r="M125" s="59">
        <v>62600000</v>
      </c>
    </row>
    <row r="126" spans="1:13" x14ac:dyDescent="0.2">
      <c r="A126" t="s">
        <v>878</v>
      </c>
      <c r="B126" s="58">
        <v>42461</v>
      </c>
      <c r="C126" t="s">
        <v>879</v>
      </c>
      <c r="D126" t="s">
        <v>871</v>
      </c>
      <c r="E126" t="s">
        <v>872</v>
      </c>
      <c r="G126" t="s">
        <v>880</v>
      </c>
      <c r="H126" t="s">
        <v>874</v>
      </c>
      <c r="I126" t="s">
        <v>293</v>
      </c>
      <c r="J126" t="s">
        <v>881</v>
      </c>
      <c r="K126" t="s">
        <v>882</v>
      </c>
      <c r="L126" s="59">
        <v>5000000</v>
      </c>
      <c r="M126" s="59">
        <v>23500000</v>
      </c>
    </row>
    <row r="127" spans="1:13" x14ac:dyDescent="0.2">
      <c r="A127" t="s">
        <v>883</v>
      </c>
      <c r="B127" s="58">
        <v>42425</v>
      </c>
      <c r="C127" t="s">
        <v>884</v>
      </c>
      <c r="D127" t="s">
        <v>24</v>
      </c>
      <c r="E127" t="s">
        <v>885</v>
      </c>
      <c r="G127" t="s">
        <v>886</v>
      </c>
      <c r="H127" t="s">
        <v>469</v>
      </c>
      <c r="I127" t="s">
        <v>887</v>
      </c>
      <c r="J127" t="s">
        <v>888</v>
      </c>
      <c r="K127" t="s">
        <v>889</v>
      </c>
      <c r="L127" s="59">
        <v>140000000</v>
      </c>
      <c r="M127" s="59">
        <v>145700000</v>
      </c>
    </row>
    <row r="128" spans="1:13" x14ac:dyDescent="0.2">
      <c r="A128" t="s">
        <v>890</v>
      </c>
      <c r="B128" s="58">
        <v>41767</v>
      </c>
      <c r="C128" t="s">
        <v>891</v>
      </c>
      <c r="D128" t="s">
        <v>24</v>
      </c>
      <c r="E128" t="s">
        <v>892</v>
      </c>
      <c r="G128" t="s">
        <v>893</v>
      </c>
      <c r="H128" t="s">
        <v>894</v>
      </c>
      <c r="I128" t="s">
        <v>895</v>
      </c>
      <c r="J128" t="s">
        <v>255</v>
      </c>
      <c r="K128" t="s">
        <v>896</v>
      </c>
      <c r="L128" s="59">
        <v>160000000</v>
      </c>
      <c r="M128" s="59">
        <v>529000000</v>
      </c>
    </row>
    <row r="129" spans="1:13" x14ac:dyDescent="0.2">
      <c r="A129" t="s">
        <v>897</v>
      </c>
      <c r="B129" s="58">
        <v>41908</v>
      </c>
      <c r="C129" t="s">
        <v>898</v>
      </c>
      <c r="D129" t="s">
        <v>323</v>
      </c>
      <c r="E129" t="s">
        <v>899</v>
      </c>
      <c r="G129" t="s">
        <v>253</v>
      </c>
      <c r="H129" t="s">
        <v>900</v>
      </c>
      <c r="I129" t="s">
        <v>901</v>
      </c>
      <c r="J129" t="s">
        <v>176</v>
      </c>
      <c r="K129" t="s">
        <v>902</v>
      </c>
      <c r="L129" s="59">
        <v>61000000</v>
      </c>
      <c r="M129" s="59">
        <v>369300000</v>
      </c>
    </row>
    <row r="130" spans="1:13" x14ac:dyDescent="0.2">
      <c r="A130" t="s">
        <v>903</v>
      </c>
      <c r="B130" s="58">
        <v>40963</v>
      </c>
      <c r="C130" t="s">
        <v>904</v>
      </c>
      <c r="D130" t="s">
        <v>183</v>
      </c>
      <c r="E130" t="s">
        <v>176</v>
      </c>
      <c r="G130" t="s">
        <v>176</v>
      </c>
      <c r="H130" t="s">
        <v>905</v>
      </c>
      <c r="I130" t="s">
        <v>906</v>
      </c>
      <c r="J130" t="s">
        <v>907</v>
      </c>
      <c r="K130" t="s">
        <v>908</v>
      </c>
      <c r="L130" s="59">
        <v>14000000</v>
      </c>
      <c r="M130" s="59">
        <v>35600000</v>
      </c>
    </row>
    <row r="131" spans="1:13" x14ac:dyDescent="0.2">
      <c r="A131" t="s">
        <v>909</v>
      </c>
      <c r="B131" s="58">
        <v>42282</v>
      </c>
      <c r="C131" t="s">
        <v>910</v>
      </c>
      <c r="D131" t="s">
        <v>24</v>
      </c>
      <c r="E131" t="s">
        <v>911</v>
      </c>
      <c r="G131" t="s">
        <v>912</v>
      </c>
      <c r="H131" t="s">
        <v>648</v>
      </c>
      <c r="I131" t="s">
        <v>913</v>
      </c>
      <c r="J131" t="s">
        <v>394</v>
      </c>
      <c r="K131" t="s">
        <v>914</v>
      </c>
      <c r="L131" s="59">
        <v>84000000</v>
      </c>
      <c r="M131" s="59">
        <v>150200000</v>
      </c>
    </row>
    <row r="132" spans="1:13" x14ac:dyDescent="0.2">
      <c r="A132" t="s">
        <v>915</v>
      </c>
      <c r="B132" s="58">
        <v>41467</v>
      </c>
      <c r="C132" t="s">
        <v>916</v>
      </c>
      <c r="D132" t="s">
        <v>42</v>
      </c>
      <c r="E132" t="s">
        <v>917</v>
      </c>
      <c r="G132" t="s">
        <v>366</v>
      </c>
      <c r="H132" t="s">
        <v>918</v>
      </c>
      <c r="I132" t="s">
        <v>919</v>
      </c>
      <c r="J132" t="s">
        <v>920</v>
      </c>
      <c r="K132" t="s">
        <v>921</v>
      </c>
      <c r="L132" s="59">
        <v>80000000</v>
      </c>
      <c r="M132" s="59">
        <v>247000000</v>
      </c>
    </row>
    <row r="133" spans="1:13" x14ac:dyDescent="0.2">
      <c r="A133" t="s">
        <v>922</v>
      </c>
      <c r="B133" s="58">
        <v>42405</v>
      </c>
      <c r="C133" t="s">
        <v>923</v>
      </c>
      <c r="D133" t="s">
        <v>42</v>
      </c>
      <c r="E133" t="s">
        <v>924</v>
      </c>
      <c r="G133" t="s">
        <v>832</v>
      </c>
      <c r="H133" t="s">
        <v>925</v>
      </c>
      <c r="I133" t="s">
        <v>926</v>
      </c>
      <c r="J133" t="s">
        <v>927</v>
      </c>
      <c r="K133" t="s">
        <v>45</v>
      </c>
      <c r="L133" s="59">
        <v>22000000</v>
      </c>
      <c r="M133" s="59">
        <v>22000000</v>
      </c>
    </row>
    <row r="134" spans="1:13" x14ac:dyDescent="0.2">
      <c r="A134" t="s">
        <v>928</v>
      </c>
      <c r="B134" s="58">
        <v>42608</v>
      </c>
      <c r="C134" t="s">
        <v>929</v>
      </c>
      <c r="D134" t="s">
        <v>63</v>
      </c>
      <c r="E134" t="s">
        <v>930</v>
      </c>
      <c r="G134" t="s">
        <v>2875</v>
      </c>
      <c r="H134" t="s">
        <v>931</v>
      </c>
      <c r="I134" t="s">
        <v>932</v>
      </c>
      <c r="J134" t="s">
        <v>933</v>
      </c>
      <c r="K134" t="s">
        <v>934</v>
      </c>
      <c r="L134" s="59">
        <v>20000000</v>
      </c>
      <c r="M134" s="59">
        <v>1700000</v>
      </c>
    </row>
    <row r="135" spans="1:13" x14ac:dyDescent="0.2">
      <c r="A135" t="s">
        <v>935</v>
      </c>
      <c r="B135" s="58">
        <v>41291</v>
      </c>
      <c r="C135" t="s">
        <v>936</v>
      </c>
      <c r="D135" t="s">
        <v>24</v>
      </c>
      <c r="E135" t="s">
        <v>937</v>
      </c>
      <c r="G135" t="s">
        <v>938</v>
      </c>
      <c r="H135" t="s">
        <v>939</v>
      </c>
      <c r="I135" t="s">
        <v>940</v>
      </c>
      <c r="J135" t="s">
        <v>941</v>
      </c>
      <c r="K135" t="s">
        <v>942</v>
      </c>
      <c r="L135" s="59">
        <v>50000000</v>
      </c>
      <c r="M135" s="59">
        <v>226300000</v>
      </c>
    </row>
    <row r="136" spans="1:13" x14ac:dyDescent="0.2">
      <c r="A136" t="s">
        <v>943</v>
      </c>
      <c r="B136" s="58">
        <v>41745</v>
      </c>
      <c r="C136" t="s">
        <v>944</v>
      </c>
      <c r="D136" t="s">
        <v>871</v>
      </c>
      <c r="E136" t="s">
        <v>945</v>
      </c>
      <c r="G136" t="s">
        <v>946</v>
      </c>
      <c r="H136" t="s">
        <v>947</v>
      </c>
      <c r="I136" t="s">
        <v>948</v>
      </c>
      <c r="J136" t="s">
        <v>949</v>
      </c>
      <c r="K136" t="s">
        <v>950</v>
      </c>
      <c r="L136" s="59">
        <v>12000000</v>
      </c>
      <c r="M136" s="59">
        <v>101300000</v>
      </c>
    </row>
    <row r="137" spans="1:13" x14ac:dyDescent="0.2">
      <c r="A137" t="s">
        <v>951</v>
      </c>
      <c r="B137" s="58">
        <v>41194</v>
      </c>
      <c r="C137" t="s">
        <v>952</v>
      </c>
      <c r="D137" t="s">
        <v>42</v>
      </c>
      <c r="E137" t="s">
        <v>365</v>
      </c>
      <c r="G137" t="s">
        <v>918</v>
      </c>
      <c r="H137" t="s">
        <v>953</v>
      </c>
      <c r="I137" t="s">
        <v>954</v>
      </c>
      <c r="J137" t="s">
        <v>955</v>
      </c>
      <c r="L137" s="59">
        <v>42000000</v>
      </c>
      <c r="M137" s="59">
        <v>73100000</v>
      </c>
    </row>
    <row r="138" spans="1:13" x14ac:dyDescent="0.2">
      <c r="A138" t="s">
        <v>956</v>
      </c>
      <c r="B138" s="58">
        <v>41143</v>
      </c>
      <c r="C138" t="s">
        <v>957</v>
      </c>
      <c r="D138" t="s">
        <v>24</v>
      </c>
      <c r="E138" t="s">
        <v>958</v>
      </c>
      <c r="G138" t="s">
        <v>958</v>
      </c>
      <c r="H138" t="s">
        <v>271</v>
      </c>
      <c r="I138" t="s">
        <v>185</v>
      </c>
      <c r="J138" t="s">
        <v>959</v>
      </c>
      <c r="K138" t="s">
        <v>960</v>
      </c>
      <c r="L138" s="59">
        <v>2000000</v>
      </c>
      <c r="M138" s="59">
        <v>14500000</v>
      </c>
    </row>
    <row r="139" spans="1:13" x14ac:dyDescent="0.2">
      <c r="A139" t="s">
        <v>961</v>
      </c>
      <c r="B139" s="58">
        <v>42237</v>
      </c>
      <c r="C139" t="s">
        <v>962</v>
      </c>
      <c r="D139" t="s">
        <v>24</v>
      </c>
      <c r="E139" t="s">
        <v>963</v>
      </c>
      <c r="G139" t="s">
        <v>964</v>
      </c>
      <c r="H139" t="s">
        <v>965</v>
      </c>
      <c r="I139" t="s">
        <v>966</v>
      </c>
      <c r="J139" t="s">
        <v>967</v>
      </c>
      <c r="L139" s="59">
        <v>35000000</v>
      </c>
      <c r="M139" s="59">
        <v>82300000</v>
      </c>
    </row>
    <row r="140" spans="1:13" x14ac:dyDescent="0.2">
      <c r="A140" t="s">
        <v>968</v>
      </c>
      <c r="B140" s="58">
        <v>42070</v>
      </c>
      <c r="C140" t="s">
        <v>969</v>
      </c>
      <c r="D140" t="s">
        <v>970</v>
      </c>
      <c r="E140" t="s">
        <v>971</v>
      </c>
      <c r="G140" t="s">
        <v>972</v>
      </c>
      <c r="H140" t="s">
        <v>309</v>
      </c>
      <c r="I140" t="s">
        <v>973</v>
      </c>
      <c r="J140" t="s">
        <v>974</v>
      </c>
      <c r="K140" t="s">
        <v>975</v>
      </c>
      <c r="L140" s="59">
        <v>135000000</v>
      </c>
      <c r="M140" s="59">
        <v>386000000</v>
      </c>
    </row>
    <row r="141" spans="1:13" x14ac:dyDescent="0.2">
      <c r="A141" t="s">
        <v>976</v>
      </c>
      <c r="B141" s="58">
        <v>41129</v>
      </c>
      <c r="C141" t="s">
        <v>977</v>
      </c>
      <c r="D141" t="s">
        <v>183</v>
      </c>
      <c r="E141" t="s">
        <v>978</v>
      </c>
      <c r="G141" t="s">
        <v>786</v>
      </c>
      <c r="H141" t="s">
        <v>532</v>
      </c>
      <c r="I141" t="s">
        <v>601</v>
      </c>
      <c r="J141" t="s">
        <v>979</v>
      </c>
      <c r="K141" t="s">
        <v>471</v>
      </c>
      <c r="L141" s="59">
        <v>30000000</v>
      </c>
      <c r="M141" s="59">
        <v>114300000</v>
      </c>
    </row>
    <row r="142" spans="1:13" x14ac:dyDescent="0.2">
      <c r="A142" t="s">
        <v>980</v>
      </c>
      <c r="B142" s="58">
        <v>41969</v>
      </c>
      <c r="C142" t="s">
        <v>981</v>
      </c>
      <c r="D142" t="s">
        <v>42</v>
      </c>
      <c r="E142" t="s">
        <v>544</v>
      </c>
      <c r="G142" t="s">
        <v>982</v>
      </c>
      <c r="H142" t="s">
        <v>983</v>
      </c>
      <c r="I142" t="s">
        <v>741</v>
      </c>
      <c r="J142" t="s">
        <v>984</v>
      </c>
      <c r="K142" t="s">
        <v>985</v>
      </c>
      <c r="L142" s="59">
        <v>57000000</v>
      </c>
      <c r="M142" s="59">
        <v>107700000</v>
      </c>
    </row>
    <row r="143" spans="1:13" x14ac:dyDescent="0.2">
      <c r="A143" t="s">
        <v>986</v>
      </c>
      <c r="B143" s="58">
        <v>42132</v>
      </c>
      <c r="C143" t="s">
        <v>987</v>
      </c>
      <c r="D143" t="s">
        <v>24</v>
      </c>
      <c r="E143" t="s">
        <v>988</v>
      </c>
      <c r="G143" t="s">
        <v>989</v>
      </c>
      <c r="H143" t="s">
        <v>2872</v>
      </c>
      <c r="I143" t="s">
        <v>990</v>
      </c>
      <c r="J143" t="s">
        <v>991</v>
      </c>
      <c r="L143" s="59">
        <v>35000000</v>
      </c>
      <c r="M143" s="59">
        <v>51700000</v>
      </c>
    </row>
    <row r="144" spans="1:13" x14ac:dyDescent="0.2">
      <c r="A144" t="s">
        <v>992</v>
      </c>
      <c r="B144" s="58">
        <v>41180</v>
      </c>
      <c r="C144" t="s">
        <v>993</v>
      </c>
      <c r="D144" t="s">
        <v>54</v>
      </c>
      <c r="E144" t="s">
        <v>994</v>
      </c>
      <c r="G144" t="s">
        <v>366</v>
      </c>
      <c r="H144" t="s">
        <v>851</v>
      </c>
      <c r="I144" t="s">
        <v>514</v>
      </c>
      <c r="J144" t="s">
        <v>918</v>
      </c>
      <c r="K144" t="s">
        <v>995</v>
      </c>
      <c r="L144" s="59">
        <v>85000000</v>
      </c>
      <c r="M144" s="59">
        <v>358400000</v>
      </c>
    </row>
    <row r="145" spans="1:13" x14ac:dyDescent="0.2">
      <c r="A145" t="s">
        <v>996</v>
      </c>
      <c r="B145" s="58">
        <v>42272</v>
      </c>
      <c r="C145" t="s">
        <v>997</v>
      </c>
      <c r="D145" t="s">
        <v>54</v>
      </c>
      <c r="E145" t="s">
        <v>994</v>
      </c>
      <c r="G145" t="s">
        <v>366</v>
      </c>
      <c r="H145" t="s">
        <v>514</v>
      </c>
      <c r="I145" t="s">
        <v>851</v>
      </c>
      <c r="J145" t="s">
        <v>918</v>
      </c>
      <c r="K145" t="s">
        <v>998</v>
      </c>
      <c r="L145" s="59">
        <v>80000000</v>
      </c>
      <c r="M145" s="59">
        <v>473000000</v>
      </c>
    </row>
    <row r="146" spans="1:13" x14ac:dyDescent="0.2">
      <c r="A146" t="s">
        <v>999</v>
      </c>
      <c r="B146" s="58">
        <v>41775</v>
      </c>
      <c r="C146" t="s">
        <v>1000</v>
      </c>
      <c r="D146" t="s">
        <v>191</v>
      </c>
      <c r="E146" t="s">
        <v>1001</v>
      </c>
      <c r="G146" t="s">
        <v>1002</v>
      </c>
      <c r="H146" t="s">
        <v>469</v>
      </c>
      <c r="I146" t="s">
        <v>1003</v>
      </c>
      <c r="J146" t="s">
        <v>454</v>
      </c>
      <c r="K146" t="s">
        <v>45</v>
      </c>
      <c r="L146" s="59">
        <v>145000000</v>
      </c>
      <c r="M146" s="59">
        <v>621500000</v>
      </c>
    </row>
    <row r="147" spans="1:13" x14ac:dyDescent="0.2">
      <c r="A147" t="s">
        <v>1004</v>
      </c>
      <c r="B147" s="58">
        <v>42018</v>
      </c>
      <c r="C147" t="s">
        <v>1005</v>
      </c>
      <c r="D147" t="s">
        <v>183</v>
      </c>
      <c r="E147" t="s">
        <v>1006</v>
      </c>
      <c r="G147" t="s">
        <v>1007</v>
      </c>
      <c r="H147" t="s">
        <v>1008</v>
      </c>
      <c r="I147" t="s">
        <v>1009</v>
      </c>
      <c r="J147" t="s">
        <v>1010</v>
      </c>
      <c r="K147" t="s">
        <v>1011</v>
      </c>
      <c r="L147" s="59">
        <v>15000000</v>
      </c>
      <c r="M147" s="59">
        <v>65000000</v>
      </c>
    </row>
    <row r="148" spans="1:13" x14ac:dyDescent="0.2">
      <c r="A148" t="s">
        <v>1012</v>
      </c>
      <c r="B148" s="58">
        <v>42258</v>
      </c>
      <c r="C148" t="s">
        <v>1013</v>
      </c>
      <c r="D148" t="s">
        <v>64</v>
      </c>
      <c r="E148" t="s">
        <v>2879</v>
      </c>
      <c r="F148" t="s">
        <v>539</v>
      </c>
      <c r="G148" t="s">
        <v>895</v>
      </c>
      <c r="L148" s="59">
        <v>13000000</v>
      </c>
      <c r="M148" s="59">
        <v>2600000</v>
      </c>
    </row>
    <row r="149" spans="1:13" x14ac:dyDescent="0.2">
      <c r="A149" t="s">
        <v>1015</v>
      </c>
      <c r="B149" s="58">
        <v>42573</v>
      </c>
      <c r="C149" t="s">
        <v>1016</v>
      </c>
      <c r="D149" t="s">
        <v>145</v>
      </c>
      <c r="E149" t="s">
        <v>1017</v>
      </c>
      <c r="F149" t="s">
        <v>1018</v>
      </c>
      <c r="G149" t="s">
        <v>1019</v>
      </c>
      <c r="H149" t="s">
        <v>219</v>
      </c>
      <c r="I149" t="s">
        <v>667</v>
      </c>
      <c r="J149" t="s">
        <v>1020</v>
      </c>
      <c r="K149" t="s">
        <v>973</v>
      </c>
      <c r="L149" s="59">
        <v>105000000</v>
      </c>
      <c r="M149" s="59">
        <v>368300000</v>
      </c>
    </row>
    <row r="150" spans="1:13" x14ac:dyDescent="0.2">
      <c r="A150" t="s">
        <v>1021</v>
      </c>
      <c r="B150" s="58">
        <v>41103</v>
      </c>
      <c r="C150" t="s">
        <v>1022</v>
      </c>
      <c r="D150" t="s">
        <v>145</v>
      </c>
      <c r="E150" t="s">
        <v>1023</v>
      </c>
      <c r="F150" t="s">
        <v>1017</v>
      </c>
      <c r="G150" t="s">
        <v>1019</v>
      </c>
      <c r="H150" t="s">
        <v>219</v>
      </c>
      <c r="I150" t="s">
        <v>667</v>
      </c>
      <c r="J150" t="s">
        <v>1020</v>
      </c>
      <c r="K150" t="s">
        <v>202</v>
      </c>
      <c r="L150" s="59">
        <v>95000000</v>
      </c>
      <c r="M150" s="59">
        <v>877000000</v>
      </c>
    </row>
    <row r="151" spans="1:13" x14ac:dyDescent="0.2">
      <c r="A151" t="s">
        <v>1024</v>
      </c>
      <c r="B151" s="58">
        <v>41313</v>
      </c>
      <c r="C151" t="s">
        <v>1025</v>
      </c>
      <c r="D151" t="s">
        <v>24</v>
      </c>
      <c r="E151" t="s">
        <v>1026</v>
      </c>
      <c r="G151" t="s">
        <v>982</v>
      </c>
      <c r="H151" t="s">
        <v>866</v>
      </c>
      <c r="I151" t="s">
        <v>1027</v>
      </c>
      <c r="J151" t="s">
        <v>1028</v>
      </c>
      <c r="K151" t="s">
        <v>134</v>
      </c>
      <c r="L151" s="59">
        <v>35000000</v>
      </c>
      <c r="M151" s="59">
        <v>174000000</v>
      </c>
    </row>
    <row r="152" spans="1:13" x14ac:dyDescent="0.2">
      <c r="A152" t="s">
        <v>1029</v>
      </c>
      <c r="B152" s="58">
        <v>41869</v>
      </c>
      <c r="C152" t="s">
        <v>1030</v>
      </c>
      <c r="D152" t="s">
        <v>64</v>
      </c>
      <c r="E152" t="s">
        <v>1031</v>
      </c>
      <c r="G152" t="s">
        <v>2880</v>
      </c>
      <c r="H152" t="s">
        <v>1033</v>
      </c>
      <c r="I152" t="s">
        <v>1034</v>
      </c>
      <c r="J152" t="s">
        <v>1035</v>
      </c>
      <c r="K152" t="s">
        <v>1036</v>
      </c>
      <c r="L152" s="59">
        <v>11000000</v>
      </c>
      <c r="M152" s="59">
        <v>78900000</v>
      </c>
    </row>
    <row r="153" spans="1:13" x14ac:dyDescent="0.2">
      <c r="A153" t="s">
        <v>1037</v>
      </c>
      <c r="B153" s="58">
        <v>42349</v>
      </c>
      <c r="C153" t="s">
        <v>1038</v>
      </c>
      <c r="D153" t="s">
        <v>63</v>
      </c>
      <c r="E153" t="s">
        <v>1039</v>
      </c>
      <c r="G153" t="s">
        <v>359</v>
      </c>
      <c r="H153" t="s">
        <v>153</v>
      </c>
      <c r="I153" t="s">
        <v>1040</v>
      </c>
      <c r="J153" t="s">
        <v>1041</v>
      </c>
      <c r="K153" t="s">
        <v>507</v>
      </c>
      <c r="L153" s="59">
        <v>100000000</v>
      </c>
      <c r="M153" s="59">
        <v>93900000</v>
      </c>
    </row>
    <row r="154" spans="1:13" x14ac:dyDescent="0.2">
      <c r="A154" t="s">
        <v>1042</v>
      </c>
      <c r="B154" s="58">
        <v>42541</v>
      </c>
      <c r="C154" t="s">
        <v>1043</v>
      </c>
      <c r="D154" t="s">
        <v>24</v>
      </c>
      <c r="E154" t="s">
        <v>1044</v>
      </c>
      <c r="G154" t="s">
        <v>1045</v>
      </c>
      <c r="H154" t="s">
        <v>1046</v>
      </c>
      <c r="I154" t="s">
        <v>1047</v>
      </c>
      <c r="J154" t="s">
        <v>1048</v>
      </c>
      <c r="K154" t="s">
        <v>1049</v>
      </c>
      <c r="L154" s="59">
        <v>165000000</v>
      </c>
      <c r="M154" s="59">
        <v>382300000</v>
      </c>
    </row>
    <row r="155" spans="1:13" x14ac:dyDescent="0.2">
      <c r="A155" t="s">
        <v>1050</v>
      </c>
      <c r="B155" s="58">
        <v>41530</v>
      </c>
      <c r="C155" t="s">
        <v>1051</v>
      </c>
      <c r="D155" t="s">
        <v>17</v>
      </c>
      <c r="E155" t="s">
        <v>1052</v>
      </c>
      <c r="G155" t="s">
        <v>1053</v>
      </c>
      <c r="H155" t="s">
        <v>242</v>
      </c>
      <c r="I155" t="s">
        <v>1054</v>
      </c>
      <c r="J155" t="s">
        <v>1055</v>
      </c>
      <c r="L155" s="59">
        <v>5000000</v>
      </c>
      <c r="M155" s="59">
        <v>161900000</v>
      </c>
    </row>
    <row r="156" spans="1:13" x14ac:dyDescent="0.2">
      <c r="A156" t="s">
        <v>1056</v>
      </c>
      <c r="B156" s="58">
        <v>42160</v>
      </c>
      <c r="C156" t="s">
        <v>1057</v>
      </c>
      <c r="D156" t="s">
        <v>17</v>
      </c>
      <c r="E156" t="s">
        <v>1058</v>
      </c>
      <c r="G156" t="s">
        <v>1059</v>
      </c>
      <c r="H156" t="s">
        <v>1060</v>
      </c>
      <c r="I156" t="s">
        <v>1061</v>
      </c>
      <c r="J156" t="s">
        <v>1058</v>
      </c>
      <c r="K156" t="s">
        <v>1054</v>
      </c>
      <c r="L156" s="59">
        <v>11000000</v>
      </c>
      <c r="M156" s="59">
        <v>113000000</v>
      </c>
    </row>
    <row r="157" spans="1:13" x14ac:dyDescent="0.2">
      <c r="A157" t="s">
        <v>1062</v>
      </c>
      <c r="B157" s="58">
        <v>41938</v>
      </c>
      <c r="C157" t="s">
        <v>1063</v>
      </c>
      <c r="D157" t="s">
        <v>159</v>
      </c>
      <c r="E157" t="s">
        <v>1064</v>
      </c>
      <c r="G157" t="s">
        <v>802</v>
      </c>
      <c r="H157" t="s">
        <v>1065</v>
      </c>
      <c r="I157" t="s">
        <v>1066</v>
      </c>
      <c r="J157" t="s">
        <v>116</v>
      </c>
      <c r="K157" t="s">
        <v>705</v>
      </c>
      <c r="L157" s="59">
        <v>165000000</v>
      </c>
      <c r="M157" s="59">
        <v>675100000</v>
      </c>
    </row>
    <row r="158" spans="1:13" x14ac:dyDescent="0.2">
      <c r="A158" t="s">
        <v>1067</v>
      </c>
      <c r="B158" s="58">
        <v>41859</v>
      </c>
      <c r="C158" t="s">
        <v>1068</v>
      </c>
      <c r="D158" t="s">
        <v>145</v>
      </c>
      <c r="E158" t="s">
        <v>1069</v>
      </c>
      <c r="G158" t="s">
        <v>1070</v>
      </c>
      <c r="H158" t="s">
        <v>1071</v>
      </c>
      <c r="I158" t="s">
        <v>1072</v>
      </c>
      <c r="J158" t="s">
        <v>1073</v>
      </c>
      <c r="L158" s="59">
        <v>50000000</v>
      </c>
      <c r="M158" s="59">
        <v>161700000</v>
      </c>
    </row>
    <row r="159" spans="1:13" x14ac:dyDescent="0.2">
      <c r="A159" t="s">
        <v>1074</v>
      </c>
      <c r="B159" s="58">
        <v>41115</v>
      </c>
      <c r="C159" t="s">
        <v>1075</v>
      </c>
      <c r="D159" t="s">
        <v>42</v>
      </c>
      <c r="E159" t="s">
        <v>1076</v>
      </c>
      <c r="G159" t="s">
        <v>1077</v>
      </c>
      <c r="H159" t="s">
        <v>1078</v>
      </c>
      <c r="I159" t="s">
        <v>1079</v>
      </c>
      <c r="J159" t="s">
        <v>1080</v>
      </c>
      <c r="K159" t="s">
        <v>1081</v>
      </c>
      <c r="L159" s="59">
        <v>7500000</v>
      </c>
      <c r="M159" s="59">
        <v>8100000</v>
      </c>
    </row>
    <row r="160" spans="1:13" x14ac:dyDescent="0.2">
      <c r="A160" t="s">
        <v>1082</v>
      </c>
      <c r="B160" s="58">
        <v>42140</v>
      </c>
      <c r="C160" t="s">
        <v>1083</v>
      </c>
      <c r="D160" t="s">
        <v>323</v>
      </c>
      <c r="E160" t="s">
        <v>372</v>
      </c>
      <c r="G160" t="s">
        <v>1084</v>
      </c>
      <c r="H160" t="s">
        <v>186</v>
      </c>
      <c r="I160" t="s">
        <v>1085</v>
      </c>
      <c r="J160" t="s">
        <v>1036</v>
      </c>
      <c r="L160" s="59">
        <v>11000000</v>
      </c>
      <c r="M160" s="59">
        <v>27400000</v>
      </c>
    </row>
    <row r="161" spans="1:13" x14ac:dyDescent="0.2">
      <c r="A161" t="s">
        <v>1086</v>
      </c>
      <c r="B161" s="58">
        <v>41264</v>
      </c>
      <c r="C161" t="s">
        <v>1087</v>
      </c>
      <c r="D161" t="s">
        <v>24</v>
      </c>
      <c r="E161" t="s">
        <v>1088</v>
      </c>
      <c r="G161" t="s">
        <v>701</v>
      </c>
      <c r="H161" t="s">
        <v>900</v>
      </c>
      <c r="I161" t="s">
        <v>118</v>
      </c>
      <c r="J161" t="s">
        <v>1089</v>
      </c>
      <c r="K161" t="s">
        <v>1090</v>
      </c>
      <c r="L161" s="59">
        <v>60000000</v>
      </c>
      <c r="M161" s="59">
        <v>218300000</v>
      </c>
    </row>
    <row r="162" spans="1:13" x14ac:dyDescent="0.2">
      <c r="A162" t="s">
        <v>1091</v>
      </c>
      <c r="B162" s="58">
        <v>41654</v>
      </c>
      <c r="C162" t="s">
        <v>1092</v>
      </c>
      <c r="D162" t="s">
        <v>24</v>
      </c>
      <c r="E162" t="s">
        <v>1093</v>
      </c>
      <c r="G162" t="s">
        <v>1094</v>
      </c>
      <c r="H162" t="s">
        <v>1095</v>
      </c>
      <c r="I162" t="s">
        <v>1096</v>
      </c>
      <c r="J162" t="s">
        <v>1097</v>
      </c>
      <c r="K162" t="s">
        <v>1098</v>
      </c>
      <c r="L162" s="59">
        <v>60000000</v>
      </c>
      <c r="M162" s="59">
        <v>135500000</v>
      </c>
    </row>
    <row r="163" spans="1:13" x14ac:dyDescent="0.2">
      <c r="A163" t="s">
        <v>1099</v>
      </c>
      <c r="B163" s="58">
        <v>42398</v>
      </c>
      <c r="C163" t="s">
        <v>1100</v>
      </c>
      <c r="D163" t="s">
        <v>24</v>
      </c>
      <c r="E163" t="s">
        <v>1101</v>
      </c>
      <c r="G163" t="s">
        <v>1102</v>
      </c>
      <c r="H163" t="s">
        <v>353</v>
      </c>
      <c r="I163" t="s">
        <v>1103</v>
      </c>
      <c r="J163" t="s">
        <v>56</v>
      </c>
      <c r="K163" t="s">
        <v>1104</v>
      </c>
      <c r="L163" s="59">
        <v>25000000</v>
      </c>
      <c r="M163" s="59">
        <v>3000000</v>
      </c>
    </row>
    <row r="164" spans="1:13" x14ac:dyDescent="0.2">
      <c r="A164" t="s">
        <v>1105</v>
      </c>
      <c r="B164" s="58">
        <v>42580</v>
      </c>
      <c r="C164" t="s">
        <v>1106</v>
      </c>
      <c r="D164" t="s">
        <v>24</v>
      </c>
      <c r="E164" t="s">
        <v>1107</v>
      </c>
      <c r="G164" t="s">
        <v>705</v>
      </c>
      <c r="H164" t="s">
        <v>1108</v>
      </c>
      <c r="I164" t="s">
        <v>760</v>
      </c>
      <c r="J164" t="s">
        <v>1109</v>
      </c>
      <c r="K164" t="s">
        <v>1110</v>
      </c>
      <c r="L164" s="59">
        <v>120000000</v>
      </c>
      <c r="M164" s="59">
        <v>347900000</v>
      </c>
    </row>
    <row r="165" spans="1:13" x14ac:dyDescent="0.2">
      <c r="A165" t="s">
        <v>1111</v>
      </c>
      <c r="B165" s="58">
        <v>40984</v>
      </c>
      <c r="C165" t="s">
        <v>1112</v>
      </c>
      <c r="D165" t="s">
        <v>42</v>
      </c>
      <c r="E165" t="s">
        <v>1113</v>
      </c>
      <c r="G165" t="s">
        <v>1114</v>
      </c>
      <c r="H165" t="s">
        <v>656</v>
      </c>
      <c r="I165" t="s">
        <v>1115</v>
      </c>
      <c r="J165" t="s">
        <v>1116</v>
      </c>
      <c r="K165" t="s">
        <v>1117</v>
      </c>
      <c r="L165" s="59">
        <v>7500000</v>
      </c>
      <c r="M165" s="59">
        <v>7500000</v>
      </c>
    </row>
    <row r="166" spans="1:13" x14ac:dyDescent="0.2">
      <c r="A166" t="s">
        <v>1118</v>
      </c>
      <c r="B166" s="58">
        <v>42300</v>
      </c>
      <c r="C166" t="s">
        <v>1119</v>
      </c>
      <c r="D166" t="s">
        <v>296</v>
      </c>
      <c r="E166" t="s">
        <v>1120</v>
      </c>
      <c r="G166" t="s">
        <v>1121</v>
      </c>
      <c r="H166" t="s">
        <v>1060</v>
      </c>
      <c r="I166" t="s">
        <v>1122</v>
      </c>
      <c r="J166" t="s">
        <v>1123</v>
      </c>
      <c r="K166" t="s">
        <v>1124</v>
      </c>
      <c r="L166" s="59">
        <v>5000000</v>
      </c>
      <c r="M166" s="59">
        <v>2300000</v>
      </c>
    </row>
    <row r="167" spans="1:13" x14ac:dyDescent="0.2">
      <c r="A167" t="s">
        <v>1125</v>
      </c>
      <c r="B167" s="58">
        <v>41795</v>
      </c>
      <c r="C167" t="s">
        <v>1126</v>
      </c>
      <c r="D167" t="s">
        <v>64</v>
      </c>
      <c r="E167" t="s">
        <v>208</v>
      </c>
      <c r="G167" t="s">
        <v>1127</v>
      </c>
      <c r="H167" t="s">
        <v>1128</v>
      </c>
      <c r="I167" t="s">
        <v>1129</v>
      </c>
      <c r="J167" t="s">
        <v>1130</v>
      </c>
      <c r="K167" t="s">
        <v>697</v>
      </c>
      <c r="L167" s="59">
        <v>58600000</v>
      </c>
      <c r="M167" s="59">
        <v>67700000</v>
      </c>
    </row>
    <row r="168" spans="1:13" x14ac:dyDescent="0.2">
      <c r="A168" t="s">
        <v>1131</v>
      </c>
      <c r="B168" s="58">
        <v>41502</v>
      </c>
      <c r="C168" t="s">
        <v>1132</v>
      </c>
      <c r="D168" t="s">
        <v>63</v>
      </c>
      <c r="E168" t="s">
        <v>1133</v>
      </c>
      <c r="G168" t="s">
        <v>1134</v>
      </c>
      <c r="H168" t="s">
        <v>1059</v>
      </c>
      <c r="I168" t="s">
        <v>1135</v>
      </c>
      <c r="J168" t="s">
        <v>1136</v>
      </c>
      <c r="K168" t="s">
        <v>1137</v>
      </c>
      <c r="L168" s="59">
        <v>12000000</v>
      </c>
      <c r="M168" s="59">
        <v>35900000</v>
      </c>
    </row>
    <row r="169" spans="1:13" x14ac:dyDescent="0.2">
      <c r="A169" t="s">
        <v>1138</v>
      </c>
      <c r="B169" s="58">
        <v>41925</v>
      </c>
      <c r="C169" t="s">
        <v>1139</v>
      </c>
      <c r="D169" t="s">
        <v>24</v>
      </c>
      <c r="E169" t="s">
        <v>1140</v>
      </c>
      <c r="F169" t="s">
        <v>1141</v>
      </c>
      <c r="G169" t="s">
        <v>1142</v>
      </c>
      <c r="H169" t="s">
        <v>1143</v>
      </c>
      <c r="I169" t="s">
        <v>126</v>
      </c>
      <c r="L169" s="59">
        <v>20000000</v>
      </c>
      <c r="M169" s="59">
        <v>86000000</v>
      </c>
    </row>
    <row r="170" spans="1:13" x14ac:dyDescent="0.2">
      <c r="A170" t="s">
        <v>1144</v>
      </c>
      <c r="B170" s="58">
        <v>40949</v>
      </c>
      <c r="C170" t="s">
        <v>1145</v>
      </c>
      <c r="D170" t="s">
        <v>145</v>
      </c>
      <c r="E170" t="s">
        <v>1146</v>
      </c>
      <c r="G170" t="s">
        <v>449</v>
      </c>
      <c r="H170" t="s">
        <v>1066</v>
      </c>
      <c r="I170" t="s">
        <v>739</v>
      </c>
      <c r="J170" t="s">
        <v>1147</v>
      </c>
      <c r="K170" t="s">
        <v>2881</v>
      </c>
      <c r="L170" s="59">
        <v>79000000</v>
      </c>
      <c r="M170" s="59">
        <v>335300000</v>
      </c>
    </row>
    <row r="171" spans="1:13" x14ac:dyDescent="0.2">
      <c r="A171" t="s">
        <v>1149</v>
      </c>
      <c r="B171" s="58">
        <v>42363</v>
      </c>
      <c r="C171" t="s">
        <v>1150</v>
      </c>
      <c r="D171" t="s">
        <v>42</v>
      </c>
      <c r="E171" t="s">
        <v>1151</v>
      </c>
      <c r="G171" t="s">
        <v>1152</v>
      </c>
      <c r="H171" t="s">
        <v>931</v>
      </c>
      <c r="I171" t="s">
        <v>185</v>
      </c>
      <c r="J171" t="s">
        <v>2875</v>
      </c>
      <c r="L171" s="59">
        <v>60000000</v>
      </c>
      <c r="M171" s="59">
        <v>101100000</v>
      </c>
    </row>
    <row r="172" spans="1:13" x14ac:dyDescent="0.2">
      <c r="A172" t="s">
        <v>1153</v>
      </c>
      <c r="B172" s="58">
        <v>42489</v>
      </c>
      <c r="C172" t="s">
        <v>1154</v>
      </c>
      <c r="D172" t="s">
        <v>42</v>
      </c>
      <c r="E172" t="s">
        <v>1155</v>
      </c>
      <c r="G172" t="s">
        <v>1156</v>
      </c>
      <c r="H172" t="s">
        <v>1157</v>
      </c>
      <c r="I172" t="s">
        <v>1158</v>
      </c>
      <c r="J172" t="s">
        <v>1159</v>
      </c>
      <c r="K172" t="s">
        <v>1160</v>
      </c>
      <c r="L172" s="59">
        <v>15000000</v>
      </c>
      <c r="M172" s="59">
        <v>20700000</v>
      </c>
    </row>
    <row r="173" spans="1:13" x14ac:dyDescent="0.2">
      <c r="A173" t="s">
        <v>1161</v>
      </c>
      <c r="B173" s="58">
        <v>41922</v>
      </c>
      <c r="C173" t="s">
        <v>1162</v>
      </c>
      <c r="D173" t="s">
        <v>33</v>
      </c>
      <c r="E173" t="s">
        <v>1163</v>
      </c>
      <c r="G173" t="s">
        <v>938</v>
      </c>
      <c r="H173" t="s">
        <v>1164</v>
      </c>
      <c r="I173" t="s">
        <v>19</v>
      </c>
      <c r="J173" t="s">
        <v>1165</v>
      </c>
      <c r="K173" t="s">
        <v>1166</v>
      </c>
      <c r="L173" s="59">
        <v>5000000</v>
      </c>
      <c r="M173" s="59">
        <v>2500000</v>
      </c>
    </row>
    <row r="174" spans="1:13" x14ac:dyDescent="0.2">
      <c r="A174" t="s">
        <v>1167</v>
      </c>
      <c r="B174" s="58">
        <v>41243</v>
      </c>
      <c r="C174" t="s">
        <v>1168</v>
      </c>
      <c r="D174" t="s">
        <v>33</v>
      </c>
      <c r="E174" t="s">
        <v>1169</v>
      </c>
      <c r="G174" t="s">
        <v>421</v>
      </c>
      <c r="H174" t="s">
        <v>1170</v>
      </c>
      <c r="I174" t="s">
        <v>1171</v>
      </c>
      <c r="J174" t="s">
        <v>1172</v>
      </c>
      <c r="K174" t="s">
        <v>1166</v>
      </c>
      <c r="L174" s="59">
        <v>15000000</v>
      </c>
      <c r="M174" s="59">
        <v>37900000</v>
      </c>
    </row>
    <row r="175" spans="1:13" x14ac:dyDescent="0.2">
      <c r="A175" t="s">
        <v>1173</v>
      </c>
      <c r="B175" s="58">
        <v>41986</v>
      </c>
      <c r="C175" t="s">
        <v>1174</v>
      </c>
      <c r="D175" t="s">
        <v>24</v>
      </c>
      <c r="E175" t="s">
        <v>1175</v>
      </c>
      <c r="G175" t="s">
        <v>327</v>
      </c>
      <c r="H175" t="s">
        <v>696</v>
      </c>
      <c r="I175" t="s">
        <v>635</v>
      </c>
      <c r="J175" t="s">
        <v>326</v>
      </c>
      <c r="K175" t="s">
        <v>1066</v>
      </c>
      <c r="L175" s="59">
        <v>94000000</v>
      </c>
      <c r="M175" s="59">
        <v>414400000</v>
      </c>
    </row>
    <row r="176" spans="1:13" x14ac:dyDescent="0.2">
      <c r="A176" t="s">
        <v>1176</v>
      </c>
      <c r="B176" s="58">
        <v>42342</v>
      </c>
      <c r="C176" t="s">
        <v>1177</v>
      </c>
      <c r="D176" t="s">
        <v>17</v>
      </c>
      <c r="E176" t="s">
        <v>1178</v>
      </c>
      <c r="G176" t="s">
        <v>1179</v>
      </c>
      <c r="H176" t="s">
        <v>1180</v>
      </c>
      <c r="I176" t="s">
        <v>807</v>
      </c>
      <c r="L176" s="59">
        <v>15000000</v>
      </c>
      <c r="M176" s="59">
        <v>61500000</v>
      </c>
    </row>
    <row r="177" spans="1:13" x14ac:dyDescent="0.2">
      <c r="A177" t="s">
        <v>1181</v>
      </c>
      <c r="B177" s="58">
        <v>42601</v>
      </c>
      <c r="C177" t="s">
        <v>1182</v>
      </c>
      <c r="D177" t="s">
        <v>54</v>
      </c>
      <c r="E177" t="s">
        <v>1183</v>
      </c>
      <c r="G177" t="s">
        <v>1184</v>
      </c>
      <c r="H177" t="s">
        <v>802</v>
      </c>
      <c r="I177" t="s">
        <v>169</v>
      </c>
      <c r="J177" t="s">
        <v>1185</v>
      </c>
      <c r="K177" t="s">
        <v>927</v>
      </c>
      <c r="L177" s="59">
        <v>60000000</v>
      </c>
      <c r="M177" s="59">
        <v>27600000</v>
      </c>
    </row>
    <row r="178" spans="1:13" x14ac:dyDescent="0.2">
      <c r="A178" t="s">
        <v>1186</v>
      </c>
      <c r="B178" s="58">
        <v>42392</v>
      </c>
      <c r="C178" t="s">
        <v>1187</v>
      </c>
      <c r="D178" t="s">
        <v>24</v>
      </c>
      <c r="E178" t="s">
        <v>1188</v>
      </c>
      <c r="F178" t="s">
        <v>1189</v>
      </c>
      <c r="G178" t="s">
        <v>912</v>
      </c>
      <c r="H178" t="s">
        <v>420</v>
      </c>
      <c r="I178" t="s">
        <v>1190</v>
      </c>
      <c r="J178" t="s">
        <v>673</v>
      </c>
      <c r="K178" t="s">
        <v>1191</v>
      </c>
      <c r="L178" s="59">
        <v>145000000</v>
      </c>
      <c r="M178" s="59">
        <v>519900000</v>
      </c>
    </row>
    <row r="179" spans="1:13" x14ac:dyDescent="0.2">
      <c r="A179" t="s">
        <v>1192</v>
      </c>
      <c r="B179" s="58">
        <v>42396</v>
      </c>
      <c r="C179" t="s">
        <v>1193</v>
      </c>
      <c r="D179" t="s">
        <v>159</v>
      </c>
      <c r="E179" t="s">
        <v>1194</v>
      </c>
      <c r="G179" t="s">
        <v>1195</v>
      </c>
      <c r="H179" t="s">
        <v>1196</v>
      </c>
      <c r="I179" t="s">
        <v>1197</v>
      </c>
      <c r="J179" t="s">
        <v>1198</v>
      </c>
      <c r="K179" t="s">
        <v>1199</v>
      </c>
      <c r="L179" s="59">
        <v>2400000</v>
      </c>
      <c r="M179" s="59">
        <v>1600000</v>
      </c>
    </row>
    <row r="180" spans="1:13" x14ac:dyDescent="0.2">
      <c r="A180" t="s">
        <v>1200</v>
      </c>
      <c r="B180" s="58">
        <v>41915</v>
      </c>
      <c r="C180" t="s">
        <v>1201</v>
      </c>
      <c r="D180" t="s">
        <v>871</v>
      </c>
      <c r="E180" t="s">
        <v>1202</v>
      </c>
      <c r="G180" t="s">
        <v>858</v>
      </c>
      <c r="H180" t="s">
        <v>1203</v>
      </c>
      <c r="I180" t="s">
        <v>1204</v>
      </c>
      <c r="J180" t="s">
        <v>1205</v>
      </c>
      <c r="K180" t="s">
        <v>1206</v>
      </c>
      <c r="L180" s="59">
        <v>16000000</v>
      </c>
      <c r="M180" s="59">
        <v>27600000</v>
      </c>
    </row>
    <row r="181" spans="1:13" x14ac:dyDescent="0.2">
      <c r="A181" t="s">
        <v>2882</v>
      </c>
      <c r="B181" s="58">
        <v>41268</v>
      </c>
      <c r="C181" t="s">
        <v>1208</v>
      </c>
      <c r="D181" t="s">
        <v>296</v>
      </c>
      <c r="E181" t="s">
        <v>1209</v>
      </c>
      <c r="G181" t="s">
        <v>464</v>
      </c>
      <c r="H181" t="s">
        <v>1210</v>
      </c>
      <c r="I181" t="s">
        <v>1211</v>
      </c>
      <c r="J181" t="s">
        <v>1212</v>
      </c>
      <c r="K181" t="s">
        <v>1065</v>
      </c>
      <c r="L181" s="59">
        <v>61000000</v>
      </c>
      <c r="M181" s="59">
        <v>441800000</v>
      </c>
    </row>
    <row r="182" spans="1:13" x14ac:dyDescent="0.2">
      <c r="A182" t="s">
        <v>1213</v>
      </c>
      <c r="B182" s="58">
        <v>41864</v>
      </c>
      <c r="C182" t="s">
        <v>1214</v>
      </c>
      <c r="D182" t="s">
        <v>24</v>
      </c>
      <c r="E182" t="s">
        <v>1215</v>
      </c>
      <c r="G182" t="s">
        <v>1216</v>
      </c>
      <c r="H182" t="s">
        <v>1217</v>
      </c>
      <c r="I182" t="s">
        <v>644</v>
      </c>
      <c r="L182" s="59">
        <v>17000000</v>
      </c>
      <c r="M182" s="59">
        <v>138200000</v>
      </c>
    </row>
    <row r="183" spans="1:13" x14ac:dyDescent="0.2">
      <c r="A183" t="s">
        <v>1218</v>
      </c>
      <c r="B183" s="58">
        <v>41234</v>
      </c>
      <c r="C183" t="s">
        <v>1219</v>
      </c>
      <c r="D183" t="s">
        <v>64</v>
      </c>
      <c r="E183" t="s">
        <v>1220</v>
      </c>
      <c r="G183" t="s">
        <v>1221</v>
      </c>
      <c r="H183" t="s">
        <v>1222</v>
      </c>
      <c r="I183" t="s">
        <v>1223</v>
      </c>
      <c r="J183" t="s">
        <v>2883</v>
      </c>
      <c r="L183" s="59">
        <v>120000000</v>
      </c>
      <c r="M183" s="59">
        <v>609000000</v>
      </c>
    </row>
    <row r="184" spans="1:13" x14ac:dyDescent="0.2">
      <c r="A184" t="s">
        <v>1225</v>
      </c>
      <c r="B184" s="58">
        <v>42573</v>
      </c>
      <c r="C184" t="s">
        <v>1226</v>
      </c>
      <c r="D184" t="s">
        <v>17</v>
      </c>
      <c r="E184" t="s">
        <v>1227</v>
      </c>
      <c r="G184" t="s">
        <v>1228</v>
      </c>
      <c r="H184" t="s">
        <v>1229</v>
      </c>
      <c r="I184" t="s">
        <v>1230</v>
      </c>
      <c r="L184" s="59">
        <v>4900000</v>
      </c>
      <c r="M184" s="59">
        <v>125900000</v>
      </c>
    </row>
    <row r="185" spans="1:13" x14ac:dyDescent="0.2">
      <c r="A185" t="s">
        <v>1231</v>
      </c>
      <c r="B185" s="58">
        <v>41222</v>
      </c>
      <c r="C185" t="s">
        <v>1232</v>
      </c>
      <c r="D185" t="s">
        <v>64</v>
      </c>
      <c r="E185" t="s">
        <v>391</v>
      </c>
      <c r="G185" t="s">
        <v>1233</v>
      </c>
      <c r="H185" t="s">
        <v>1234</v>
      </c>
      <c r="I185" t="s">
        <v>1235</v>
      </c>
      <c r="J185" t="s">
        <v>1236</v>
      </c>
      <c r="K185" t="s">
        <v>1237</v>
      </c>
      <c r="L185" s="59">
        <v>65000000</v>
      </c>
      <c r="M185" s="59">
        <v>275300000</v>
      </c>
    </row>
    <row r="186" spans="1:13" x14ac:dyDescent="0.2">
      <c r="A186" t="s">
        <v>1238</v>
      </c>
      <c r="B186" s="58">
        <v>42118</v>
      </c>
      <c r="C186" t="s">
        <v>1239</v>
      </c>
      <c r="D186" t="s">
        <v>64</v>
      </c>
      <c r="E186" t="s">
        <v>2884</v>
      </c>
      <c r="G186" t="s">
        <v>1241</v>
      </c>
      <c r="H186" t="s">
        <v>1242</v>
      </c>
      <c r="I186" t="s">
        <v>918</v>
      </c>
      <c r="J186" t="s">
        <v>1243</v>
      </c>
      <c r="K186" t="s">
        <v>1244</v>
      </c>
      <c r="L186" s="59">
        <v>20000000</v>
      </c>
      <c r="M186" s="59">
        <v>17500000</v>
      </c>
    </row>
    <row r="187" spans="1:13" x14ac:dyDescent="0.2">
      <c r="A187" t="s">
        <v>1245</v>
      </c>
      <c r="B187" s="58">
        <v>41012</v>
      </c>
      <c r="C187" t="s">
        <v>1246</v>
      </c>
      <c r="D187" t="s">
        <v>24</v>
      </c>
      <c r="E187" t="s">
        <v>1247</v>
      </c>
      <c r="F187" t="s">
        <v>1248</v>
      </c>
      <c r="G187" t="s">
        <v>1249</v>
      </c>
      <c r="H187" t="s">
        <v>1250</v>
      </c>
      <c r="I187" t="s">
        <v>942</v>
      </c>
      <c r="J187" t="s">
        <v>1251</v>
      </c>
      <c r="K187" t="s">
        <v>1252</v>
      </c>
      <c r="L187" s="59">
        <v>20000000</v>
      </c>
      <c r="M187" s="59">
        <v>32200000</v>
      </c>
    </row>
    <row r="188" spans="1:13" x14ac:dyDescent="0.2">
      <c r="A188" t="s">
        <v>1253</v>
      </c>
      <c r="B188" s="58">
        <v>42433</v>
      </c>
      <c r="C188" t="s">
        <v>1254</v>
      </c>
      <c r="D188" t="s">
        <v>24</v>
      </c>
      <c r="E188" t="s">
        <v>1255</v>
      </c>
      <c r="G188" t="s">
        <v>469</v>
      </c>
      <c r="H188" t="s">
        <v>1256</v>
      </c>
      <c r="I188" t="s">
        <v>332</v>
      </c>
      <c r="J188" t="s">
        <v>1257</v>
      </c>
      <c r="K188" t="s">
        <v>1258</v>
      </c>
      <c r="L188" s="59">
        <v>60000000</v>
      </c>
      <c r="M188" s="59">
        <v>195700000</v>
      </c>
    </row>
    <row r="189" spans="1:13" x14ac:dyDescent="0.2">
      <c r="A189" t="s">
        <v>1259</v>
      </c>
      <c r="B189" s="58">
        <v>41180</v>
      </c>
      <c r="C189" t="s">
        <v>1260</v>
      </c>
      <c r="D189" t="s">
        <v>24</v>
      </c>
      <c r="E189" t="s">
        <v>1261</v>
      </c>
      <c r="G189" t="s">
        <v>1237</v>
      </c>
      <c r="H189" t="s">
        <v>88</v>
      </c>
      <c r="I189" t="s">
        <v>702</v>
      </c>
      <c r="J189" t="s">
        <v>1262</v>
      </c>
      <c r="K189" t="s">
        <v>1263</v>
      </c>
      <c r="L189" s="59">
        <v>30000000</v>
      </c>
      <c r="M189" s="59">
        <v>176500000</v>
      </c>
    </row>
    <row r="190" spans="1:13" x14ac:dyDescent="0.2">
      <c r="A190" t="s">
        <v>1264</v>
      </c>
      <c r="B190" s="58">
        <v>42312</v>
      </c>
      <c r="C190" t="s">
        <v>1265</v>
      </c>
      <c r="D190" t="s">
        <v>183</v>
      </c>
      <c r="E190" t="s">
        <v>1266</v>
      </c>
      <c r="G190" t="s">
        <v>20</v>
      </c>
      <c r="H190" t="s">
        <v>1267</v>
      </c>
      <c r="I190" t="s">
        <v>740</v>
      </c>
      <c r="J190" t="s">
        <v>254</v>
      </c>
      <c r="K190" t="s">
        <v>1268</v>
      </c>
      <c r="L190" s="59">
        <v>24000000</v>
      </c>
      <c r="M190" s="59">
        <v>41100000</v>
      </c>
    </row>
    <row r="191" spans="1:13" x14ac:dyDescent="0.2">
      <c r="A191" t="s">
        <v>1269</v>
      </c>
      <c r="B191" s="58">
        <v>41845</v>
      </c>
      <c r="C191" t="s">
        <v>1270</v>
      </c>
      <c r="D191" t="s">
        <v>159</v>
      </c>
      <c r="E191" t="s">
        <v>1271</v>
      </c>
      <c r="G191" t="s">
        <v>430</v>
      </c>
      <c r="H191" t="s">
        <v>332</v>
      </c>
      <c r="I191" t="s">
        <v>1272</v>
      </c>
      <c r="L191" s="59">
        <v>40000000</v>
      </c>
      <c r="M191" s="59">
        <v>463400000</v>
      </c>
    </row>
    <row r="192" spans="1:13" x14ac:dyDescent="0.2">
      <c r="A192" t="s">
        <v>1273</v>
      </c>
      <c r="B192" s="58">
        <v>42131</v>
      </c>
      <c r="C192" t="s">
        <v>1274</v>
      </c>
      <c r="D192" t="s">
        <v>24</v>
      </c>
      <c r="E192" t="s">
        <v>1275</v>
      </c>
      <c r="G192" t="s">
        <v>489</v>
      </c>
      <c r="H192" t="s">
        <v>1185</v>
      </c>
      <c r="I192" t="s">
        <v>1276</v>
      </c>
      <c r="J192" t="s">
        <v>1277</v>
      </c>
      <c r="K192" t="s">
        <v>1278</v>
      </c>
      <c r="L192" s="59">
        <v>150000000</v>
      </c>
      <c r="M192" s="59">
        <v>378400000</v>
      </c>
    </row>
    <row r="193" spans="1:13" x14ac:dyDescent="0.2">
      <c r="A193" t="s">
        <v>1279</v>
      </c>
      <c r="B193" s="58">
        <v>41068</v>
      </c>
      <c r="C193" t="s">
        <v>1280</v>
      </c>
      <c r="D193" t="s">
        <v>42</v>
      </c>
      <c r="E193" t="s">
        <v>1281</v>
      </c>
      <c r="G193" t="s">
        <v>1282</v>
      </c>
      <c r="H193" t="s">
        <v>919</v>
      </c>
      <c r="I193" t="s">
        <v>1283</v>
      </c>
      <c r="J193" t="s">
        <v>272</v>
      </c>
      <c r="K193" t="s">
        <v>1284</v>
      </c>
      <c r="L193" s="59">
        <v>145000000</v>
      </c>
      <c r="M193" s="59">
        <v>746900000</v>
      </c>
    </row>
    <row r="194" spans="1:13" x14ac:dyDescent="0.2">
      <c r="A194" t="s">
        <v>1285</v>
      </c>
      <c r="B194" s="58">
        <v>41845</v>
      </c>
      <c r="C194" t="s">
        <v>1286</v>
      </c>
      <c r="D194" t="s">
        <v>42</v>
      </c>
      <c r="E194" t="s">
        <v>372</v>
      </c>
      <c r="G194" t="s">
        <v>186</v>
      </c>
      <c r="H194" t="s">
        <v>327</v>
      </c>
      <c r="I194" t="s">
        <v>1287</v>
      </c>
      <c r="J194" t="s">
        <v>1288</v>
      </c>
      <c r="K194" t="s">
        <v>1289</v>
      </c>
      <c r="L194" s="59">
        <v>16800000</v>
      </c>
      <c r="M194" s="59">
        <v>51000000</v>
      </c>
    </row>
    <row r="195" spans="1:13" x14ac:dyDescent="0.2">
      <c r="A195" t="s">
        <v>1290</v>
      </c>
      <c r="B195" s="58">
        <v>41292</v>
      </c>
      <c r="C195" t="s">
        <v>1291</v>
      </c>
      <c r="D195" t="s">
        <v>17</v>
      </c>
      <c r="E195" t="s">
        <v>1292</v>
      </c>
      <c r="G195" t="s">
        <v>116</v>
      </c>
      <c r="H195" t="s">
        <v>889</v>
      </c>
      <c r="I195" t="s">
        <v>1293</v>
      </c>
      <c r="J195" t="s">
        <v>1294</v>
      </c>
      <c r="L195" s="59">
        <v>15000000</v>
      </c>
      <c r="M195" s="59">
        <v>146400000</v>
      </c>
    </row>
    <row r="196" spans="1:13" x14ac:dyDescent="0.2">
      <c r="A196" t="s">
        <v>1295</v>
      </c>
      <c r="B196" s="58">
        <v>41439</v>
      </c>
      <c r="C196" t="s">
        <v>1296</v>
      </c>
      <c r="D196" t="s">
        <v>24</v>
      </c>
      <c r="E196" t="s">
        <v>282</v>
      </c>
      <c r="G196" t="s">
        <v>283</v>
      </c>
      <c r="H196" t="s">
        <v>284</v>
      </c>
      <c r="I196" t="s">
        <v>1297</v>
      </c>
      <c r="J196" t="s">
        <v>531</v>
      </c>
      <c r="K196" t="s">
        <v>285</v>
      </c>
      <c r="L196" s="59">
        <v>225000000</v>
      </c>
      <c r="M196" s="59">
        <v>668000000</v>
      </c>
    </row>
    <row r="197" spans="1:13" x14ac:dyDescent="0.2">
      <c r="A197" t="s">
        <v>1298</v>
      </c>
      <c r="B197" s="58">
        <v>40935</v>
      </c>
      <c r="C197" t="s">
        <v>1299</v>
      </c>
      <c r="D197" t="s">
        <v>24</v>
      </c>
      <c r="E197" t="s">
        <v>1300</v>
      </c>
      <c r="G197" t="s">
        <v>1301</v>
      </c>
      <c r="H197" t="s">
        <v>1302</v>
      </c>
      <c r="I197" t="s">
        <v>1303</v>
      </c>
      <c r="J197" t="s">
        <v>770</v>
      </c>
      <c r="K197" t="s">
        <v>1304</v>
      </c>
      <c r="L197" s="59">
        <v>42000000</v>
      </c>
      <c r="M197" s="59">
        <v>46200000</v>
      </c>
    </row>
    <row r="198" spans="1:13" x14ac:dyDescent="0.2">
      <c r="A198" t="s">
        <v>1305</v>
      </c>
      <c r="B198" s="58">
        <v>42181</v>
      </c>
      <c r="C198" t="s">
        <v>1306</v>
      </c>
      <c r="D198" t="s">
        <v>145</v>
      </c>
      <c r="E198" t="s">
        <v>1307</v>
      </c>
      <c r="G198" t="s">
        <v>1308</v>
      </c>
      <c r="H198" t="s">
        <v>949</v>
      </c>
      <c r="I198" t="s">
        <v>1309</v>
      </c>
      <c r="L198" s="59">
        <v>20000000</v>
      </c>
      <c r="M198" s="59">
        <v>44000000</v>
      </c>
    </row>
    <row r="199" spans="1:13" x14ac:dyDescent="0.2">
      <c r="A199" t="s">
        <v>1310</v>
      </c>
      <c r="B199" s="58">
        <v>42265</v>
      </c>
      <c r="C199" t="s">
        <v>1311</v>
      </c>
      <c r="D199" t="s">
        <v>159</v>
      </c>
      <c r="E199" t="s">
        <v>1312</v>
      </c>
      <c r="G199" t="s">
        <v>1313</v>
      </c>
      <c r="H199" t="s">
        <v>1314</v>
      </c>
      <c r="I199" t="s">
        <v>1315</v>
      </c>
      <c r="J199" t="s">
        <v>1316</v>
      </c>
      <c r="K199" t="s">
        <v>1317</v>
      </c>
      <c r="L199" s="59">
        <v>61000000</v>
      </c>
      <c r="M199" s="59">
        <v>312300000</v>
      </c>
    </row>
    <row r="200" spans="1:13" x14ac:dyDescent="0.2">
      <c r="A200" t="s">
        <v>1318</v>
      </c>
      <c r="B200" s="58">
        <v>42029</v>
      </c>
      <c r="C200" t="s">
        <v>1319</v>
      </c>
      <c r="D200" t="s">
        <v>42</v>
      </c>
      <c r="E200" t="s">
        <v>1320</v>
      </c>
      <c r="G200" t="s">
        <v>815</v>
      </c>
      <c r="H200" t="s">
        <v>1321</v>
      </c>
      <c r="I200" t="s">
        <v>1322</v>
      </c>
      <c r="J200" t="s">
        <v>821</v>
      </c>
      <c r="K200" t="s">
        <v>1323</v>
      </c>
      <c r="L200" s="59">
        <v>8000000</v>
      </c>
      <c r="M200" s="59">
        <v>9100000</v>
      </c>
    </row>
    <row r="201" spans="1:13" x14ac:dyDescent="0.2">
      <c r="A201" t="s">
        <v>1324</v>
      </c>
      <c r="B201" s="58">
        <v>42524</v>
      </c>
      <c r="C201" t="s">
        <v>1325</v>
      </c>
      <c r="D201" t="s">
        <v>64</v>
      </c>
      <c r="E201" t="s">
        <v>1326</v>
      </c>
      <c r="G201" t="s">
        <v>1327</v>
      </c>
      <c r="H201" t="s">
        <v>1328</v>
      </c>
      <c r="I201" t="s">
        <v>1329</v>
      </c>
      <c r="J201" t="s">
        <v>1330</v>
      </c>
      <c r="K201" t="s">
        <v>1331</v>
      </c>
      <c r="L201" s="59">
        <v>20000000</v>
      </c>
      <c r="M201" s="59">
        <v>196200000</v>
      </c>
    </row>
    <row r="202" spans="1:13" x14ac:dyDescent="0.2">
      <c r="A202" t="s">
        <v>1332</v>
      </c>
      <c r="B202" s="58">
        <v>42608</v>
      </c>
      <c r="C202" t="s">
        <v>1333</v>
      </c>
      <c r="D202" t="s">
        <v>24</v>
      </c>
      <c r="E202" t="s">
        <v>1334</v>
      </c>
      <c r="G202" t="s">
        <v>1335</v>
      </c>
      <c r="H202" t="s">
        <v>747</v>
      </c>
      <c r="I202" t="s">
        <v>532</v>
      </c>
      <c r="J202" t="s">
        <v>1336</v>
      </c>
      <c r="L202" s="59">
        <v>40000000</v>
      </c>
      <c r="M202" s="59">
        <v>7500000</v>
      </c>
    </row>
    <row r="203" spans="1:13" x14ac:dyDescent="0.2">
      <c r="A203" t="s">
        <v>1337</v>
      </c>
      <c r="B203" s="58">
        <v>41054</v>
      </c>
      <c r="C203" t="s">
        <v>1338</v>
      </c>
      <c r="D203" t="s">
        <v>42</v>
      </c>
      <c r="E203" t="s">
        <v>1339</v>
      </c>
      <c r="G203" t="s">
        <v>162</v>
      </c>
      <c r="H203" t="s">
        <v>532</v>
      </c>
      <c r="I203" t="s">
        <v>832</v>
      </c>
      <c r="J203" t="s">
        <v>1340</v>
      </c>
      <c r="K203" t="s">
        <v>149</v>
      </c>
      <c r="L203" s="59">
        <v>215000000</v>
      </c>
      <c r="M203" s="59">
        <v>624000000</v>
      </c>
    </row>
    <row r="204" spans="1:13" x14ac:dyDescent="0.2">
      <c r="A204" t="s">
        <v>1341</v>
      </c>
      <c r="B204" s="58">
        <v>42412</v>
      </c>
      <c r="C204" t="s">
        <v>1342</v>
      </c>
      <c r="D204" t="s">
        <v>159</v>
      </c>
      <c r="E204" t="s">
        <v>1343</v>
      </c>
      <c r="G204" t="s">
        <v>1297</v>
      </c>
      <c r="H204" t="s">
        <v>1344</v>
      </c>
      <c r="I204" t="s">
        <v>796</v>
      </c>
      <c r="J204" t="s">
        <v>353</v>
      </c>
      <c r="K204" t="s">
        <v>1345</v>
      </c>
      <c r="L204" s="59">
        <v>18000000</v>
      </c>
      <c r="M204" s="59">
        <v>6200000</v>
      </c>
    </row>
    <row r="205" spans="1:13" x14ac:dyDescent="0.2">
      <c r="A205" t="s">
        <v>1346</v>
      </c>
      <c r="B205" s="58">
        <v>42445</v>
      </c>
      <c r="C205" t="s">
        <v>1347</v>
      </c>
      <c r="D205" t="s">
        <v>64</v>
      </c>
      <c r="E205" t="s">
        <v>1348</v>
      </c>
      <c r="G205" t="s">
        <v>553</v>
      </c>
      <c r="H205" t="s">
        <v>1349</v>
      </c>
      <c r="I205" t="s">
        <v>1020</v>
      </c>
      <c r="L205" s="59">
        <v>13000000</v>
      </c>
      <c r="M205" s="59">
        <v>73600000</v>
      </c>
    </row>
    <row r="206" spans="1:13" x14ac:dyDescent="0.2">
      <c r="A206" t="s">
        <v>1350</v>
      </c>
      <c r="B206" s="58">
        <v>40998</v>
      </c>
      <c r="C206" t="s">
        <v>1351</v>
      </c>
      <c r="D206" t="s">
        <v>54</v>
      </c>
      <c r="E206" t="s">
        <v>1352</v>
      </c>
      <c r="G206" t="s">
        <v>1353</v>
      </c>
      <c r="H206" t="s">
        <v>1354</v>
      </c>
      <c r="I206" t="s">
        <v>1355</v>
      </c>
      <c r="J206" t="s">
        <v>1356</v>
      </c>
      <c r="K206" t="s">
        <v>1357</v>
      </c>
      <c r="L206" s="59">
        <v>85000000</v>
      </c>
      <c r="M206" s="59">
        <v>183000000</v>
      </c>
    </row>
    <row r="207" spans="1:13" x14ac:dyDescent="0.2">
      <c r="A207" t="s">
        <v>2885</v>
      </c>
      <c r="B207" s="58">
        <v>42208</v>
      </c>
      <c r="C207" t="s">
        <v>1359</v>
      </c>
      <c r="D207" t="s">
        <v>24</v>
      </c>
      <c r="E207" t="s">
        <v>1088</v>
      </c>
      <c r="G207" t="s">
        <v>701</v>
      </c>
      <c r="H207" t="s">
        <v>938</v>
      </c>
      <c r="I207" t="s">
        <v>1360</v>
      </c>
      <c r="J207" t="s">
        <v>1361</v>
      </c>
      <c r="K207" t="s">
        <v>790</v>
      </c>
      <c r="L207" s="59">
        <v>150000000</v>
      </c>
      <c r="M207" s="59">
        <v>682300000</v>
      </c>
    </row>
    <row r="208" spans="1:13" x14ac:dyDescent="0.2">
      <c r="A208" t="s">
        <v>1362</v>
      </c>
      <c r="B208" s="58">
        <v>41768</v>
      </c>
      <c r="C208" t="s">
        <v>1363</v>
      </c>
      <c r="D208" t="s">
        <v>871</v>
      </c>
      <c r="E208" t="s">
        <v>1364</v>
      </c>
      <c r="G208" t="s">
        <v>1365</v>
      </c>
      <c r="H208" t="s">
        <v>1366</v>
      </c>
      <c r="I208" t="s">
        <v>1367</v>
      </c>
      <c r="J208" t="s">
        <v>1368</v>
      </c>
      <c r="L208" s="59">
        <v>5000000</v>
      </c>
      <c r="M208" s="59">
        <v>10500000</v>
      </c>
    </row>
    <row r="209" spans="1:13" x14ac:dyDescent="0.2">
      <c r="A209" t="s">
        <v>1369</v>
      </c>
      <c r="B209" s="58">
        <v>42503</v>
      </c>
      <c r="C209" t="s">
        <v>1370</v>
      </c>
      <c r="D209" t="s">
        <v>64</v>
      </c>
      <c r="E209" t="s">
        <v>706</v>
      </c>
      <c r="G209" t="s">
        <v>925</v>
      </c>
      <c r="H209" t="s">
        <v>1354</v>
      </c>
      <c r="I209" t="s">
        <v>74</v>
      </c>
      <c r="J209" t="s">
        <v>1371</v>
      </c>
      <c r="K209" t="s">
        <v>1372</v>
      </c>
      <c r="L209" s="59">
        <v>27000000</v>
      </c>
      <c r="M209" s="59">
        <v>93100000</v>
      </c>
    </row>
    <row r="210" spans="1:13" x14ac:dyDescent="0.2">
      <c r="A210" t="s">
        <v>1373</v>
      </c>
      <c r="B210" s="58">
        <v>42391</v>
      </c>
      <c r="C210" t="s">
        <v>1374</v>
      </c>
      <c r="D210" t="s">
        <v>24</v>
      </c>
      <c r="E210" t="s">
        <v>1375</v>
      </c>
      <c r="G210" t="s">
        <v>1376</v>
      </c>
      <c r="H210" t="s">
        <v>1377</v>
      </c>
      <c r="I210" t="s">
        <v>1378</v>
      </c>
      <c r="J210" t="s">
        <v>1379</v>
      </c>
      <c r="L210" s="59">
        <v>56000000</v>
      </c>
      <c r="M210" s="59">
        <v>385200000</v>
      </c>
    </row>
    <row r="211" spans="1:13" x14ac:dyDescent="0.2">
      <c r="A211" t="s">
        <v>2886</v>
      </c>
      <c r="B211" s="58">
        <v>41054</v>
      </c>
      <c r="C211" t="s">
        <v>1381</v>
      </c>
      <c r="D211" t="s">
        <v>42</v>
      </c>
      <c r="E211" t="s">
        <v>1382</v>
      </c>
      <c r="G211" t="s">
        <v>1383</v>
      </c>
      <c r="H211" t="s">
        <v>1384</v>
      </c>
      <c r="I211" t="s">
        <v>88</v>
      </c>
      <c r="J211" t="s">
        <v>1385</v>
      </c>
      <c r="K211" t="s">
        <v>188</v>
      </c>
      <c r="L211" s="59">
        <v>16000000</v>
      </c>
      <c r="M211" s="59">
        <v>68300000</v>
      </c>
    </row>
    <row r="212" spans="1:13" x14ac:dyDescent="0.2">
      <c r="A212" t="s">
        <v>1386</v>
      </c>
      <c r="B212" s="58">
        <v>42027</v>
      </c>
      <c r="C212" t="s">
        <v>1387</v>
      </c>
      <c r="D212" t="s">
        <v>24</v>
      </c>
      <c r="E212" t="s">
        <v>1094</v>
      </c>
      <c r="G212" t="s">
        <v>352</v>
      </c>
      <c r="H212" t="s">
        <v>1103</v>
      </c>
      <c r="I212" t="s">
        <v>595</v>
      </c>
      <c r="J212" t="s">
        <v>1388</v>
      </c>
      <c r="K212" t="s">
        <v>1389</v>
      </c>
      <c r="L212" s="59">
        <v>60000000</v>
      </c>
      <c r="M212" s="59">
        <v>47000000</v>
      </c>
    </row>
    <row r="213" spans="1:13" x14ac:dyDescent="0.2">
      <c r="A213" t="s">
        <v>1390</v>
      </c>
      <c r="B213" s="58">
        <v>42473</v>
      </c>
      <c r="C213" t="s">
        <v>1391</v>
      </c>
      <c r="D213" t="s">
        <v>42</v>
      </c>
      <c r="E213" t="s">
        <v>1392</v>
      </c>
      <c r="G213" t="s">
        <v>985</v>
      </c>
      <c r="H213" t="s">
        <v>1354</v>
      </c>
      <c r="I213" t="s">
        <v>1393</v>
      </c>
      <c r="J213" t="s">
        <v>1394</v>
      </c>
      <c r="K213" t="s">
        <v>741</v>
      </c>
      <c r="L213" s="59">
        <v>25000000</v>
      </c>
      <c r="M213" s="59">
        <v>43800000</v>
      </c>
    </row>
    <row r="214" spans="1:13" x14ac:dyDescent="0.2">
      <c r="A214" t="s">
        <v>1395</v>
      </c>
      <c r="B214" s="58">
        <v>41677</v>
      </c>
      <c r="C214" t="s">
        <v>1396</v>
      </c>
      <c r="D214" t="s">
        <v>191</v>
      </c>
      <c r="E214" t="s">
        <v>1397</v>
      </c>
      <c r="G214" t="s">
        <v>1398</v>
      </c>
      <c r="H214" t="s">
        <v>210</v>
      </c>
      <c r="I214" t="s">
        <v>1399</v>
      </c>
      <c r="J214" t="s">
        <v>135</v>
      </c>
      <c r="K214" t="s">
        <v>1400</v>
      </c>
      <c r="L214" s="59">
        <v>145000000</v>
      </c>
      <c r="M214" s="59">
        <v>275700000</v>
      </c>
    </row>
    <row r="215" spans="1:13" x14ac:dyDescent="0.2">
      <c r="A215" t="s">
        <v>1401</v>
      </c>
      <c r="B215" s="58">
        <v>41390</v>
      </c>
      <c r="C215" t="s">
        <v>1402</v>
      </c>
      <c r="D215" t="s">
        <v>64</v>
      </c>
      <c r="E215" t="s">
        <v>1343</v>
      </c>
      <c r="G215" t="s">
        <v>802</v>
      </c>
      <c r="H215" t="s">
        <v>989</v>
      </c>
      <c r="I215" t="s">
        <v>1297</v>
      </c>
      <c r="J215" t="s">
        <v>443</v>
      </c>
      <c r="K215" t="s">
        <v>1345</v>
      </c>
      <c r="L215" s="59">
        <v>10000000</v>
      </c>
      <c r="M215" s="59">
        <v>32600000</v>
      </c>
    </row>
    <row r="216" spans="1:13" x14ac:dyDescent="0.2">
      <c r="A216" t="s">
        <v>1403</v>
      </c>
      <c r="B216" s="58">
        <v>42143</v>
      </c>
      <c r="C216" t="s">
        <v>1404</v>
      </c>
      <c r="D216" t="s">
        <v>64</v>
      </c>
      <c r="E216" t="s">
        <v>2887</v>
      </c>
      <c r="G216" t="s">
        <v>2888</v>
      </c>
      <c r="L216" s="59">
        <v>1300000</v>
      </c>
      <c r="M216" s="59">
        <v>4900000</v>
      </c>
    </row>
    <row r="217" spans="1:13" x14ac:dyDescent="0.2">
      <c r="A217" t="s">
        <v>1407</v>
      </c>
      <c r="B217" s="58">
        <v>42321</v>
      </c>
      <c r="C217" t="s">
        <v>1408</v>
      </c>
      <c r="D217" t="s">
        <v>63</v>
      </c>
      <c r="E217" t="s">
        <v>1409</v>
      </c>
      <c r="G217" t="s">
        <v>1256</v>
      </c>
      <c r="H217" t="s">
        <v>1410</v>
      </c>
      <c r="I217" t="s">
        <v>1411</v>
      </c>
      <c r="J217" t="s">
        <v>1412</v>
      </c>
      <c r="K217" t="s">
        <v>1413</v>
      </c>
      <c r="L217" s="59">
        <v>20000000</v>
      </c>
      <c r="M217" s="59">
        <v>2200000</v>
      </c>
    </row>
    <row r="218" spans="1:13" x14ac:dyDescent="0.2">
      <c r="A218" t="s">
        <v>1414</v>
      </c>
      <c r="B218" s="58">
        <v>42454</v>
      </c>
      <c r="C218" t="s">
        <v>1415</v>
      </c>
      <c r="D218" t="s">
        <v>183</v>
      </c>
      <c r="E218" t="s">
        <v>1416</v>
      </c>
      <c r="G218" t="s">
        <v>1417</v>
      </c>
      <c r="H218" t="s">
        <v>1418</v>
      </c>
      <c r="I218" t="s">
        <v>1419</v>
      </c>
      <c r="J218" t="s">
        <v>1420</v>
      </c>
      <c r="L218" s="59">
        <v>18000000</v>
      </c>
      <c r="M218" s="59">
        <v>88900000</v>
      </c>
    </row>
    <row r="219" spans="1:13" x14ac:dyDescent="0.2">
      <c r="A219" t="s">
        <v>1421</v>
      </c>
      <c r="B219" s="58">
        <v>41710</v>
      </c>
      <c r="C219" t="s">
        <v>1422</v>
      </c>
      <c r="D219" t="s">
        <v>24</v>
      </c>
      <c r="E219" t="s">
        <v>1423</v>
      </c>
      <c r="G219" t="s">
        <v>110</v>
      </c>
      <c r="H219" t="s">
        <v>111</v>
      </c>
      <c r="I219" t="s">
        <v>154</v>
      </c>
      <c r="J219" t="s">
        <v>1424</v>
      </c>
      <c r="K219" t="s">
        <v>2889</v>
      </c>
      <c r="L219" s="59">
        <v>65000000</v>
      </c>
      <c r="M219" s="59">
        <v>203300000</v>
      </c>
    </row>
    <row r="220" spans="1:13" x14ac:dyDescent="0.2">
      <c r="A220" t="s">
        <v>1426</v>
      </c>
      <c r="B220" s="58">
        <v>41706</v>
      </c>
      <c r="C220" t="s">
        <v>1427</v>
      </c>
      <c r="D220" t="s">
        <v>42</v>
      </c>
      <c r="E220" t="s">
        <v>1428</v>
      </c>
      <c r="G220" t="s">
        <v>1191</v>
      </c>
      <c r="H220" t="s">
        <v>654</v>
      </c>
      <c r="I220" t="s">
        <v>242</v>
      </c>
      <c r="J220" t="s">
        <v>1429</v>
      </c>
      <c r="K220" t="s">
        <v>1430</v>
      </c>
      <c r="L220" s="59">
        <v>18000000</v>
      </c>
      <c r="M220" s="59">
        <v>270700000</v>
      </c>
    </row>
    <row r="221" spans="1:13" x14ac:dyDescent="0.2">
      <c r="A221" t="s">
        <v>1431</v>
      </c>
      <c r="B221" s="58">
        <v>42510</v>
      </c>
      <c r="C221" t="s">
        <v>1432</v>
      </c>
      <c r="D221" t="s">
        <v>42</v>
      </c>
      <c r="E221" t="s">
        <v>1428</v>
      </c>
      <c r="G221" t="s">
        <v>1191</v>
      </c>
      <c r="H221" t="s">
        <v>654</v>
      </c>
      <c r="I221" t="s">
        <v>242</v>
      </c>
      <c r="J221" t="s">
        <v>2880</v>
      </c>
      <c r="K221" t="s">
        <v>1430</v>
      </c>
      <c r="L221" s="59">
        <v>35000000</v>
      </c>
      <c r="M221" s="59">
        <v>107900000</v>
      </c>
    </row>
    <row r="222" spans="1:13" x14ac:dyDescent="0.2">
      <c r="A222" t="s">
        <v>1433</v>
      </c>
      <c r="B222" s="58">
        <v>42578</v>
      </c>
      <c r="C222" t="s">
        <v>1434</v>
      </c>
      <c r="D222" t="s">
        <v>16</v>
      </c>
      <c r="E222" t="s">
        <v>1435</v>
      </c>
      <c r="F222" t="s">
        <v>1436</v>
      </c>
      <c r="G222" t="s">
        <v>1430</v>
      </c>
      <c r="H222" t="s">
        <v>1437</v>
      </c>
      <c r="I222" t="s">
        <v>1438</v>
      </c>
      <c r="J222" t="s">
        <v>1439</v>
      </c>
      <c r="K222" t="s">
        <v>1440</v>
      </c>
      <c r="L222" s="59">
        <v>20000000</v>
      </c>
      <c r="M222" s="59">
        <v>47600000</v>
      </c>
    </row>
    <row r="223" spans="1:13" x14ac:dyDescent="0.2">
      <c r="A223" t="s">
        <v>1441</v>
      </c>
      <c r="B223" s="58">
        <v>41984</v>
      </c>
      <c r="C223" t="s">
        <v>1442</v>
      </c>
      <c r="D223" t="s">
        <v>42</v>
      </c>
      <c r="E223" t="s">
        <v>1443</v>
      </c>
      <c r="G223" t="s">
        <v>1444</v>
      </c>
      <c r="H223" t="s">
        <v>1445</v>
      </c>
      <c r="I223" t="s">
        <v>140</v>
      </c>
      <c r="J223" t="s">
        <v>1446</v>
      </c>
      <c r="K223" t="s">
        <v>1447</v>
      </c>
      <c r="L223" s="59">
        <v>127000000</v>
      </c>
      <c r="M223" s="59">
        <v>363200000</v>
      </c>
    </row>
    <row r="224" spans="1:13" x14ac:dyDescent="0.2">
      <c r="A224" t="s">
        <v>1448</v>
      </c>
      <c r="B224" s="58">
        <v>41887</v>
      </c>
      <c r="C224" t="s">
        <v>1449</v>
      </c>
      <c r="D224" t="s">
        <v>64</v>
      </c>
      <c r="E224" t="s">
        <v>1450</v>
      </c>
      <c r="G224" t="s">
        <v>718</v>
      </c>
      <c r="H224" t="s">
        <v>38</v>
      </c>
      <c r="I224" t="s">
        <v>1451</v>
      </c>
      <c r="J224" t="s">
        <v>1109</v>
      </c>
      <c r="L224" s="59">
        <v>8500000</v>
      </c>
      <c r="M224" s="59">
        <v>50300000</v>
      </c>
    </row>
    <row r="225" spans="1:13" x14ac:dyDescent="0.2">
      <c r="A225" t="s">
        <v>1452</v>
      </c>
      <c r="B225" s="58">
        <v>42587</v>
      </c>
      <c r="C225" t="s">
        <v>1453</v>
      </c>
      <c r="D225" t="s">
        <v>42</v>
      </c>
      <c r="E225" t="s">
        <v>1339</v>
      </c>
      <c r="G225" t="s">
        <v>984</v>
      </c>
      <c r="H225" t="s">
        <v>1454</v>
      </c>
      <c r="I225" t="s">
        <v>553</v>
      </c>
      <c r="J225" t="s">
        <v>697</v>
      </c>
      <c r="K225" t="s">
        <v>1455</v>
      </c>
      <c r="L225" s="59">
        <v>30000000</v>
      </c>
      <c r="M225" s="59">
        <v>19100000</v>
      </c>
    </row>
    <row r="226" spans="1:13" x14ac:dyDescent="0.2">
      <c r="A226" t="s">
        <v>1456</v>
      </c>
      <c r="B226" s="58">
        <v>42233</v>
      </c>
      <c r="C226" t="s">
        <v>1457</v>
      </c>
      <c r="D226" t="s">
        <v>24</v>
      </c>
      <c r="E226" t="s">
        <v>259</v>
      </c>
      <c r="G226" t="s">
        <v>1446</v>
      </c>
      <c r="H226" t="s">
        <v>109</v>
      </c>
      <c r="I226" t="s">
        <v>1458</v>
      </c>
      <c r="L226" s="59">
        <v>5000000</v>
      </c>
      <c r="M226" s="59">
        <v>54400000</v>
      </c>
    </row>
    <row r="227" spans="1:13" x14ac:dyDescent="0.2">
      <c r="A227" t="s">
        <v>1459</v>
      </c>
      <c r="B227" s="58">
        <v>41894</v>
      </c>
      <c r="C227" t="s">
        <v>1460</v>
      </c>
      <c r="D227" t="s">
        <v>33</v>
      </c>
      <c r="E227" t="s">
        <v>1461</v>
      </c>
      <c r="G227" t="s">
        <v>859</v>
      </c>
      <c r="H227" t="s">
        <v>1462</v>
      </c>
      <c r="I227" t="s">
        <v>1463</v>
      </c>
      <c r="L227" s="59">
        <v>13200000</v>
      </c>
      <c r="M227" s="59">
        <v>54300000</v>
      </c>
    </row>
    <row r="228" spans="1:13" x14ac:dyDescent="0.2">
      <c r="A228" t="s">
        <v>1464</v>
      </c>
      <c r="B228" s="58">
        <v>41404</v>
      </c>
      <c r="C228" t="s">
        <v>1465</v>
      </c>
      <c r="D228" t="s">
        <v>17</v>
      </c>
      <c r="E228" t="s">
        <v>1466</v>
      </c>
      <c r="G228" t="s">
        <v>660</v>
      </c>
      <c r="H228" t="s">
        <v>1467</v>
      </c>
      <c r="I228" t="s">
        <v>1468</v>
      </c>
      <c r="J228" t="s">
        <v>1469</v>
      </c>
      <c r="K228" t="s">
        <v>1470</v>
      </c>
      <c r="L228" s="59">
        <v>2900000</v>
      </c>
      <c r="M228" s="59">
        <v>1000000</v>
      </c>
    </row>
    <row r="229" spans="1:13" x14ac:dyDescent="0.2">
      <c r="A229" t="s">
        <v>1471</v>
      </c>
      <c r="B229" s="58">
        <v>41708</v>
      </c>
      <c r="C229" t="s">
        <v>1472</v>
      </c>
      <c r="D229" t="s">
        <v>145</v>
      </c>
      <c r="E229" t="s">
        <v>1473</v>
      </c>
      <c r="G229" t="s">
        <v>1210</v>
      </c>
      <c r="H229" t="s">
        <v>1474</v>
      </c>
      <c r="I229" t="s">
        <v>820</v>
      </c>
      <c r="J229" t="s">
        <v>1475</v>
      </c>
      <c r="K229" t="s">
        <v>1476</v>
      </c>
      <c r="L229" s="59">
        <v>125000000</v>
      </c>
      <c r="M229" s="59">
        <v>362600000</v>
      </c>
    </row>
    <row r="230" spans="1:13" x14ac:dyDescent="0.2">
      <c r="A230" t="s">
        <v>1477</v>
      </c>
      <c r="B230" s="58">
        <v>41666</v>
      </c>
      <c r="C230" t="s">
        <v>1478</v>
      </c>
      <c r="D230" t="s">
        <v>16</v>
      </c>
      <c r="E230" t="s">
        <v>1479</v>
      </c>
      <c r="G230" t="s">
        <v>139</v>
      </c>
      <c r="H230" t="s">
        <v>1480</v>
      </c>
      <c r="I230" t="s">
        <v>1481</v>
      </c>
      <c r="J230" t="s">
        <v>339</v>
      </c>
      <c r="K230" t="s">
        <v>1482</v>
      </c>
      <c r="L230" s="59">
        <v>50000000</v>
      </c>
      <c r="M230" s="59">
        <v>222800000</v>
      </c>
    </row>
    <row r="231" spans="1:13" x14ac:dyDescent="0.2">
      <c r="A231" t="s">
        <v>1483</v>
      </c>
      <c r="B231" s="58">
        <v>41425</v>
      </c>
      <c r="C231" t="s">
        <v>1484</v>
      </c>
      <c r="D231" t="s">
        <v>33</v>
      </c>
      <c r="E231" t="s">
        <v>1485</v>
      </c>
      <c r="G231" t="s">
        <v>215</v>
      </c>
      <c r="H231" t="s">
        <v>1486</v>
      </c>
      <c r="I231" t="s">
        <v>332</v>
      </c>
      <c r="J231" t="s">
        <v>1487</v>
      </c>
      <c r="K231" t="s">
        <v>1488</v>
      </c>
      <c r="L231" s="59">
        <v>75000000</v>
      </c>
      <c r="M231" s="59">
        <v>351700000</v>
      </c>
    </row>
    <row r="232" spans="1:13" x14ac:dyDescent="0.2">
      <c r="A232" t="s">
        <v>1489</v>
      </c>
      <c r="B232" s="58">
        <v>42527</v>
      </c>
      <c r="C232" t="s">
        <v>1490</v>
      </c>
      <c r="D232" t="s">
        <v>16</v>
      </c>
      <c r="E232" t="s">
        <v>1120</v>
      </c>
      <c r="G232" t="s">
        <v>1488</v>
      </c>
      <c r="H232" t="s">
        <v>215</v>
      </c>
      <c r="I232" t="s">
        <v>1487</v>
      </c>
      <c r="J232" t="s">
        <v>1430</v>
      </c>
      <c r="K232" t="s">
        <v>1491</v>
      </c>
      <c r="L232" s="59">
        <v>90000000</v>
      </c>
      <c r="M232" s="59">
        <v>320900000</v>
      </c>
    </row>
    <row r="233" spans="1:13" x14ac:dyDescent="0.2">
      <c r="A233" t="s">
        <v>1492</v>
      </c>
      <c r="B233" s="58">
        <v>41374</v>
      </c>
      <c r="C233" t="s">
        <v>1493</v>
      </c>
      <c r="D233" t="s">
        <v>24</v>
      </c>
      <c r="E233" t="s">
        <v>1494</v>
      </c>
      <c r="G233" t="s">
        <v>701</v>
      </c>
      <c r="H233" t="s">
        <v>1495</v>
      </c>
      <c r="I233" t="s">
        <v>1496</v>
      </c>
      <c r="J233" t="s">
        <v>332</v>
      </c>
      <c r="K233" t="s">
        <v>889</v>
      </c>
      <c r="L233" s="59">
        <v>120000000</v>
      </c>
      <c r="M233" s="59">
        <v>286200000</v>
      </c>
    </row>
    <row r="234" spans="1:13" x14ac:dyDescent="0.2">
      <c r="A234" t="s">
        <v>1497</v>
      </c>
      <c r="B234" s="58">
        <v>41355</v>
      </c>
      <c r="C234" t="s">
        <v>1498</v>
      </c>
      <c r="D234" t="s">
        <v>24</v>
      </c>
      <c r="E234" t="s">
        <v>1499</v>
      </c>
      <c r="G234" t="s">
        <v>469</v>
      </c>
      <c r="H234" t="s">
        <v>1256</v>
      </c>
      <c r="I234" t="s">
        <v>332</v>
      </c>
      <c r="J234" t="s">
        <v>1500</v>
      </c>
      <c r="K234" t="s">
        <v>1501</v>
      </c>
      <c r="L234" s="59">
        <v>70000000</v>
      </c>
      <c r="M234" s="59">
        <v>161000000</v>
      </c>
    </row>
    <row r="235" spans="1:13" x14ac:dyDescent="0.2">
      <c r="A235" t="s">
        <v>1502</v>
      </c>
      <c r="B235" s="58">
        <v>41515</v>
      </c>
      <c r="C235" t="s">
        <v>1503</v>
      </c>
      <c r="D235" t="s">
        <v>222</v>
      </c>
      <c r="E235" t="s">
        <v>1504</v>
      </c>
      <c r="G235" t="s">
        <v>1505</v>
      </c>
      <c r="H235" t="s">
        <v>1506</v>
      </c>
      <c r="I235" t="s">
        <v>1507</v>
      </c>
      <c r="J235" t="s">
        <v>1508</v>
      </c>
      <c r="K235" t="s">
        <v>1509</v>
      </c>
      <c r="L235" s="59">
        <v>10000000</v>
      </c>
      <c r="M235" s="59">
        <v>68500000</v>
      </c>
    </row>
    <row r="236" spans="1:13" x14ac:dyDescent="0.2">
      <c r="A236" t="s">
        <v>1510</v>
      </c>
      <c r="B236" s="58">
        <v>40935</v>
      </c>
      <c r="C236" t="s">
        <v>1511</v>
      </c>
      <c r="D236" t="s">
        <v>33</v>
      </c>
      <c r="E236" t="s">
        <v>1512</v>
      </c>
      <c r="G236" t="s">
        <v>1513</v>
      </c>
      <c r="H236" t="s">
        <v>1514</v>
      </c>
      <c r="I236" t="s">
        <v>1515</v>
      </c>
      <c r="J236" t="s">
        <v>1516</v>
      </c>
      <c r="K236" t="s">
        <v>1517</v>
      </c>
      <c r="L236" s="59">
        <v>40000000</v>
      </c>
      <c r="M236" s="59">
        <v>36900000</v>
      </c>
    </row>
    <row r="237" spans="1:13" x14ac:dyDescent="0.2">
      <c r="A237" t="s">
        <v>1518</v>
      </c>
      <c r="B237" s="58">
        <v>41936</v>
      </c>
      <c r="C237" t="s">
        <v>1519</v>
      </c>
      <c r="D237" t="s">
        <v>17</v>
      </c>
      <c r="E237" t="s">
        <v>1520</v>
      </c>
      <c r="G237" t="s">
        <v>1521</v>
      </c>
      <c r="H237" t="s">
        <v>1321</v>
      </c>
      <c r="I237" t="s">
        <v>1522</v>
      </c>
      <c r="J237" t="s">
        <v>1523</v>
      </c>
      <c r="K237" t="s">
        <v>1524</v>
      </c>
      <c r="L237" s="59">
        <v>5000000</v>
      </c>
      <c r="M237" s="59">
        <v>103600000</v>
      </c>
    </row>
    <row r="238" spans="1:13" x14ac:dyDescent="0.2">
      <c r="A238" t="s">
        <v>1525</v>
      </c>
      <c r="B238" s="58">
        <v>42258</v>
      </c>
      <c r="C238" t="s">
        <v>1526</v>
      </c>
      <c r="D238" t="s">
        <v>42</v>
      </c>
      <c r="E238" t="s">
        <v>1527</v>
      </c>
      <c r="G238" t="s">
        <v>1528</v>
      </c>
      <c r="H238" t="s">
        <v>1171</v>
      </c>
      <c r="I238" t="s">
        <v>1529</v>
      </c>
      <c r="J238" t="s">
        <v>155</v>
      </c>
      <c r="K238" t="s">
        <v>1530</v>
      </c>
      <c r="L238" s="59">
        <v>28000000</v>
      </c>
      <c r="M238" s="59">
        <v>8600000</v>
      </c>
    </row>
    <row r="239" spans="1:13" x14ac:dyDescent="0.2">
      <c r="A239" t="s">
        <v>1531</v>
      </c>
      <c r="B239" s="58">
        <v>41467</v>
      </c>
      <c r="C239" t="s">
        <v>1532</v>
      </c>
      <c r="D239" t="s">
        <v>24</v>
      </c>
      <c r="E239" t="s">
        <v>537</v>
      </c>
      <c r="G239" t="s">
        <v>540</v>
      </c>
      <c r="H239" t="s">
        <v>1533</v>
      </c>
      <c r="I239" t="s">
        <v>859</v>
      </c>
      <c r="J239" t="s">
        <v>983</v>
      </c>
      <c r="K239" t="s">
        <v>1534</v>
      </c>
      <c r="L239" s="59">
        <v>190000000</v>
      </c>
      <c r="M239" s="59">
        <v>411000000</v>
      </c>
    </row>
    <row r="240" spans="1:13" x14ac:dyDescent="0.2">
      <c r="A240" t="s">
        <v>1535</v>
      </c>
      <c r="B240" s="58">
        <v>41390</v>
      </c>
      <c r="C240" t="s">
        <v>1536</v>
      </c>
      <c r="D240" t="s">
        <v>24</v>
      </c>
      <c r="E240" t="s">
        <v>25</v>
      </c>
      <c r="G240" t="s">
        <v>35</v>
      </c>
      <c r="H240" t="s">
        <v>449</v>
      </c>
      <c r="I240" t="s">
        <v>1302</v>
      </c>
      <c r="J240" t="s">
        <v>1537</v>
      </c>
      <c r="K240" t="s">
        <v>155</v>
      </c>
      <c r="L240" s="59">
        <v>26000000</v>
      </c>
      <c r="M240" s="59">
        <v>86200000</v>
      </c>
    </row>
    <row r="241" spans="1:13" x14ac:dyDescent="0.2">
      <c r="A241" t="s">
        <v>1538</v>
      </c>
      <c r="B241" s="58">
        <v>42277</v>
      </c>
      <c r="C241" t="s">
        <v>1539</v>
      </c>
      <c r="D241" t="s">
        <v>54</v>
      </c>
      <c r="E241" t="s">
        <v>1540</v>
      </c>
      <c r="G241" t="s">
        <v>464</v>
      </c>
      <c r="H241" t="s">
        <v>1541</v>
      </c>
      <c r="I241" t="s">
        <v>169</v>
      </c>
      <c r="J241" t="s">
        <v>740</v>
      </c>
      <c r="K241" t="s">
        <v>1542</v>
      </c>
      <c r="L241" s="59">
        <v>150000000</v>
      </c>
      <c r="M241" s="59">
        <v>128400000</v>
      </c>
    </row>
    <row r="242" spans="1:13" x14ac:dyDescent="0.2">
      <c r="A242" t="s">
        <v>1543</v>
      </c>
      <c r="B242" s="58">
        <v>42209</v>
      </c>
      <c r="C242" t="s">
        <v>1544</v>
      </c>
      <c r="D242" t="s">
        <v>183</v>
      </c>
      <c r="E242" t="s">
        <v>1545</v>
      </c>
      <c r="G242" t="s">
        <v>1546</v>
      </c>
      <c r="H242" t="s">
        <v>1547</v>
      </c>
      <c r="L242" s="59">
        <v>12000000</v>
      </c>
      <c r="M242" s="59">
        <v>85500000</v>
      </c>
    </row>
    <row r="243" spans="1:13" x14ac:dyDescent="0.2">
      <c r="A243" t="s">
        <v>1548</v>
      </c>
      <c r="B243" s="58">
        <v>41201</v>
      </c>
      <c r="C243" t="s">
        <v>1549</v>
      </c>
      <c r="D243" t="s">
        <v>16</v>
      </c>
      <c r="E243" t="s">
        <v>1436</v>
      </c>
      <c r="F243" t="s">
        <v>1435</v>
      </c>
      <c r="G243" t="s">
        <v>1550</v>
      </c>
      <c r="H243" t="s">
        <v>1551</v>
      </c>
      <c r="L243" s="59">
        <v>5000000</v>
      </c>
      <c r="M243" s="59">
        <v>142800000</v>
      </c>
    </row>
    <row r="244" spans="1:13" x14ac:dyDescent="0.2">
      <c r="A244" t="s">
        <v>1552</v>
      </c>
      <c r="B244" s="58">
        <v>42300</v>
      </c>
      <c r="C244" t="s">
        <v>1553</v>
      </c>
      <c r="D244" t="s">
        <v>17</v>
      </c>
      <c r="E244" t="s">
        <v>1554</v>
      </c>
      <c r="G244" t="s">
        <v>1551</v>
      </c>
      <c r="H244" t="s">
        <v>1555</v>
      </c>
      <c r="L244" s="59">
        <v>10000000</v>
      </c>
      <c r="M244" s="59">
        <v>78100000</v>
      </c>
    </row>
    <row r="245" spans="1:13" x14ac:dyDescent="0.2">
      <c r="A245" t="s">
        <v>1556</v>
      </c>
      <c r="B245" s="58">
        <v>41138</v>
      </c>
      <c r="C245" t="s">
        <v>1557</v>
      </c>
      <c r="D245" t="s">
        <v>54</v>
      </c>
      <c r="E245" t="s">
        <v>1558</v>
      </c>
      <c r="G245" t="s">
        <v>570</v>
      </c>
      <c r="H245" t="s">
        <v>1559</v>
      </c>
      <c r="I245" t="s">
        <v>719</v>
      </c>
      <c r="J245" t="s">
        <v>168</v>
      </c>
      <c r="K245" t="s">
        <v>1429</v>
      </c>
      <c r="L245" s="59">
        <v>60000000</v>
      </c>
      <c r="M245" s="59">
        <v>107100000</v>
      </c>
    </row>
    <row r="246" spans="1:13" x14ac:dyDescent="0.2">
      <c r="A246" t="s">
        <v>1560</v>
      </c>
      <c r="B246" s="58">
        <v>41268</v>
      </c>
      <c r="C246" t="s">
        <v>1561</v>
      </c>
      <c r="D246" t="s">
        <v>42</v>
      </c>
      <c r="E246" t="s">
        <v>1562</v>
      </c>
      <c r="G246" t="s">
        <v>1563</v>
      </c>
      <c r="H246" t="s">
        <v>1564</v>
      </c>
      <c r="I246" t="s">
        <v>1565</v>
      </c>
      <c r="J246" t="s">
        <v>1566</v>
      </c>
      <c r="K246" t="s">
        <v>1567</v>
      </c>
      <c r="L246" s="59">
        <v>25000000</v>
      </c>
      <c r="M246" s="59">
        <v>119800000</v>
      </c>
    </row>
    <row r="247" spans="1:13" x14ac:dyDescent="0.2">
      <c r="A247" t="s">
        <v>1568</v>
      </c>
      <c r="B247" s="58">
        <v>41299</v>
      </c>
      <c r="C247" t="s">
        <v>1569</v>
      </c>
      <c r="D247" t="s">
        <v>33</v>
      </c>
      <c r="E247" t="s">
        <v>1570</v>
      </c>
      <c r="G247" t="s">
        <v>1335</v>
      </c>
      <c r="H247" t="s">
        <v>973</v>
      </c>
      <c r="I247" t="s">
        <v>243</v>
      </c>
      <c r="J247" t="s">
        <v>1571</v>
      </c>
      <c r="K247" t="s">
        <v>644</v>
      </c>
      <c r="L247" s="59">
        <v>35000000</v>
      </c>
      <c r="M247" s="59">
        <v>48500000</v>
      </c>
    </row>
    <row r="248" spans="1:13" x14ac:dyDescent="0.2">
      <c r="A248" t="s">
        <v>1572</v>
      </c>
      <c r="B248" s="58">
        <v>42111</v>
      </c>
      <c r="C248" t="s">
        <v>1573</v>
      </c>
      <c r="D248" t="s">
        <v>24</v>
      </c>
      <c r="E248" t="s">
        <v>1562</v>
      </c>
      <c r="G248" t="s">
        <v>918</v>
      </c>
      <c r="H248" t="s">
        <v>1574</v>
      </c>
      <c r="I248" t="s">
        <v>1575</v>
      </c>
      <c r="J248" t="s">
        <v>1576</v>
      </c>
      <c r="K248" t="s">
        <v>1577</v>
      </c>
      <c r="L248" s="59">
        <v>40000000</v>
      </c>
      <c r="M248" s="59">
        <v>107600000</v>
      </c>
    </row>
    <row r="249" spans="1:13" x14ac:dyDescent="0.2">
      <c r="A249" t="s">
        <v>1578</v>
      </c>
      <c r="B249" s="58">
        <v>42258</v>
      </c>
      <c r="C249" t="s">
        <v>1579</v>
      </c>
      <c r="D249" t="s">
        <v>63</v>
      </c>
      <c r="E249" t="s">
        <v>1580</v>
      </c>
      <c r="G249" t="s">
        <v>1581</v>
      </c>
      <c r="H249" t="s">
        <v>1582</v>
      </c>
      <c r="I249" t="s">
        <v>1583</v>
      </c>
      <c r="J249" t="s">
        <v>1584</v>
      </c>
      <c r="K249" t="s">
        <v>1585</v>
      </c>
      <c r="L249" s="59">
        <v>19000000</v>
      </c>
      <c r="M249" s="59">
        <v>5400000</v>
      </c>
    </row>
    <row r="250" spans="1:13" x14ac:dyDescent="0.2">
      <c r="A250" t="s">
        <v>1586</v>
      </c>
      <c r="B250" s="58">
        <v>41957</v>
      </c>
      <c r="C250" t="s">
        <v>1587</v>
      </c>
      <c r="D250" t="s">
        <v>191</v>
      </c>
      <c r="E250" t="s">
        <v>1588</v>
      </c>
      <c r="G250" t="s">
        <v>1589</v>
      </c>
      <c r="H250" t="s">
        <v>44</v>
      </c>
      <c r="I250" t="s">
        <v>1590</v>
      </c>
      <c r="J250" t="s">
        <v>1591</v>
      </c>
      <c r="K250" t="s">
        <v>354</v>
      </c>
      <c r="L250" s="59">
        <v>132000000</v>
      </c>
      <c r="M250" s="59">
        <v>373000000</v>
      </c>
    </row>
    <row r="251" spans="1:13" x14ac:dyDescent="0.2">
      <c r="A251" t="s">
        <v>1592</v>
      </c>
      <c r="B251" s="58">
        <v>41089</v>
      </c>
      <c r="C251" t="s">
        <v>1593</v>
      </c>
      <c r="D251" t="s">
        <v>64</v>
      </c>
      <c r="E251" t="s">
        <v>1594</v>
      </c>
      <c r="G251" t="s">
        <v>1098</v>
      </c>
      <c r="H251" t="s">
        <v>1303</v>
      </c>
      <c r="I251" t="s">
        <v>557</v>
      </c>
      <c r="J251" t="s">
        <v>1268</v>
      </c>
      <c r="K251" t="s">
        <v>1595</v>
      </c>
      <c r="L251" s="59">
        <v>16000000</v>
      </c>
      <c r="M251" s="59">
        <v>12400000</v>
      </c>
    </row>
    <row r="252" spans="1:13" x14ac:dyDescent="0.2">
      <c r="A252" t="s">
        <v>1596</v>
      </c>
      <c r="B252" s="58">
        <v>41493</v>
      </c>
      <c r="C252" t="s">
        <v>1597</v>
      </c>
      <c r="D252" t="s">
        <v>145</v>
      </c>
      <c r="E252" t="s">
        <v>1598</v>
      </c>
      <c r="G252" t="s">
        <v>820</v>
      </c>
      <c r="H252" t="s">
        <v>1599</v>
      </c>
      <c r="I252" t="s">
        <v>1521</v>
      </c>
      <c r="J252" t="s">
        <v>1600</v>
      </c>
      <c r="K252" t="s">
        <v>1601</v>
      </c>
      <c r="L252" s="59">
        <v>90000000</v>
      </c>
      <c r="M252" s="59">
        <v>202200000</v>
      </c>
    </row>
    <row r="253" spans="1:13" x14ac:dyDescent="0.2">
      <c r="A253" t="s">
        <v>1602</v>
      </c>
      <c r="B253" s="58">
        <v>41187</v>
      </c>
      <c r="C253" t="s">
        <v>1603</v>
      </c>
      <c r="D253" t="s">
        <v>42</v>
      </c>
      <c r="E253" t="s">
        <v>1604</v>
      </c>
      <c r="G253" t="s">
        <v>719</v>
      </c>
      <c r="H253" t="s">
        <v>1605</v>
      </c>
      <c r="I253" t="s">
        <v>1606</v>
      </c>
      <c r="J253" t="s">
        <v>1607</v>
      </c>
      <c r="K253" t="s">
        <v>1608</v>
      </c>
      <c r="L253" s="59">
        <v>17000000</v>
      </c>
      <c r="M253" s="59">
        <v>115400000</v>
      </c>
    </row>
    <row r="254" spans="1:13" x14ac:dyDescent="0.2">
      <c r="A254" t="s">
        <v>1609</v>
      </c>
      <c r="B254" s="58">
        <v>42114</v>
      </c>
      <c r="C254" t="s">
        <v>1610</v>
      </c>
      <c r="D254" t="s">
        <v>42</v>
      </c>
      <c r="E254" t="s">
        <v>1303</v>
      </c>
      <c r="G254" t="s">
        <v>719</v>
      </c>
      <c r="H254" t="s">
        <v>1606</v>
      </c>
      <c r="I254" t="s">
        <v>1611</v>
      </c>
      <c r="J254" t="s">
        <v>1612</v>
      </c>
      <c r="K254" t="s">
        <v>1613</v>
      </c>
      <c r="L254" s="59">
        <v>29000000</v>
      </c>
      <c r="M254" s="59">
        <v>287100000</v>
      </c>
    </row>
    <row r="255" spans="1:13" x14ac:dyDescent="0.2">
      <c r="A255" t="s">
        <v>1614</v>
      </c>
      <c r="B255" s="58">
        <v>42209</v>
      </c>
      <c r="C255" t="s">
        <v>1615</v>
      </c>
      <c r="D255" t="s">
        <v>42</v>
      </c>
      <c r="E255" t="s">
        <v>1616</v>
      </c>
      <c r="G255" t="s">
        <v>366</v>
      </c>
      <c r="H255" t="s">
        <v>918</v>
      </c>
      <c r="I255" t="s">
        <v>1135</v>
      </c>
      <c r="J255" t="s">
        <v>1617</v>
      </c>
      <c r="K255" t="s">
        <v>1618</v>
      </c>
      <c r="L255" s="59">
        <v>129000000</v>
      </c>
      <c r="M255" s="59">
        <v>244900000</v>
      </c>
    </row>
    <row r="256" spans="1:13" x14ac:dyDescent="0.2">
      <c r="A256" t="s">
        <v>1619</v>
      </c>
      <c r="B256" s="58">
        <v>42363</v>
      </c>
      <c r="C256" t="s">
        <v>1620</v>
      </c>
      <c r="D256" t="s">
        <v>24</v>
      </c>
      <c r="E256" t="s">
        <v>1621</v>
      </c>
      <c r="G256" t="s">
        <v>1622</v>
      </c>
      <c r="H256" t="s">
        <v>1623</v>
      </c>
      <c r="I256" t="s">
        <v>1476</v>
      </c>
      <c r="J256" t="s">
        <v>1228</v>
      </c>
      <c r="L256" s="59">
        <v>105000000</v>
      </c>
      <c r="M256" s="59">
        <v>133700000</v>
      </c>
    </row>
    <row r="257" spans="1:13" x14ac:dyDescent="0.2">
      <c r="A257" t="s">
        <v>1624</v>
      </c>
      <c r="B257" s="58">
        <v>42264</v>
      </c>
      <c r="C257" t="s">
        <v>1625</v>
      </c>
      <c r="D257" t="s">
        <v>24</v>
      </c>
      <c r="E257" t="s">
        <v>1626</v>
      </c>
      <c r="G257" t="s">
        <v>1627</v>
      </c>
      <c r="H257" t="s">
        <v>1628</v>
      </c>
      <c r="I257" t="s">
        <v>1629</v>
      </c>
      <c r="J257" t="s">
        <v>1630</v>
      </c>
      <c r="K257" t="s">
        <v>1631</v>
      </c>
      <c r="L257" s="59">
        <v>2400000</v>
      </c>
      <c r="M257" s="59">
        <v>17300000</v>
      </c>
    </row>
    <row r="258" spans="1:13" x14ac:dyDescent="0.2">
      <c r="A258" t="s">
        <v>1632</v>
      </c>
      <c r="B258" s="58">
        <v>42146</v>
      </c>
      <c r="C258" t="s">
        <v>1633</v>
      </c>
      <c r="D258" t="s">
        <v>17</v>
      </c>
      <c r="E258" t="s">
        <v>1634</v>
      </c>
      <c r="G258" t="s">
        <v>1635</v>
      </c>
      <c r="H258" t="s">
        <v>1636</v>
      </c>
      <c r="I258" t="s">
        <v>1165</v>
      </c>
      <c r="J258" t="s">
        <v>1637</v>
      </c>
      <c r="K258" t="s">
        <v>1638</v>
      </c>
      <c r="L258" s="59">
        <v>35000000</v>
      </c>
      <c r="M258" s="59">
        <v>95400000</v>
      </c>
    </row>
    <row r="259" spans="1:13" x14ac:dyDescent="0.2">
      <c r="A259" t="s">
        <v>1639</v>
      </c>
      <c r="B259" s="58">
        <v>41688</v>
      </c>
      <c r="C259" t="s">
        <v>1640</v>
      </c>
      <c r="D259" t="s">
        <v>24</v>
      </c>
      <c r="E259" t="s">
        <v>1641</v>
      </c>
      <c r="G259" t="s">
        <v>1642</v>
      </c>
      <c r="H259" t="s">
        <v>1643</v>
      </c>
      <c r="I259" t="s">
        <v>1636</v>
      </c>
      <c r="J259" t="s">
        <v>1644</v>
      </c>
      <c r="K259" t="s">
        <v>1645</v>
      </c>
      <c r="L259" s="59">
        <v>80000000</v>
      </c>
      <c r="M259" s="59">
        <v>117800000</v>
      </c>
    </row>
    <row r="260" spans="1:13" x14ac:dyDescent="0.2">
      <c r="A260" t="s">
        <v>1646</v>
      </c>
      <c r="B260" s="58">
        <v>42524</v>
      </c>
      <c r="C260" t="s">
        <v>1647</v>
      </c>
      <c r="D260" t="s">
        <v>42</v>
      </c>
      <c r="E260" t="s">
        <v>1648</v>
      </c>
      <c r="F260" t="s">
        <v>1649</v>
      </c>
      <c r="G260" t="s">
        <v>1648</v>
      </c>
      <c r="H260" t="s">
        <v>1649</v>
      </c>
      <c r="I260" t="s">
        <v>1650</v>
      </c>
      <c r="L260" s="59">
        <v>20000000</v>
      </c>
      <c r="M260" s="59">
        <v>9500000</v>
      </c>
    </row>
    <row r="261" spans="1:13" x14ac:dyDescent="0.2">
      <c r="A261" t="s">
        <v>1651</v>
      </c>
      <c r="B261" s="58">
        <v>41145</v>
      </c>
      <c r="C261" t="s">
        <v>1652</v>
      </c>
      <c r="D261" t="s">
        <v>24</v>
      </c>
      <c r="E261" t="s">
        <v>1094</v>
      </c>
      <c r="G261" t="s">
        <v>1237</v>
      </c>
      <c r="H261" t="s">
        <v>1297</v>
      </c>
      <c r="I261" t="s">
        <v>1653</v>
      </c>
      <c r="J261" t="s">
        <v>1654</v>
      </c>
      <c r="K261" t="s">
        <v>1655</v>
      </c>
      <c r="L261" s="59">
        <v>35000000</v>
      </c>
      <c r="M261" s="59">
        <v>31100000</v>
      </c>
    </row>
    <row r="262" spans="1:13" x14ac:dyDescent="0.2">
      <c r="A262" t="s">
        <v>1656</v>
      </c>
      <c r="B262" s="58">
        <v>42405</v>
      </c>
      <c r="C262" t="s">
        <v>1657</v>
      </c>
      <c r="D262" t="s">
        <v>42</v>
      </c>
      <c r="E262" t="s">
        <v>1658</v>
      </c>
      <c r="G262" t="s">
        <v>1659</v>
      </c>
      <c r="H262" t="s">
        <v>1660</v>
      </c>
      <c r="I262" t="s">
        <v>1661</v>
      </c>
      <c r="J262" t="s">
        <v>60</v>
      </c>
      <c r="K262" t="s">
        <v>1329</v>
      </c>
      <c r="L262" s="59">
        <v>28000000</v>
      </c>
      <c r="M262" s="59">
        <v>16400000</v>
      </c>
    </row>
    <row r="263" spans="1:13" x14ac:dyDescent="0.2">
      <c r="A263" t="s">
        <v>1662</v>
      </c>
      <c r="B263" s="58">
        <v>41537</v>
      </c>
      <c r="C263" t="s">
        <v>1663</v>
      </c>
      <c r="D263" t="s">
        <v>33</v>
      </c>
      <c r="E263" t="s">
        <v>1664</v>
      </c>
      <c r="G263" t="s">
        <v>718</v>
      </c>
      <c r="H263" t="s">
        <v>464</v>
      </c>
      <c r="I263" t="s">
        <v>1262</v>
      </c>
      <c r="J263" t="s">
        <v>1665</v>
      </c>
      <c r="K263" t="s">
        <v>317</v>
      </c>
      <c r="L263" s="59">
        <v>46000000</v>
      </c>
      <c r="M263" s="59">
        <v>122100000</v>
      </c>
    </row>
    <row r="264" spans="1:13" x14ac:dyDescent="0.2">
      <c r="A264" t="s">
        <v>1666</v>
      </c>
      <c r="B264" s="58">
        <v>42034</v>
      </c>
      <c r="C264" t="s">
        <v>1667</v>
      </c>
      <c r="D264" t="s">
        <v>159</v>
      </c>
      <c r="E264" t="s">
        <v>1668</v>
      </c>
      <c r="G264" t="s">
        <v>470</v>
      </c>
      <c r="H264" t="s">
        <v>1669</v>
      </c>
      <c r="L264" s="59">
        <v>12000000</v>
      </c>
      <c r="M264" s="59">
        <v>33200000</v>
      </c>
    </row>
    <row r="265" spans="1:13" x14ac:dyDescent="0.2">
      <c r="A265" t="s">
        <v>1670</v>
      </c>
      <c r="B265" s="58">
        <v>40970</v>
      </c>
      <c r="C265" t="s">
        <v>1671</v>
      </c>
      <c r="D265" t="s">
        <v>42</v>
      </c>
      <c r="E265" t="s">
        <v>214</v>
      </c>
      <c r="G265" t="s">
        <v>769</v>
      </c>
      <c r="H265" t="s">
        <v>1672</v>
      </c>
      <c r="I265" t="s">
        <v>1673</v>
      </c>
      <c r="J265" t="s">
        <v>1674</v>
      </c>
      <c r="K265" t="s">
        <v>815</v>
      </c>
      <c r="L265" s="59">
        <v>12000000</v>
      </c>
      <c r="M265" s="59">
        <v>102700000</v>
      </c>
    </row>
    <row r="266" spans="1:13" x14ac:dyDescent="0.2">
      <c r="A266" t="s">
        <v>1675</v>
      </c>
      <c r="B266" s="58">
        <v>41068</v>
      </c>
      <c r="C266" t="s">
        <v>1676</v>
      </c>
      <c r="D266" t="s">
        <v>159</v>
      </c>
      <c r="E266" t="s">
        <v>1677</v>
      </c>
      <c r="G266" t="s">
        <v>492</v>
      </c>
      <c r="H266" t="s">
        <v>1678</v>
      </c>
      <c r="I266" t="s">
        <v>1185</v>
      </c>
      <c r="J266" t="s">
        <v>859</v>
      </c>
      <c r="K266" t="s">
        <v>1249</v>
      </c>
      <c r="L266" s="59">
        <v>130000000</v>
      </c>
      <c r="M266" s="59">
        <v>403400000</v>
      </c>
    </row>
    <row r="267" spans="1:13" x14ac:dyDescent="0.2">
      <c r="A267" t="s">
        <v>1679</v>
      </c>
      <c r="B267" s="58">
        <v>41271</v>
      </c>
      <c r="C267" t="s">
        <v>1680</v>
      </c>
      <c r="D267" t="s">
        <v>64</v>
      </c>
      <c r="E267" t="s">
        <v>1681</v>
      </c>
      <c r="G267" t="s">
        <v>705</v>
      </c>
      <c r="H267" t="s">
        <v>27</v>
      </c>
      <c r="I267" t="s">
        <v>1165</v>
      </c>
      <c r="J267" t="s">
        <v>1682</v>
      </c>
      <c r="L267" s="59">
        <v>15000000</v>
      </c>
      <c r="M267" s="59">
        <v>8100000</v>
      </c>
    </row>
    <row r="268" spans="1:13" x14ac:dyDescent="0.2">
      <c r="A268" t="s">
        <v>1683</v>
      </c>
      <c r="B268" s="58">
        <v>41474</v>
      </c>
      <c r="C268" t="s">
        <v>1684</v>
      </c>
      <c r="D268" t="s">
        <v>24</v>
      </c>
      <c r="E268" t="s">
        <v>1685</v>
      </c>
      <c r="G268" t="s">
        <v>580</v>
      </c>
      <c r="H268" t="s">
        <v>1686</v>
      </c>
      <c r="I268" t="s">
        <v>1687</v>
      </c>
      <c r="J268" t="s">
        <v>1688</v>
      </c>
      <c r="K268" t="s">
        <v>1689</v>
      </c>
      <c r="L268" s="59">
        <v>130000000</v>
      </c>
      <c r="M268" s="59">
        <v>78300000</v>
      </c>
    </row>
    <row r="269" spans="1:13" x14ac:dyDescent="0.2">
      <c r="A269" t="s">
        <v>1690</v>
      </c>
      <c r="B269" s="58">
        <v>42419</v>
      </c>
      <c r="C269" t="s">
        <v>1691</v>
      </c>
      <c r="D269" t="s">
        <v>64</v>
      </c>
      <c r="E269" t="s">
        <v>1692</v>
      </c>
      <c r="G269" t="s">
        <v>1693</v>
      </c>
      <c r="H269" t="s">
        <v>741</v>
      </c>
      <c r="I269" t="s">
        <v>320</v>
      </c>
      <c r="J269" t="s">
        <v>1694</v>
      </c>
      <c r="K269" t="s">
        <v>1695</v>
      </c>
      <c r="L269" s="59">
        <v>5000000</v>
      </c>
      <c r="M269" s="59">
        <v>23500000</v>
      </c>
    </row>
    <row r="270" spans="1:13" x14ac:dyDescent="0.2">
      <c r="A270" t="s">
        <v>1696</v>
      </c>
      <c r="B270" s="58">
        <v>41159</v>
      </c>
      <c r="C270" t="s">
        <v>1697</v>
      </c>
      <c r="D270" t="s">
        <v>24</v>
      </c>
      <c r="E270" t="s">
        <v>391</v>
      </c>
      <c r="G270" t="s">
        <v>66</v>
      </c>
      <c r="H270" t="s">
        <v>1698</v>
      </c>
      <c r="I270" t="s">
        <v>1699</v>
      </c>
      <c r="J270" t="s">
        <v>1700</v>
      </c>
      <c r="K270" t="s">
        <v>1701</v>
      </c>
      <c r="L270" s="59">
        <v>18000000</v>
      </c>
      <c r="M270" s="59">
        <v>389900000</v>
      </c>
    </row>
    <row r="271" spans="1:13" x14ac:dyDescent="0.2">
      <c r="A271" t="s">
        <v>1702</v>
      </c>
      <c r="B271" s="58">
        <v>42139</v>
      </c>
      <c r="C271" t="s">
        <v>1703</v>
      </c>
      <c r="D271" t="s">
        <v>64</v>
      </c>
      <c r="E271" t="s">
        <v>2890</v>
      </c>
      <c r="G271" t="s">
        <v>2891</v>
      </c>
      <c r="L271" s="59">
        <v>1750000</v>
      </c>
      <c r="M271" s="59">
        <v>1740000</v>
      </c>
    </row>
    <row r="272" spans="1:13" x14ac:dyDescent="0.2">
      <c r="A272" t="s">
        <v>1706</v>
      </c>
      <c r="B272" s="58">
        <v>42489</v>
      </c>
      <c r="C272" t="s">
        <v>1707</v>
      </c>
      <c r="D272" t="s">
        <v>159</v>
      </c>
      <c r="E272" t="s">
        <v>1708</v>
      </c>
      <c r="F272" t="s">
        <v>1709</v>
      </c>
      <c r="G272" t="s">
        <v>1710</v>
      </c>
      <c r="H272" t="s">
        <v>20</v>
      </c>
      <c r="I272" t="s">
        <v>197</v>
      </c>
      <c r="J272" t="s">
        <v>455</v>
      </c>
      <c r="K272" t="s">
        <v>1711</v>
      </c>
      <c r="L272" s="59">
        <v>20000000</v>
      </c>
      <c r="M272" s="59">
        <v>12800000</v>
      </c>
    </row>
    <row r="273" spans="1:13" x14ac:dyDescent="0.2">
      <c r="A273" t="s">
        <v>1712</v>
      </c>
      <c r="B273" s="58">
        <v>41474</v>
      </c>
      <c r="C273" t="s">
        <v>1713</v>
      </c>
      <c r="D273" t="s">
        <v>24</v>
      </c>
      <c r="E273" t="s">
        <v>1714</v>
      </c>
      <c r="G273" t="s">
        <v>88</v>
      </c>
      <c r="H273" t="s">
        <v>456</v>
      </c>
      <c r="I273" t="s">
        <v>764</v>
      </c>
      <c r="J273" t="s">
        <v>1689</v>
      </c>
      <c r="K273" t="s">
        <v>1715</v>
      </c>
      <c r="L273" s="59">
        <v>84000000</v>
      </c>
      <c r="M273" s="59">
        <v>148100000</v>
      </c>
    </row>
    <row r="274" spans="1:13" x14ac:dyDescent="0.2">
      <c r="A274" t="s">
        <v>1716</v>
      </c>
      <c r="B274" s="58">
        <v>41234</v>
      </c>
      <c r="C274" t="s">
        <v>1717</v>
      </c>
      <c r="D274" t="s">
        <v>24</v>
      </c>
      <c r="E274" t="s">
        <v>1718</v>
      </c>
      <c r="G274" t="s">
        <v>1719</v>
      </c>
      <c r="H274" t="s">
        <v>359</v>
      </c>
      <c r="I274" t="s">
        <v>300</v>
      </c>
      <c r="J274" t="s">
        <v>1720</v>
      </c>
      <c r="K274" t="s">
        <v>739</v>
      </c>
      <c r="L274" s="59">
        <v>65000000</v>
      </c>
      <c r="M274" s="59">
        <v>48100000</v>
      </c>
    </row>
    <row r="275" spans="1:13" x14ac:dyDescent="0.2">
      <c r="A275" t="s">
        <v>1721</v>
      </c>
      <c r="B275" s="58">
        <v>40928</v>
      </c>
      <c r="C275" t="s">
        <v>1722</v>
      </c>
      <c r="D275" t="s">
        <v>64</v>
      </c>
      <c r="E275" t="s">
        <v>1723</v>
      </c>
      <c r="G275" t="s">
        <v>1724</v>
      </c>
      <c r="H275" t="s">
        <v>339</v>
      </c>
      <c r="I275" t="s">
        <v>118</v>
      </c>
      <c r="J275" t="s">
        <v>1725</v>
      </c>
      <c r="K275" t="s">
        <v>575</v>
      </c>
      <c r="L275" s="59">
        <v>58000000</v>
      </c>
      <c r="M275" s="59">
        <v>50400000</v>
      </c>
    </row>
    <row r="276" spans="1:13" x14ac:dyDescent="0.2">
      <c r="A276" t="s">
        <v>1726</v>
      </c>
      <c r="B276" s="58">
        <v>41166</v>
      </c>
      <c r="C276" t="s">
        <v>1727</v>
      </c>
      <c r="D276" t="s">
        <v>24</v>
      </c>
      <c r="E276" t="s">
        <v>1641</v>
      </c>
      <c r="G276" t="s">
        <v>1728</v>
      </c>
      <c r="H276" t="s">
        <v>1729</v>
      </c>
      <c r="I276" t="s">
        <v>1730</v>
      </c>
      <c r="J276" t="s">
        <v>1731</v>
      </c>
      <c r="K276" t="s">
        <v>775</v>
      </c>
      <c r="L276" s="59">
        <v>65000000</v>
      </c>
      <c r="M276" s="59">
        <v>240200000</v>
      </c>
    </row>
    <row r="277" spans="1:13" x14ac:dyDescent="0.2">
      <c r="A277" t="s">
        <v>1732</v>
      </c>
      <c r="B277" s="58">
        <v>42223</v>
      </c>
      <c r="C277" t="s">
        <v>1733</v>
      </c>
      <c r="D277" t="s">
        <v>42</v>
      </c>
      <c r="E277" t="s">
        <v>1734</v>
      </c>
      <c r="G277" t="s">
        <v>786</v>
      </c>
      <c r="H277" t="s">
        <v>1735</v>
      </c>
      <c r="I277" t="s">
        <v>1736</v>
      </c>
      <c r="J277" t="s">
        <v>1737</v>
      </c>
      <c r="K277" t="s">
        <v>431</v>
      </c>
      <c r="L277" s="59">
        <v>18000000</v>
      </c>
      <c r="M277" s="59">
        <v>41300000</v>
      </c>
    </row>
    <row r="278" spans="1:13" x14ac:dyDescent="0.2">
      <c r="A278" t="s">
        <v>1738</v>
      </c>
      <c r="B278" s="58">
        <v>41523</v>
      </c>
      <c r="C278" t="s">
        <v>1739</v>
      </c>
      <c r="D278" t="s">
        <v>24</v>
      </c>
      <c r="E278" t="s">
        <v>1740</v>
      </c>
      <c r="G278" t="s">
        <v>774</v>
      </c>
      <c r="H278" t="s">
        <v>1741</v>
      </c>
      <c r="I278" t="s">
        <v>1742</v>
      </c>
      <c r="J278" t="s">
        <v>1743</v>
      </c>
      <c r="K278" t="s">
        <v>1744</v>
      </c>
      <c r="L278" s="59">
        <v>40000000</v>
      </c>
      <c r="M278" s="59">
        <v>100300000</v>
      </c>
    </row>
    <row r="279" spans="1:13" x14ac:dyDescent="0.2">
      <c r="A279" t="s">
        <v>1745</v>
      </c>
      <c r="B279" s="58">
        <v>41656</v>
      </c>
      <c r="C279" t="s">
        <v>1746</v>
      </c>
      <c r="D279" t="s">
        <v>24</v>
      </c>
      <c r="E279" t="s">
        <v>1747</v>
      </c>
      <c r="G279" t="s">
        <v>47</v>
      </c>
      <c r="H279" t="s">
        <v>450</v>
      </c>
      <c r="I279" t="s">
        <v>219</v>
      </c>
      <c r="J279" t="s">
        <v>1748</v>
      </c>
      <c r="K279" t="s">
        <v>846</v>
      </c>
      <c r="L279" s="59">
        <v>25000000</v>
      </c>
      <c r="M279" s="59">
        <v>154500000</v>
      </c>
    </row>
    <row r="280" spans="1:13" x14ac:dyDescent="0.2">
      <c r="A280" t="s">
        <v>1749</v>
      </c>
      <c r="B280" s="58">
        <v>42384</v>
      </c>
      <c r="C280" t="s">
        <v>1750</v>
      </c>
      <c r="D280" t="s">
        <v>42</v>
      </c>
      <c r="E280" t="s">
        <v>1747</v>
      </c>
      <c r="G280" t="s">
        <v>47</v>
      </c>
      <c r="H280" t="s">
        <v>450</v>
      </c>
      <c r="I280" t="s">
        <v>1751</v>
      </c>
      <c r="J280" t="s">
        <v>595</v>
      </c>
      <c r="K280" t="s">
        <v>1537</v>
      </c>
      <c r="L280" s="59">
        <v>40000000</v>
      </c>
      <c r="M280" s="59">
        <v>124200000</v>
      </c>
    </row>
    <row r="281" spans="1:13" x14ac:dyDescent="0.2">
      <c r="A281" t="s">
        <v>1752</v>
      </c>
      <c r="B281" s="58">
        <v>41718</v>
      </c>
      <c r="C281" t="s">
        <v>1753</v>
      </c>
      <c r="D281" t="s">
        <v>191</v>
      </c>
      <c r="E281" t="s">
        <v>1754</v>
      </c>
      <c r="G281" t="s">
        <v>215</v>
      </c>
      <c r="H281" t="s">
        <v>1065</v>
      </c>
      <c r="I281" t="s">
        <v>1755</v>
      </c>
      <c r="J281" t="s">
        <v>1756</v>
      </c>
      <c r="K281" t="s">
        <v>1340</v>
      </c>
      <c r="L281" s="59">
        <v>103000000</v>
      </c>
      <c r="M281" s="59">
        <v>500100000</v>
      </c>
    </row>
    <row r="282" spans="1:13" x14ac:dyDescent="0.2">
      <c r="A282" t="s">
        <v>1757</v>
      </c>
      <c r="B282" s="58">
        <v>41234</v>
      </c>
      <c r="C282" t="s">
        <v>1758</v>
      </c>
      <c r="D282" t="s">
        <v>145</v>
      </c>
      <c r="E282" t="s">
        <v>1759</v>
      </c>
      <c r="G282" t="s">
        <v>1098</v>
      </c>
      <c r="H282" t="s">
        <v>187</v>
      </c>
      <c r="I282" t="s">
        <v>464</v>
      </c>
      <c r="J282" t="s">
        <v>1486</v>
      </c>
      <c r="K282" t="s">
        <v>1760</v>
      </c>
      <c r="L282" s="59">
        <v>145000000</v>
      </c>
      <c r="M282" s="59">
        <v>306900000</v>
      </c>
    </row>
    <row r="283" spans="1:13" x14ac:dyDescent="0.2">
      <c r="A283" t="s">
        <v>1761</v>
      </c>
      <c r="B283" s="58">
        <v>42419</v>
      </c>
      <c r="C283" t="s">
        <v>1762</v>
      </c>
      <c r="D283" t="s">
        <v>64</v>
      </c>
      <c r="E283" t="s">
        <v>1763</v>
      </c>
      <c r="G283" t="s">
        <v>1764</v>
      </c>
      <c r="H283" t="s">
        <v>1765</v>
      </c>
      <c r="I283" t="s">
        <v>133</v>
      </c>
      <c r="L283" s="59">
        <v>20000000</v>
      </c>
      <c r="M283" s="59">
        <v>46100000</v>
      </c>
    </row>
    <row r="284" spans="1:13" x14ac:dyDescent="0.2">
      <c r="A284" t="s">
        <v>1766</v>
      </c>
      <c r="B284" s="58">
        <v>41669</v>
      </c>
      <c r="C284" t="s">
        <v>1767</v>
      </c>
      <c r="D284" t="s">
        <v>24</v>
      </c>
      <c r="E284" t="s">
        <v>2892</v>
      </c>
      <c r="G284" t="s">
        <v>491</v>
      </c>
      <c r="H284" t="s">
        <v>490</v>
      </c>
      <c r="I284" t="s">
        <v>1424</v>
      </c>
      <c r="J284" t="s">
        <v>635</v>
      </c>
      <c r="K284" t="s">
        <v>559</v>
      </c>
      <c r="L284" s="59">
        <v>100000000</v>
      </c>
      <c r="M284" s="59">
        <v>242700000</v>
      </c>
    </row>
    <row r="285" spans="1:13" x14ac:dyDescent="0.2">
      <c r="A285" t="s">
        <v>1769</v>
      </c>
      <c r="B285" s="58">
        <v>41138</v>
      </c>
      <c r="C285" t="s">
        <v>1770</v>
      </c>
      <c r="D285" t="s">
        <v>42</v>
      </c>
      <c r="E285" t="s">
        <v>1545</v>
      </c>
      <c r="G285" t="s">
        <v>668</v>
      </c>
      <c r="H285" t="s">
        <v>1116</v>
      </c>
      <c r="I285" t="s">
        <v>1771</v>
      </c>
      <c r="J285" t="s">
        <v>1772</v>
      </c>
      <c r="K285" t="s">
        <v>1583</v>
      </c>
      <c r="L285" s="59">
        <v>2500000</v>
      </c>
      <c r="M285" s="59">
        <v>4900000</v>
      </c>
    </row>
    <row r="286" spans="1:13" x14ac:dyDescent="0.2">
      <c r="A286" t="s">
        <v>1773</v>
      </c>
      <c r="B286" s="58">
        <v>41075</v>
      </c>
      <c r="C286" t="s">
        <v>1774</v>
      </c>
      <c r="D286" t="s">
        <v>296</v>
      </c>
      <c r="E286" t="s">
        <v>1775</v>
      </c>
      <c r="G286" t="s">
        <v>1776</v>
      </c>
      <c r="H286" t="s">
        <v>1777</v>
      </c>
      <c r="I286" t="s">
        <v>701</v>
      </c>
      <c r="J286" t="s">
        <v>187</v>
      </c>
      <c r="K286" t="s">
        <v>1778</v>
      </c>
      <c r="L286" s="59">
        <v>75000000</v>
      </c>
      <c r="M286" s="59">
        <v>59400000</v>
      </c>
    </row>
    <row r="287" spans="1:13" x14ac:dyDescent="0.2">
      <c r="A287" t="s">
        <v>1779</v>
      </c>
      <c r="B287" s="58">
        <v>42299</v>
      </c>
      <c r="C287" t="s">
        <v>1780</v>
      </c>
      <c r="D287" t="s">
        <v>42</v>
      </c>
      <c r="E287" t="s">
        <v>1781</v>
      </c>
      <c r="G287" t="s">
        <v>188</v>
      </c>
      <c r="H287" t="s">
        <v>88</v>
      </c>
      <c r="I287" t="s">
        <v>1393</v>
      </c>
      <c r="J287" t="s">
        <v>1782</v>
      </c>
      <c r="K287" t="s">
        <v>1783</v>
      </c>
      <c r="L287" s="59">
        <v>15000000</v>
      </c>
      <c r="M287" s="59">
        <v>3400000</v>
      </c>
    </row>
    <row r="288" spans="1:13" x14ac:dyDescent="0.2">
      <c r="A288" t="s">
        <v>1784</v>
      </c>
      <c r="B288" s="58">
        <v>41481</v>
      </c>
      <c r="C288" t="s">
        <v>1785</v>
      </c>
      <c r="D288" t="s">
        <v>64</v>
      </c>
      <c r="E288" t="s">
        <v>1786</v>
      </c>
      <c r="G288" t="s">
        <v>1611</v>
      </c>
      <c r="H288" t="s">
        <v>1787</v>
      </c>
      <c r="I288" t="s">
        <v>1788</v>
      </c>
      <c r="J288" t="s">
        <v>1789</v>
      </c>
      <c r="K288" t="s">
        <v>1790</v>
      </c>
      <c r="L288" s="59">
        <v>15000000</v>
      </c>
      <c r="M288" s="59">
        <v>3000000</v>
      </c>
    </row>
    <row r="289" spans="1:13" x14ac:dyDescent="0.2">
      <c r="A289" t="s">
        <v>1791</v>
      </c>
      <c r="B289" s="58">
        <v>42251</v>
      </c>
      <c r="C289" t="s">
        <v>1792</v>
      </c>
      <c r="D289" t="s">
        <v>64</v>
      </c>
      <c r="E289" t="s">
        <v>1793</v>
      </c>
      <c r="G289" t="s">
        <v>48</v>
      </c>
      <c r="H289" t="s">
        <v>1794</v>
      </c>
      <c r="I289" t="s">
        <v>1795</v>
      </c>
      <c r="J289" t="s">
        <v>1796</v>
      </c>
      <c r="K289" t="s">
        <v>1797</v>
      </c>
      <c r="L289" s="59">
        <v>13000000</v>
      </c>
      <c r="M289" s="59">
        <v>36000000</v>
      </c>
    </row>
    <row r="290" spans="1:13" x14ac:dyDescent="0.2">
      <c r="A290" t="s">
        <v>1798</v>
      </c>
      <c r="B290" s="58">
        <v>42076</v>
      </c>
      <c r="C290" t="s">
        <v>1799</v>
      </c>
      <c r="D290" t="s">
        <v>24</v>
      </c>
      <c r="E290" t="s">
        <v>1479</v>
      </c>
      <c r="G290" t="s">
        <v>139</v>
      </c>
      <c r="H290" t="s">
        <v>491</v>
      </c>
      <c r="I290" t="s">
        <v>1302</v>
      </c>
      <c r="L290" s="59">
        <v>61600000</v>
      </c>
      <c r="M290" s="59">
        <v>71700000</v>
      </c>
    </row>
    <row r="291" spans="1:13" x14ac:dyDescent="0.2">
      <c r="A291" t="s">
        <v>1800</v>
      </c>
      <c r="B291" s="58">
        <v>41544</v>
      </c>
      <c r="C291" t="s">
        <v>1801</v>
      </c>
      <c r="D291" t="s">
        <v>33</v>
      </c>
      <c r="E291" t="s">
        <v>1802</v>
      </c>
      <c r="G291" t="s">
        <v>253</v>
      </c>
      <c r="H291" t="s">
        <v>1803</v>
      </c>
      <c r="I291" t="s">
        <v>939</v>
      </c>
      <c r="J291" t="s">
        <v>155</v>
      </c>
      <c r="L291" s="59">
        <v>30000000</v>
      </c>
      <c r="M291" s="59">
        <v>30000000</v>
      </c>
    </row>
    <row r="292" spans="1:13" x14ac:dyDescent="0.2">
      <c r="A292" t="s">
        <v>1804</v>
      </c>
      <c r="B292" s="58">
        <v>41537</v>
      </c>
      <c r="C292" t="s">
        <v>1805</v>
      </c>
      <c r="D292" t="s">
        <v>24</v>
      </c>
      <c r="E292" t="s">
        <v>1039</v>
      </c>
      <c r="G292" t="s">
        <v>359</v>
      </c>
      <c r="H292" t="s">
        <v>1806</v>
      </c>
      <c r="I292" t="s">
        <v>1268</v>
      </c>
      <c r="J292" t="s">
        <v>1807</v>
      </c>
      <c r="L292" s="59">
        <v>38000000</v>
      </c>
      <c r="M292" s="59">
        <v>90200000</v>
      </c>
    </row>
    <row r="293" spans="1:13" x14ac:dyDescent="0.2">
      <c r="A293" t="s">
        <v>1808</v>
      </c>
      <c r="B293" s="58">
        <v>41717</v>
      </c>
      <c r="C293" t="s">
        <v>1809</v>
      </c>
      <c r="D293" t="s">
        <v>24</v>
      </c>
      <c r="E293" t="s">
        <v>717</v>
      </c>
      <c r="G293" t="s">
        <v>1810</v>
      </c>
      <c r="H293" t="s">
        <v>1033</v>
      </c>
      <c r="I293" t="s">
        <v>1301</v>
      </c>
      <c r="J293" t="s">
        <v>1811</v>
      </c>
      <c r="K293" t="s">
        <v>1812</v>
      </c>
      <c r="L293" s="59">
        <v>35000000</v>
      </c>
      <c r="M293" s="59">
        <v>17500000</v>
      </c>
    </row>
    <row r="294" spans="1:13" x14ac:dyDescent="0.2">
      <c r="A294" t="s">
        <v>1813</v>
      </c>
      <c r="B294" s="58">
        <v>40949</v>
      </c>
      <c r="C294" t="s">
        <v>1814</v>
      </c>
      <c r="D294" t="s">
        <v>24</v>
      </c>
      <c r="E294" t="s">
        <v>488</v>
      </c>
      <c r="G294" t="s">
        <v>36</v>
      </c>
      <c r="H294" t="s">
        <v>580</v>
      </c>
      <c r="I294" t="s">
        <v>1345</v>
      </c>
      <c r="J294" t="s">
        <v>833</v>
      </c>
      <c r="K294" t="s">
        <v>1815</v>
      </c>
      <c r="L294" s="59">
        <v>85000000</v>
      </c>
      <c r="M294" s="59">
        <v>208100000</v>
      </c>
    </row>
    <row r="295" spans="1:13" x14ac:dyDescent="0.2">
      <c r="A295" t="s">
        <v>1816</v>
      </c>
      <c r="B295" s="58">
        <v>40977</v>
      </c>
      <c r="C295" t="s">
        <v>1817</v>
      </c>
      <c r="D295" t="s">
        <v>64</v>
      </c>
      <c r="E295" t="s">
        <v>2893</v>
      </c>
      <c r="G295" t="s">
        <v>1103</v>
      </c>
      <c r="H295" t="s">
        <v>702</v>
      </c>
      <c r="I295" t="s">
        <v>1819</v>
      </c>
      <c r="J295" t="s">
        <v>1820</v>
      </c>
      <c r="L295" s="59">
        <v>14400000</v>
      </c>
      <c r="M295" s="59">
        <v>34600000</v>
      </c>
    </row>
    <row r="296" spans="1:13" x14ac:dyDescent="0.2">
      <c r="A296" t="s">
        <v>1821</v>
      </c>
      <c r="B296" s="58">
        <v>41096</v>
      </c>
      <c r="C296" t="s">
        <v>1822</v>
      </c>
      <c r="D296" t="s">
        <v>33</v>
      </c>
      <c r="E296" t="s">
        <v>1823</v>
      </c>
      <c r="G296" t="s">
        <v>307</v>
      </c>
      <c r="H296" t="s">
        <v>1824</v>
      </c>
      <c r="I296" t="s">
        <v>1825</v>
      </c>
      <c r="J296" t="s">
        <v>1826</v>
      </c>
      <c r="K296" t="s">
        <v>1827</v>
      </c>
      <c r="L296" s="59">
        <v>45000000</v>
      </c>
      <c r="M296" s="59">
        <v>83000000</v>
      </c>
    </row>
    <row r="297" spans="1:13" x14ac:dyDescent="0.2">
      <c r="A297" t="s">
        <v>1828</v>
      </c>
      <c r="B297" s="58">
        <v>41376</v>
      </c>
      <c r="C297" t="s">
        <v>1829</v>
      </c>
      <c r="D297" t="s">
        <v>42</v>
      </c>
      <c r="E297" t="s">
        <v>276</v>
      </c>
      <c r="G297" t="s">
        <v>1830</v>
      </c>
      <c r="H297" t="s">
        <v>1831</v>
      </c>
      <c r="I297" t="s">
        <v>1832</v>
      </c>
      <c r="J297" t="s">
        <v>1833</v>
      </c>
      <c r="K297" t="s">
        <v>369</v>
      </c>
      <c r="L297" s="59">
        <v>20000000</v>
      </c>
      <c r="M297" s="59">
        <v>78400000</v>
      </c>
    </row>
    <row r="298" spans="1:13" x14ac:dyDescent="0.2">
      <c r="A298" t="s">
        <v>1834</v>
      </c>
      <c r="B298" s="58">
        <v>42328</v>
      </c>
      <c r="C298" t="s">
        <v>1835</v>
      </c>
      <c r="D298" t="s">
        <v>33</v>
      </c>
      <c r="E298" t="s">
        <v>1836</v>
      </c>
      <c r="G298" t="s">
        <v>1354</v>
      </c>
      <c r="H298" t="s">
        <v>325</v>
      </c>
      <c r="I298" t="s">
        <v>1837</v>
      </c>
      <c r="J298" t="s">
        <v>1838</v>
      </c>
      <c r="L298" s="59">
        <v>19500000</v>
      </c>
      <c r="M298" s="59">
        <v>32200000</v>
      </c>
    </row>
    <row r="299" spans="1:13" x14ac:dyDescent="0.2">
      <c r="A299" t="s">
        <v>1839</v>
      </c>
      <c r="B299" s="58">
        <v>42195</v>
      </c>
      <c r="C299" t="s">
        <v>1840</v>
      </c>
      <c r="D299" t="s">
        <v>64</v>
      </c>
      <c r="E299" t="s">
        <v>1352</v>
      </c>
      <c r="G299" t="s">
        <v>580</v>
      </c>
      <c r="H299" t="s">
        <v>1841</v>
      </c>
      <c r="I299" t="s">
        <v>1842</v>
      </c>
      <c r="J299" t="s">
        <v>256</v>
      </c>
      <c r="K299" t="s">
        <v>1843</v>
      </c>
      <c r="L299" s="59">
        <v>26000000</v>
      </c>
      <c r="M299" s="59">
        <v>30500000</v>
      </c>
    </row>
    <row r="300" spans="1:13" x14ac:dyDescent="0.2">
      <c r="A300" t="s">
        <v>1844</v>
      </c>
      <c r="B300" s="58">
        <v>41998</v>
      </c>
      <c r="C300" t="s">
        <v>1845</v>
      </c>
      <c r="D300" t="s">
        <v>64</v>
      </c>
      <c r="E300" t="s">
        <v>1846</v>
      </c>
      <c r="G300" t="s">
        <v>118</v>
      </c>
      <c r="H300" t="s">
        <v>1847</v>
      </c>
      <c r="I300" t="s">
        <v>1848</v>
      </c>
      <c r="J300" t="s">
        <v>1849</v>
      </c>
      <c r="L300" s="59">
        <v>20000000</v>
      </c>
      <c r="M300" s="59">
        <v>66800000</v>
      </c>
    </row>
    <row r="301" spans="1:13" x14ac:dyDescent="0.2">
      <c r="A301" t="s">
        <v>1850</v>
      </c>
      <c r="B301" s="58">
        <v>41990</v>
      </c>
      <c r="C301" t="s">
        <v>1851</v>
      </c>
      <c r="D301" t="s">
        <v>54</v>
      </c>
      <c r="E301" t="s">
        <v>1852</v>
      </c>
      <c r="G301" t="s">
        <v>1853</v>
      </c>
      <c r="H301" t="s">
        <v>1686</v>
      </c>
      <c r="I301" t="s">
        <v>1480</v>
      </c>
      <c r="J301" t="s">
        <v>760</v>
      </c>
      <c r="K301" t="s">
        <v>1642</v>
      </c>
      <c r="L301" s="59">
        <v>95000000</v>
      </c>
      <c r="M301" s="59">
        <v>114200000</v>
      </c>
    </row>
    <row r="302" spans="1:13" x14ac:dyDescent="0.2">
      <c r="A302" t="s">
        <v>1854</v>
      </c>
      <c r="B302" s="58">
        <v>42028</v>
      </c>
      <c r="C302" t="s">
        <v>1855</v>
      </c>
      <c r="D302" t="s">
        <v>145</v>
      </c>
      <c r="E302" t="s">
        <v>1856</v>
      </c>
      <c r="G302" t="s">
        <v>1857</v>
      </c>
      <c r="H302" t="s">
        <v>1858</v>
      </c>
      <c r="L302" s="59">
        <v>25000000</v>
      </c>
      <c r="M302" s="59">
        <v>106000000</v>
      </c>
    </row>
    <row r="303" spans="1:13" x14ac:dyDescent="0.2">
      <c r="A303" t="s">
        <v>1859</v>
      </c>
      <c r="B303" s="58">
        <v>42143</v>
      </c>
      <c r="C303" t="s">
        <v>1860</v>
      </c>
      <c r="D303" t="s">
        <v>33</v>
      </c>
      <c r="E303" t="s">
        <v>1664</v>
      </c>
      <c r="G303" t="s">
        <v>702</v>
      </c>
      <c r="H303" t="s">
        <v>1827</v>
      </c>
      <c r="I303" t="s">
        <v>832</v>
      </c>
      <c r="J303" t="s">
        <v>821</v>
      </c>
      <c r="L303" s="59">
        <v>30000000</v>
      </c>
      <c r="M303" s="59">
        <v>84900000</v>
      </c>
    </row>
    <row r="304" spans="1:13" x14ac:dyDescent="0.2">
      <c r="A304" t="s">
        <v>1861</v>
      </c>
      <c r="B304" s="58">
        <v>41313</v>
      </c>
      <c r="C304" t="s">
        <v>1862</v>
      </c>
      <c r="D304" t="s">
        <v>33</v>
      </c>
      <c r="E304" t="s">
        <v>1863</v>
      </c>
      <c r="G304" t="s">
        <v>169</v>
      </c>
      <c r="H304" t="s">
        <v>1760</v>
      </c>
      <c r="I304" t="s">
        <v>46</v>
      </c>
      <c r="J304" t="s">
        <v>1715</v>
      </c>
      <c r="K304" t="s">
        <v>1864</v>
      </c>
      <c r="L304" s="59">
        <v>30000000</v>
      </c>
      <c r="M304" s="59">
        <v>66700000</v>
      </c>
    </row>
    <row r="305" spans="1:13" x14ac:dyDescent="0.2">
      <c r="A305" t="s">
        <v>1865</v>
      </c>
      <c r="B305" s="58">
        <v>41208</v>
      </c>
      <c r="C305" t="s">
        <v>1866</v>
      </c>
      <c r="D305" t="s">
        <v>17</v>
      </c>
      <c r="E305" t="s">
        <v>1867</v>
      </c>
      <c r="G305" t="s">
        <v>1467</v>
      </c>
      <c r="H305" t="s">
        <v>1868</v>
      </c>
      <c r="I305" t="s">
        <v>1869</v>
      </c>
      <c r="J305" t="s">
        <v>1642</v>
      </c>
      <c r="K305" t="s">
        <v>1645</v>
      </c>
      <c r="L305" s="59">
        <v>20000000</v>
      </c>
      <c r="M305" s="59">
        <v>52300000</v>
      </c>
    </row>
    <row r="306" spans="1:13" x14ac:dyDescent="0.2">
      <c r="A306" t="s">
        <v>1870</v>
      </c>
      <c r="B306" s="58">
        <v>41229</v>
      </c>
      <c r="C306" t="s">
        <v>1871</v>
      </c>
      <c r="D306" t="s">
        <v>64</v>
      </c>
      <c r="E306" t="s">
        <v>1151</v>
      </c>
      <c r="G306" t="s">
        <v>185</v>
      </c>
      <c r="H306" t="s">
        <v>1152</v>
      </c>
      <c r="I306" t="s">
        <v>1872</v>
      </c>
      <c r="J306" t="s">
        <v>931</v>
      </c>
      <c r="K306" t="s">
        <v>1289</v>
      </c>
      <c r="L306" s="59">
        <v>21000000</v>
      </c>
      <c r="M306" s="59">
        <v>236400000</v>
      </c>
    </row>
    <row r="307" spans="1:13" x14ac:dyDescent="0.2">
      <c r="A307" t="s">
        <v>1873</v>
      </c>
      <c r="B307" s="58">
        <v>41870</v>
      </c>
      <c r="C307" t="s">
        <v>1874</v>
      </c>
      <c r="D307" t="s">
        <v>33</v>
      </c>
      <c r="E307" t="s">
        <v>1875</v>
      </c>
      <c r="F307" t="s">
        <v>1876</v>
      </c>
      <c r="G307" t="s">
        <v>747</v>
      </c>
      <c r="H307" t="s">
        <v>1877</v>
      </c>
      <c r="I307" t="s">
        <v>832</v>
      </c>
      <c r="J307" t="s">
        <v>455</v>
      </c>
      <c r="K307" t="s">
        <v>1237</v>
      </c>
      <c r="L307" s="59">
        <v>65000000</v>
      </c>
      <c r="M307" s="59">
        <v>39400000</v>
      </c>
    </row>
    <row r="308" spans="1:13" x14ac:dyDescent="0.2">
      <c r="A308" t="s">
        <v>1878</v>
      </c>
      <c r="B308" s="58">
        <v>41194</v>
      </c>
      <c r="C308" t="s">
        <v>1879</v>
      </c>
      <c r="D308" t="s">
        <v>17</v>
      </c>
      <c r="E308" t="s">
        <v>591</v>
      </c>
      <c r="G308" t="s">
        <v>380</v>
      </c>
      <c r="H308" t="s">
        <v>1880</v>
      </c>
      <c r="I308" t="s">
        <v>1881</v>
      </c>
      <c r="J308" t="s">
        <v>1882</v>
      </c>
      <c r="L308" s="59">
        <v>3000000</v>
      </c>
      <c r="M308" s="59">
        <v>77700000</v>
      </c>
    </row>
    <row r="309" spans="1:13" x14ac:dyDescent="0.2">
      <c r="A309" t="s">
        <v>1883</v>
      </c>
      <c r="B309" s="58">
        <v>42237</v>
      </c>
      <c r="C309" t="s">
        <v>1884</v>
      </c>
      <c r="D309" t="s">
        <v>17</v>
      </c>
      <c r="E309" t="s">
        <v>1885</v>
      </c>
      <c r="G309" t="s">
        <v>1886</v>
      </c>
      <c r="H309" t="s">
        <v>1887</v>
      </c>
      <c r="L309" s="59">
        <v>10000000</v>
      </c>
      <c r="M309" s="59">
        <v>52900000</v>
      </c>
    </row>
    <row r="310" spans="1:13" x14ac:dyDescent="0.2">
      <c r="A310" t="s">
        <v>1888</v>
      </c>
      <c r="B310" s="58">
        <v>42356</v>
      </c>
      <c r="C310" t="s">
        <v>1889</v>
      </c>
      <c r="D310" t="s">
        <v>42</v>
      </c>
      <c r="E310" t="s">
        <v>1604</v>
      </c>
      <c r="G310" t="s">
        <v>1890</v>
      </c>
      <c r="H310" t="s">
        <v>1891</v>
      </c>
      <c r="I310" t="s">
        <v>1892</v>
      </c>
      <c r="J310" t="s">
        <v>809</v>
      </c>
      <c r="L310" s="59">
        <v>30000000</v>
      </c>
      <c r="M310" s="59">
        <v>105000000</v>
      </c>
    </row>
    <row r="311" spans="1:13" x14ac:dyDescent="0.2">
      <c r="A311" t="s">
        <v>1893</v>
      </c>
      <c r="B311" s="58">
        <v>41327</v>
      </c>
      <c r="C311" t="s">
        <v>1894</v>
      </c>
      <c r="D311" t="s">
        <v>24</v>
      </c>
      <c r="E311" t="s">
        <v>1895</v>
      </c>
      <c r="G311" t="s">
        <v>449</v>
      </c>
      <c r="H311" t="s">
        <v>1116</v>
      </c>
      <c r="I311" t="s">
        <v>1751</v>
      </c>
      <c r="J311" t="s">
        <v>1164</v>
      </c>
      <c r="L311" s="59">
        <v>15000000</v>
      </c>
      <c r="M311" s="59">
        <v>57800000</v>
      </c>
    </row>
    <row r="312" spans="1:13" x14ac:dyDescent="0.2">
      <c r="A312" t="s">
        <v>1896</v>
      </c>
      <c r="B312" s="58">
        <v>41061</v>
      </c>
      <c r="C312" t="s">
        <v>1897</v>
      </c>
      <c r="D312" t="s">
        <v>24</v>
      </c>
      <c r="E312" t="s">
        <v>1898</v>
      </c>
      <c r="G312" t="s">
        <v>1185</v>
      </c>
      <c r="H312" t="s">
        <v>216</v>
      </c>
      <c r="I312" t="s">
        <v>359</v>
      </c>
      <c r="J312" t="s">
        <v>1899</v>
      </c>
      <c r="K312" t="s">
        <v>1900</v>
      </c>
      <c r="L312" s="59">
        <v>170000000</v>
      </c>
      <c r="M312" s="59">
        <v>396600000</v>
      </c>
    </row>
    <row r="313" spans="1:13" x14ac:dyDescent="0.2">
      <c r="A313" t="s">
        <v>1901</v>
      </c>
      <c r="B313" s="58">
        <v>41698</v>
      </c>
      <c r="C313" t="s">
        <v>1902</v>
      </c>
      <c r="D313" t="s">
        <v>64</v>
      </c>
      <c r="E313" t="s">
        <v>1903</v>
      </c>
      <c r="G313" t="s">
        <v>1904</v>
      </c>
      <c r="H313" t="s">
        <v>1905</v>
      </c>
      <c r="I313" t="s">
        <v>1906</v>
      </c>
      <c r="L313" s="59">
        <v>22000000</v>
      </c>
      <c r="M313" s="59">
        <v>67800000</v>
      </c>
    </row>
    <row r="314" spans="1:13" x14ac:dyDescent="0.2">
      <c r="A314" t="s">
        <v>1907</v>
      </c>
      <c r="B314" s="58">
        <v>42139</v>
      </c>
      <c r="C314" t="s">
        <v>1908</v>
      </c>
      <c r="D314" t="s">
        <v>64</v>
      </c>
      <c r="E314" t="s">
        <v>2894</v>
      </c>
      <c r="G314" t="s">
        <v>2895</v>
      </c>
      <c r="L314" s="59">
        <v>1500000</v>
      </c>
      <c r="M314" s="59">
        <v>6200000</v>
      </c>
    </row>
    <row r="315" spans="1:13" x14ac:dyDescent="0.2">
      <c r="A315" t="s">
        <v>1911</v>
      </c>
      <c r="B315" s="58">
        <v>42170</v>
      </c>
      <c r="C315" t="s">
        <v>1912</v>
      </c>
      <c r="D315" t="s">
        <v>64</v>
      </c>
      <c r="E315" t="s">
        <v>1499</v>
      </c>
      <c r="G315" t="s">
        <v>718</v>
      </c>
      <c r="H315" t="s">
        <v>124</v>
      </c>
      <c r="I315" t="s">
        <v>1913</v>
      </c>
      <c r="J315" t="s">
        <v>1914</v>
      </c>
      <c r="K315" t="s">
        <v>1915</v>
      </c>
      <c r="L315" s="59">
        <v>30000000</v>
      </c>
      <c r="M315" s="59">
        <v>92000000</v>
      </c>
    </row>
    <row r="316" spans="1:13" x14ac:dyDescent="0.2">
      <c r="A316" t="s">
        <v>1916</v>
      </c>
      <c r="B316" s="58">
        <v>42250</v>
      </c>
      <c r="C316" t="s">
        <v>1917</v>
      </c>
      <c r="D316" t="s">
        <v>64</v>
      </c>
      <c r="E316" t="s">
        <v>1918</v>
      </c>
      <c r="G316" t="s">
        <v>1488</v>
      </c>
      <c r="H316" t="s">
        <v>1424</v>
      </c>
      <c r="I316" t="s">
        <v>124</v>
      </c>
      <c r="J316" t="s">
        <v>1582</v>
      </c>
      <c r="K316" t="s">
        <v>1919</v>
      </c>
      <c r="L316" s="59">
        <v>20000000</v>
      </c>
      <c r="M316" s="59">
        <v>88300000</v>
      </c>
    </row>
    <row r="317" spans="1:13" x14ac:dyDescent="0.2">
      <c r="A317" t="s">
        <v>1920</v>
      </c>
      <c r="B317" s="58">
        <v>42139</v>
      </c>
      <c r="C317" t="s">
        <v>1921</v>
      </c>
      <c r="D317" t="s">
        <v>24</v>
      </c>
      <c r="E317" t="s">
        <v>865</v>
      </c>
      <c r="G317" t="s">
        <v>866</v>
      </c>
      <c r="H317" t="s">
        <v>1335</v>
      </c>
      <c r="I317" t="s">
        <v>242</v>
      </c>
      <c r="J317" t="s">
        <v>1922</v>
      </c>
      <c r="K317" t="s">
        <v>243</v>
      </c>
      <c r="L317" s="59">
        <v>65000000</v>
      </c>
      <c r="M317" s="59">
        <v>235700000</v>
      </c>
    </row>
    <row r="318" spans="1:13" x14ac:dyDescent="0.2">
      <c r="A318" t="s">
        <v>1923</v>
      </c>
      <c r="B318" s="58">
        <v>41887</v>
      </c>
      <c r="C318" t="s">
        <v>1924</v>
      </c>
      <c r="D318" t="s">
        <v>42</v>
      </c>
      <c r="E318" t="s">
        <v>1925</v>
      </c>
      <c r="G318" t="s">
        <v>188</v>
      </c>
      <c r="H318" t="s">
        <v>866</v>
      </c>
      <c r="I318" t="s">
        <v>1926</v>
      </c>
      <c r="J318" t="s">
        <v>1927</v>
      </c>
      <c r="K318" t="s">
        <v>1928</v>
      </c>
      <c r="L318" s="59">
        <v>13000000</v>
      </c>
      <c r="M318" s="59">
        <v>54800000</v>
      </c>
    </row>
    <row r="319" spans="1:13" x14ac:dyDescent="0.2">
      <c r="A319" t="s">
        <v>1929</v>
      </c>
      <c r="B319" s="58">
        <v>41859</v>
      </c>
      <c r="C319" t="s">
        <v>1930</v>
      </c>
      <c r="D319" t="s">
        <v>970</v>
      </c>
      <c r="E319" t="s">
        <v>1931</v>
      </c>
      <c r="F319" t="s">
        <v>1932</v>
      </c>
      <c r="G319" t="s">
        <v>1933</v>
      </c>
      <c r="H319" t="s">
        <v>1934</v>
      </c>
      <c r="I319" t="s">
        <v>1935</v>
      </c>
      <c r="J319" t="s">
        <v>1936</v>
      </c>
      <c r="K319" t="s">
        <v>1937</v>
      </c>
      <c r="L319" s="59">
        <v>35000000</v>
      </c>
      <c r="M319" s="59">
        <v>196400000</v>
      </c>
    </row>
    <row r="320" spans="1:13" x14ac:dyDescent="0.2">
      <c r="A320" t="s">
        <v>1938</v>
      </c>
      <c r="B320" s="58">
        <v>42573</v>
      </c>
      <c r="C320" t="s">
        <v>1939</v>
      </c>
      <c r="D320" t="s">
        <v>24</v>
      </c>
      <c r="E320" t="s">
        <v>773</v>
      </c>
      <c r="G320" t="s">
        <v>1098</v>
      </c>
      <c r="H320" t="s">
        <v>965</v>
      </c>
      <c r="I320" t="s">
        <v>1940</v>
      </c>
      <c r="J320" t="s">
        <v>1741</v>
      </c>
      <c r="K320" t="s">
        <v>1028</v>
      </c>
      <c r="L320" s="59">
        <v>185000000</v>
      </c>
      <c r="M320" s="59">
        <v>243000000</v>
      </c>
    </row>
    <row r="321" spans="1:13" x14ac:dyDescent="0.2">
      <c r="A321" t="s">
        <v>1941</v>
      </c>
      <c r="B321" s="58">
        <v>41859</v>
      </c>
      <c r="C321" t="s">
        <v>1942</v>
      </c>
      <c r="D321" t="s">
        <v>64</v>
      </c>
      <c r="E321" t="s">
        <v>1943</v>
      </c>
      <c r="G321" t="s">
        <v>1124</v>
      </c>
      <c r="H321" t="s">
        <v>1944</v>
      </c>
      <c r="I321" t="s">
        <v>1945</v>
      </c>
      <c r="J321" t="s">
        <v>1946</v>
      </c>
      <c r="K321" t="s">
        <v>1947</v>
      </c>
      <c r="L321" s="59">
        <v>45000000</v>
      </c>
      <c r="M321" s="59">
        <v>86200000</v>
      </c>
    </row>
    <row r="322" spans="1:13" x14ac:dyDescent="0.2">
      <c r="A322" t="s">
        <v>1948</v>
      </c>
      <c r="B322" s="58">
        <v>42252</v>
      </c>
      <c r="C322" t="s">
        <v>1949</v>
      </c>
      <c r="D322" t="s">
        <v>63</v>
      </c>
      <c r="E322" t="s">
        <v>1950</v>
      </c>
      <c r="G322" t="s">
        <v>1678</v>
      </c>
      <c r="H322" t="s">
        <v>1191</v>
      </c>
      <c r="I322" t="s">
        <v>627</v>
      </c>
      <c r="J322" t="s">
        <v>683</v>
      </c>
      <c r="K322" t="s">
        <v>1951</v>
      </c>
      <c r="L322" s="59">
        <v>30000000</v>
      </c>
      <c r="M322" s="59">
        <v>34400000</v>
      </c>
    </row>
    <row r="323" spans="1:13" x14ac:dyDescent="0.2">
      <c r="A323" t="s">
        <v>1952</v>
      </c>
      <c r="B323" s="58">
        <v>42227</v>
      </c>
      <c r="C323" t="s">
        <v>1953</v>
      </c>
      <c r="D323" t="s">
        <v>63</v>
      </c>
      <c r="E323" t="s">
        <v>1954</v>
      </c>
      <c r="G323" t="s">
        <v>1955</v>
      </c>
      <c r="H323" t="s">
        <v>644</v>
      </c>
      <c r="I323" t="s">
        <v>1956</v>
      </c>
      <c r="J323" t="s">
        <v>1957</v>
      </c>
      <c r="K323" t="s">
        <v>1958</v>
      </c>
      <c r="L323" s="59">
        <v>50000000</v>
      </c>
      <c r="M323" s="59">
        <v>201600000</v>
      </c>
    </row>
    <row r="324" spans="1:13" x14ac:dyDescent="0.2">
      <c r="A324" t="s">
        <v>1959</v>
      </c>
      <c r="B324" s="58">
        <v>42251</v>
      </c>
      <c r="C324" t="s">
        <v>1960</v>
      </c>
      <c r="D324" t="s">
        <v>64</v>
      </c>
      <c r="E324" t="s">
        <v>1961</v>
      </c>
      <c r="G324" t="s">
        <v>1962</v>
      </c>
      <c r="H324" t="s">
        <v>558</v>
      </c>
      <c r="I324" t="s">
        <v>786</v>
      </c>
      <c r="J324" t="s">
        <v>507</v>
      </c>
      <c r="K324" t="s">
        <v>1963</v>
      </c>
      <c r="L324" s="59">
        <v>14000000</v>
      </c>
      <c r="M324" s="59">
        <v>32000000</v>
      </c>
    </row>
    <row r="325" spans="1:13" x14ac:dyDescent="0.2">
      <c r="A325" t="s">
        <v>1964</v>
      </c>
      <c r="B325" s="58">
        <v>42587</v>
      </c>
      <c r="C325" t="s">
        <v>1965</v>
      </c>
      <c r="D325" t="s">
        <v>24</v>
      </c>
      <c r="E325" t="s">
        <v>717</v>
      </c>
      <c r="G325" t="s">
        <v>162</v>
      </c>
      <c r="H325" t="s">
        <v>1966</v>
      </c>
      <c r="I325" t="s">
        <v>1967</v>
      </c>
      <c r="J325" t="s">
        <v>491</v>
      </c>
      <c r="K325" t="s">
        <v>317</v>
      </c>
      <c r="L325" s="59">
        <v>175000000</v>
      </c>
      <c r="M325" s="59">
        <v>636700000</v>
      </c>
    </row>
    <row r="326" spans="1:13" x14ac:dyDescent="0.2">
      <c r="A326" t="s">
        <v>1968</v>
      </c>
      <c r="B326" s="58">
        <v>41187</v>
      </c>
      <c r="C326" t="s">
        <v>1969</v>
      </c>
      <c r="D326" t="s">
        <v>24</v>
      </c>
      <c r="E326" t="s">
        <v>1970</v>
      </c>
      <c r="G326" t="s">
        <v>139</v>
      </c>
      <c r="H326" t="s">
        <v>941</v>
      </c>
      <c r="I326" t="s">
        <v>1250</v>
      </c>
      <c r="J326" t="s">
        <v>1971</v>
      </c>
      <c r="K326" t="s">
        <v>211</v>
      </c>
      <c r="L326" s="59">
        <v>43000000</v>
      </c>
      <c r="M326" s="59">
        <v>376100000</v>
      </c>
    </row>
    <row r="327" spans="1:13" x14ac:dyDescent="0.2">
      <c r="A327" t="s">
        <v>1972</v>
      </c>
      <c r="B327" s="58">
        <v>41822</v>
      </c>
      <c r="C327" t="s">
        <v>1973</v>
      </c>
      <c r="D327" t="s">
        <v>42</v>
      </c>
      <c r="E327" t="s">
        <v>727</v>
      </c>
      <c r="G327" t="s">
        <v>866</v>
      </c>
      <c r="H327" t="s">
        <v>1116</v>
      </c>
      <c r="I327" t="s">
        <v>135</v>
      </c>
      <c r="J327" t="s">
        <v>108</v>
      </c>
      <c r="K327" t="s">
        <v>1974</v>
      </c>
      <c r="L327" s="59">
        <v>20000000</v>
      </c>
      <c r="M327" s="59">
        <v>100500000</v>
      </c>
    </row>
    <row r="328" spans="1:13" x14ac:dyDescent="0.2">
      <c r="A328" t="s">
        <v>1975</v>
      </c>
      <c r="B328" s="58">
        <v>41089</v>
      </c>
      <c r="C328" t="s">
        <v>1976</v>
      </c>
      <c r="D328" t="s">
        <v>42</v>
      </c>
      <c r="E328" t="s">
        <v>1977</v>
      </c>
      <c r="G328" t="s">
        <v>35</v>
      </c>
      <c r="H328" t="s">
        <v>269</v>
      </c>
      <c r="I328" t="s">
        <v>1977</v>
      </c>
      <c r="J328" t="s">
        <v>1978</v>
      </c>
      <c r="K328" t="s">
        <v>596</v>
      </c>
      <c r="L328" s="59">
        <v>51000000</v>
      </c>
      <c r="M328" s="59">
        <v>549400000</v>
      </c>
    </row>
    <row r="329" spans="1:13" x14ac:dyDescent="0.2">
      <c r="A329" t="s">
        <v>1979</v>
      </c>
      <c r="B329" s="58">
        <v>42179</v>
      </c>
      <c r="C329" t="s">
        <v>1980</v>
      </c>
      <c r="D329" t="s">
        <v>42</v>
      </c>
      <c r="E329" t="s">
        <v>1977</v>
      </c>
      <c r="G329" t="s">
        <v>1981</v>
      </c>
      <c r="H329" t="s">
        <v>1982</v>
      </c>
      <c r="I329" t="s">
        <v>1977</v>
      </c>
      <c r="J329" t="s">
        <v>740</v>
      </c>
      <c r="K329" t="s">
        <v>1978</v>
      </c>
      <c r="L329" s="59">
        <v>68000000</v>
      </c>
      <c r="M329" s="59">
        <v>216700000</v>
      </c>
    </row>
    <row r="330" spans="1:13" x14ac:dyDescent="0.2">
      <c r="A330" t="s">
        <v>1983</v>
      </c>
      <c r="B330" s="58">
        <v>41849</v>
      </c>
      <c r="C330" t="s">
        <v>1984</v>
      </c>
      <c r="D330" t="s">
        <v>24</v>
      </c>
      <c r="E330" t="s">
        <v>1985</v>
      </c>
      <c r="G330" t="s">
        <v>1986</v>
      </c>
      <c r="H330" t="s">
        <v>1987</v>
      </c>
      <c r="I330" t="s">
        <v>1988</v>
      </c>
      <c r="J330" t="s">
        <v>1989</v>
      </c>
      <c r="K330" t="s">
        <v>1990</v>
      </c>
      <c r="L330" s="59">
        <v>125000000</v>
      </c>
      <c r="M330" s="59">
        <v>493300000</v>
      </c>
    </row>
    <row r="331" spans="1:13" x14ac:dyDescent="0.2">
      <c r="A331" t="s">
        <v>1991</v>
      </c>
      <c r="B331" s="58">
        <v>42512</v>
      </c>
      <c r="C331" t="s">
        <v>1992</v>
      </c>
      <c r="D331" t="s">
        <v>24</v>
      </c>
      <c r="E331" t="s">
        <v>688</v>
      </c>
      <c r="G331" t="s">
        <v>1986</v>
      </c>
      <c r="H331" t="s">
        <v>1993</v>
      </c>
      <c r="I331" t="s">
        <v>1994</v>
      </c>
      <c r="J331" t="s">
        <v>1995</v>
      </c>
      <c r="K331" t="s">
        <v>1996</v>
      </c>
      <c r="L331" s="59">
        <v>135000000</v>
      </c>
      <c r="M331" s="59">
        <v>242500000</v>
      </c>
    </row>
    <row r="332" spans="1:13" x14ac:dyDescent="0.2">
      <c r="A332" t="s">
        <v>1997</v>
      </c>
      <c r="B332" s="58">
        <v>42177</v>
      </c>
      <c r="C332" t="s">
        <v>1998</v>
      </c>
      <c r="D332" t="s">
        <v>159</v>
      </c>
      <c r="E332" t="s">
        <v>1999</v>
      </c>
      <c r="G332" t="s">
        <v>1810</v>
      </c>
      <c r="H332" t="s">
        <v>2000</v>
      </c>
      <c r="I332" t="s">
        <v>1327</v>
      </c>
      <c r="J332" t="s">
        <v>493</v>
      </c>
      <c r="K332" t="s">
        <v>89</v>
      </c>
      <c r="L332" s="59">
        <v>155000000</v>
      </c>
      <c r="M332" s="59">
        <v>440600000</v>
      </c>
    </row>
    <row r="333" spans="1:13" x14ac:dyDescent="0.2">
      <c r="A333" t="s">
        <v>2001</v>
      </c>
      <c r="B333" s="58">
        <v>41278</v>
      </c>
      <c r="C333" t="s">
        <v>2002</v>
      </c>
      <c r="D333" t="s">
        <v>17</v>
      </c>
      <c r="E333" t="s">
        <v>2003</v>
      </c>
      <c r="G333" t="s">
        <v>1599</v>
      </c>
      <c r="H333" t="s">
        <v>2004</v>
      </c>
      <c r="I333" t="s">
        <v>2005</v>
      </c>
      <c r="J333" t="s">
        <v>2006</v>
      </c>
      <c r="K333" t="s">
        <v>2007</v>
      </c>
      <c r="L333" s="59">
        <v>20000000</v>
      </c>
      <c r="M333" s="59">
        <v>47200000</v>
      </c>
    </row>
    <row r="334" spans="1:13" x14ac:dyDescent="0.2">
      <c r="A334" t="s">
        <v>2008</v>
      </c>
      <c r="B334" s="58">
        <v>41666</v>
      </c>
      <c r="C334" t="s">
        <v>2009</v>
      </c>
      <c r="D334" t="s">
        <v>42</v>
      </c>
      <c r="E334" t="s">
        <v>2010</v>
      </c>
      <c r="G334" t="s">
        <v>654</v>
      </c>
      <c r="H334" t="s">
        <v>498</v>
      </c>
      <c r="I334" t="s">
        <v>769</v>
      </c>
      <c r="J334" t="s">
        <v>111</v>
      </c>
      <c r="K334" t="s">
        <v>755</v>
      </c>
      <c r="L334" s="59">
        <v>8000000</v>
      </c>
      <c r="M334" s="59">
        <v>40500000</v>
      </c>
    </row>
    <row r="335" spans="1:13" x14ac:dyDescent="0.2">
      <c r="A335" t="s">
        <v>2011</v>
      </c>
      <c r="B335" s="58">
        <v>42222</v>
      </c>
      <c r="C335" t="s">
        <v>2012</v>
      </c>
      <c r="D335" t="s">
        <v>64</v>
      </c>
      <c r="E335" t="s">
        <v>1348</v>
      </c>
      <c r="G335" t="s">
        <v>2013</v>
      </c>
      <c r="H335" t="s">
        <v>56</v>
      </c>
      <c r="I335" t="s">
        <v>896</v>
      </c>
      <c r="J335" t="s">
        <v>2014</v>
      </c>
      <c r="K335" t="s">
        <v>2015</v>
      </c>
      <c r="L335" s="59">
        <v>26000000</v>
      </c>
      <c r="M335" s="59">
        <v>24900000</v>
      </c>
    </row>
    <row r="336" spans="1:13" x14ac:dyDescent="0.2">
      <c r="A336" t="s">
        <v>2016</v>
      </c>
      <c r="B336" s="58">
        <v>42391</v>
      </c>
      <c r="C336" t="s">
        <v>2017</v>
      </c>
      <c r="D336" t="s">
        <v>159</v>
      </c>
      <c r="E336" t="s">
        <v>2018</v>
      </c>
      <c r="G336" t="s">
        <v>2880</v>
      </c>
      <c r="H336" t="s">
        <v>2019</v>
      </c>
      <c r="I336" t="s">
        <v>2020</v>
      </c>
      <c r="J336" t="s">
        <v>1582</v>
      </c>
      <c r="K336" t="s">
        <v>2021</v>
      </c>
      <c r="L336" s="59">
        <v>35000000</v>
      </c>
      <c r="M336" s="59">
        <v>110700000</v>
      </c>
    </row>
    <row r="337" spans="1:13" x14ac:dyDescent="0.2">
      <c r="A337" t="s">
        <v>2022</v>
      </c>
      <c r="B337" s="58">
        <v>42118</v>
      </c>
      <c r="C337" t="s">
        <v>2023</v>
      </c>
      <c r="D337" t="s">
        <v>183</v>
      </c>
      <c r="E337" t="s">
        <v>2024</v>
      </c>
      <c r="G337" t="s">
        <v>1824</v>
      </c>
      <c r="H337" t="s">
        <v>2025</v>
      </c>
      <c r="I337" t="s">
        <v>66</v>
      </c>
      <c r="J337" t="s">
        <v>2026</v>
      </c>
      <c r="K337" t="s">
        <v>2027</v>
      </c>
      <c r="L337" s="59">
        <v>25000000</v>
      </c>
      <c r="M337" s="59">
        <v>65700000</v>
      </c>
    </row>
    <row r="338" spans="1:13" x14ac:dyDescent="0.2">
      <c r="A338" t="s">
        <v>2028</v>
      </c>
      <c r="B338" s="58">
        <v>41093</v>
      </c>
      <c r="C338" t="s">
        <v>2029</v>
      </c>
      <c r="D338" t="s">
        <v>24</v>
      </c>
      <c r="E338" t="s">
        <v>2030</v>
      </c>
      <c r="G338" t="s">
        <v>2031</v>
      </c>
      <c r="H338" t="s">
        <v>186</v>
      </c>
      <c r="I338" t="s">
        <v>210</v>
      </c>
      <c r="J338" t="s">
        <v>2032</v>
      </c>
      <c r="K338" t="s">
        <v>1236</v>
      </c>
      <c r="L338" s="59">
        <v>230000000</v>
      </c>
      <c r="M338" s="59">
        <v>757900000</v>
      </c>
    </row>
    <row r="339" spans="1:13" x14ac:dyDescent="0.2">
      <c r="A339" t="s">
        <v>2033</v>
      </c>
      <c r="B339" s="58">
        <v>42495</v>
      </c>
      <c r="C339" t="s">
        <v>2034</v>
      </c>
      <c r="D339" t="s">
        <v>42</v>
      </c>
      <c r="E339" t="s">
        <v>2035</v>
      </c>
      <c r="F339" t="s">
        <v>2036</v>
      </c>
      <c r="G339" t="s">
        <v>741</v>
      </c>
      <c r="H339" t="s">
        <v>1135</v>
      </c>
      <c r="I339" t="s">
        <v>2037</v>
      </c>
      <c r="J339" t="s">
        <v>513</v>
      </c>
      <c r="K339" t="s">
        <v>809</v>
      </c>
      <c r="L339" s="59">
        <v>73000000</v>
      </c>
      <c r="M339" s="59">
        <v>346900000</v>
      </c>
    </row>
    <row r="340" spans="1:13" x14ac:dyDescent="0.2">
      <c r="A340" t="s">
        <v>2896</v>
      </c>
      <c r="B340" s="58">
        <v>41033</v>
      </c>
      <c r="C340" t="s">
        <v>2039</v>
      </c>
      <c r="D340" t="s">
        <v>42</v>
      </c>
      <c r="E340" t="s">
        <v>2040</v>
      </c>
      <c r="G340" t="s">
        <v>2041</v>
      </c>
      <c r="H340" t="s">
        <v>2042</v>
      </c>
      <c r="I340" t="s">
        <v>463</v>
      </c>
      <c r="J340" t="s">
        <v>1847</v>
      </c>
      <c r="K340" t="s">
        <v>2043</v>
      </c>
      <c r="L340" s="59">
        <v>10000000</v>
      </c>
      <c r="M340" s="59">
        <v>136800000</v>
      </c>
    </row>
    <row r="341" spans="1:13" x14ac:dyDescent="0.2">
      <c r="A341" t="s">
        <v>2044</v>
      </c>
      <c r="B341" s="58">
        <v>42349</v>
      </c>
      <c r="C341" t="s">
        <v>2045</v>
      </c>
      <c r="D341" t="s">
        <v>63</v>
      </c>
      <c r="E341" t="s">
        <v>2046</v>
      </c>
      <c r="G341" t="s">
        <v>2047</v>
      </c>
      <c r="H341" t="s">
        <v>601</v>
      </c>
      <c r="I341" t="s">
        <v>830</v>
      </c>
      <c r="J341" t="s">
        <v>421</v>
      </c>
      <c r="K341" t="s">
        <v>1665</v>
      </c>
      <c r="L341" s="59">
        <v>28000000</v>
      </c>
      <c r="M341" s="59">
        <v>133300000</v>
      </c>
    </row>
    <row r="342" spans="1:13" x14ac:dyDescent="0.2">
      <c r="A342" t="s">
        <v>2048</v>
      </c>
      <c r="B342" s="58">
        <v>41439</v>
      </c>
      <c r="C342" t="s">
        <v>2049</v>
      </c>
      <c r="D342" t="s">
        <v>42</v>
      </c>
      <c r="E342" t="s">
        <v>2050</v>
      </c>
      <c r="G342" t="s">
        <v>1475</v>
      </c>
      <c r="H342" t="s">
        <v>2051</v>
      </c>
      <c r="I342" t="s">
        <v>2052</v>
      </c>
      <c r="J342" t="s">
        <v>2053</v>
      </c>
      <c r="K342" t="s">
        <v>2054</v>
      </c>
      <c r="L342" s="59">
        <v>8000000</v>
      </c>
      <c r="M342" s="59">
        <v>19100000</v>
      </c>
    </row>
    <row r="343" spans="1:13" x14ac:dyDescent="0.2">
      <c r="A343" t="s">
        <v>2055</v>
      </c>
      <c r="B343" s="58">
        <v>41924</v>
      </c>
      <c r="C343" t="s">
        <v>2056</v>
      </c>
      <c r="D343" t="s">
        <v>191</v>
      </c>
      <c r="E343" t="s">
        <v>2057</v>
      </c>
      <c r="G343" t="s">
        <v>270</v>
      </c>
      <c r="H343" t="s">
        <v>453</v>
      </c>
      <c r="I343" t="s">
        <v>1940</v>
      </c>
      <c r="J343" t="s">
        <v>46</v>
      </c>
      <c r="L343" s="59">
        <v>50000000</v>
      </c>
      <c r="M343" s="59">
        <v>99800000</v>
      </c>
    </row>
    <row r="344" spans="1:13" x14ac:dyDescent="0.2">
      <c r="A344" t="s">
        <v>2058</v>
      </c>
      <c r="B344" s="58">
        <v>42468</v>
      </c>
      <c r="C344" t="s">
        <v>2059</v>
      </c>
      <c r="D344" t="s">
        <v>42</v>
      </c>
      <c r="E344" t="s">
        <v>727</v>
      </c>
      <c r="G344" t="s">
        <v>866</v>
      </c>
      <c r="H344" t="s">
        <v>271</v>
      </c>
      <c r="I344" t="s">
        <v>1617</v>
      </c>
      <c r="J344" t="s">
        <v>2060</v>
      </c>
      <c r="K344" t="s">
        <v>515</v>
      </c>
      <c r="L344" s="59">
        <v>29000000</v>
      </c>
      <c r="M344" s="59">
        <v>78600000</v>
      </c>
    </row>
    <row r="345" spans="1:13" x14ac:dyDescent="0.2">
      <c r="A345" t="s">
        <v>2061</v>
      </c>
      <c r="B345" s="58">
        <v>41131</v>
      </c>
      <c r="C345" t="s">
        <v>2062</v>
      </c>
      <c r="D345" t="s">
        <v>24</v>
      </c>
      <c r="E345" t="s">
        <v>2063</v>
      </c>
      <c r="G345" t="s">
        <v>938</v>
      </c>
      <c r="H345" t="s">
        <v>2064</v>
      </c>
      <c r="I345" t="s">
        <v>1385</v>
      </c>
      <c r="J345" t="s">
        <v>115</v>
      </c>
      <c r="K345" t="s">
        <v>1794</v>
      </c>
      <c r="L345" s="59">
        <v>125000000</v>
      </c>
      <c r="M345" s="59">
        <v>276100000</v>
      </c>
    </row>
    <row r="346" spans="1:13" x14ac:dyDescent="0.2">
      <c r="A346" t="s">
        <v>2065</v>
      </c>
      <c r="B346" s="58">
        <v>41882</v>
      </c>
      <c r="C346" t="s">
        <v>2066</v>
      </c>
      <c r="D346" t="s">
        <v>191</v>
      </c>
      <c r="E346" t="s">
        <v>2067</v>
      </c>
      <c r="F346" t="s">
        <v>2068</v>
      </c>
      <c r="G346" t="s">
        <v>1841</v>
      </c>
      <c r="H346" t="s">
        <v>108</v>
      </c>
      <c r="I346" t="s">
        <v>2069</v>
      </c>
      <c r="J346" t="s">
        <v>2070</v>
      </c>
      <c r="K346" t="s">
        <v>1636</v>
      </c>
      <c r="L346" s="59">
        <v>60000000</v>
      </c>
      <c r="M346" s="59">
        <v>109300000</v>
      </c>
    </row>
    <row r="347" spans="1:13" x14ac:dyDescent="0.2">
      <c r="A347" t="s">
        <v>2071</v>
      </c>
      <c r="B347" s="58">
        <v>42391</v>
      </c>
      <c r="C347" t="s">
        <v>2072</v>
      </c>
      <c r="D347" t="s">
        <v>17</v>
      </c>
      <c r="E347" t="s">
        <v>2073</v>
      </c>
      <c r="G347" t="s">
        <v>2074</v>
      </c>
      <c r="H347" t="s">
        <v>2075</v>
      </c>
      <c r="I347" t="s">
        <v>2076</v>
      </c>
      <c r="J347" t="s">
        <v>2077</v>
      </c>
      <c r="L347" s="59">
        <v>10000000</v>
      </c>
      <c r="M347" s="59">
        <v>64200000</v>
      </c>
    </row>
    <row r="348" spans="1:13" x14ac:dyDescent="0.2">
      <c r="A348" t="s">
        <v>2078</v>
      </c>
      <c r="B348" s="58">
        <v>41502</v>
      </c>
      <c r="C348" t="s">
        <v>2079</v>
      </c>
      <c r="D348" t="s">
        <v>64</v>
      </c>
      <c r="E348" t="s">
        <v>2080</v>
      </c>
      <c r="G348" t="s">
        <v>1914</v>
      </c>
      <c r="H348" t="s">
        <v>2081</v>
      </c>
      <c r="I348" t="s">
        <v>118</v>
      </c>
      <c r="J348" t="s">
        <v>139</v>
      </c>
      <c r="K348" t="s">
        <v>675</v>
      </c>
      <c r="L348" s="59">
        <v>30000000</v>
      </c>
      <c r="M348" s="59">
        <v>176600000</v>
      </c>
    </row>
    <row r="349" spans="1:13" x14ac:dyDescent="0.2">
      <c r="A349" t="s">
        <v>2082</v>
      </c>
      <c r="B349" s="58">
        <v>41012</v>
      </c>
      <c r="C349" t="s">
        <v>2083</v>
      </c>
      <c r="D349" t="s">
        <v>17</v>
      </c>
      <c r="E349" t="s">
        <v>2084</v>
      </c>
      <c r="G349" t="s">
        <v>1089</v>
      </c>
      <c r="H349" t="s">
        <v>2085</v>
      </c>
      <c r="I349" t="s">
        <v>2086</v>
      </c>
      <c r="J349" t="s">
        <v>359</v>
      </c>
      <c r="K349" t="s">
        <v>2087</v>
      </c>
      <c r="L349" s="59">
        <v>30000000</v>
      </c>
      <c r="M349" s="59">
        <v>66500000</v>
      </c>
    </row>
    <row r="350" spans="1:13" x14ac:dyDescent="0.2">
      <c r="A350" t="s">
        <v>2088</v>
      </c>
      <c r="B350" s="58">
        <v>41348</v>
      </c>
      <c r="C350" t="s">
        <v>2089</v>
      </c>
      <c r="D350" t="s">
        <v>323</v>
      </c>
      <c r="E350" t="s">
        <v>2090</v>
      </c>
      <c r="G350" t="s">
        <v>2091</v>
      </c>
      <c r="H350" t="s">
        <v>2092</v>
      </c>
      <c r="I350" t="s">
        <v>2093</v>
      </c>
      <c r="J350" t="s">
        <v>2094</v>
      </c>
      <c r="K350" t="s">
        <v>2095</v>
      </c>
      <c r="L350" s="59">
        <v>13000000</v>
      </c>
      <c r="M350" s="59">
        <v>68600000</v>
      </c>
    </row>
    <row r="351" spans="1:13" x14ac:dyDescent="0.2">
      <c r="A351" t="s">
        <v>2096</v>
      </c>
      <c r="B351" s="58">
        <v>41131</v>
      </c>
      <c r="C351" t="s">
        <v>2097</v>
      </c>
      <c r="D351" t="s">
        <v>42</v>
      </c>
      <c r="E351" t="s">
        <v>2098</v>
      </c>
      <c r="G351" t="s">
        <v>546</v>
      </c>
      <c r="H351" t="s">
        <v>2099</v>
      </c>
      <c r="I351" t="s">
        <v>741</v>
      </c>
      <c r="J351" t="s">
        <v>2100</v>
      </c>
      <c r="K351" t="s">
        <v>1501</v>
      </c>
      <c r="L351" s="59">
        <v>95000000</v>
      </c>
      <c r="M351" s="59">
        <v>104900000</v>
      </c>
    </row>
    <row r="352" spans="1:13" x14ac:dyDescent="0.2">
      <c r="A352" t="s">
        <v>2101</v>
      </c>
      <c r="B352" s="58">
        <v>41159</v>
      </c>
      <c r="C352" t="s">
        <v>2102</v>
      </c>
      <c r="D352" t="s">
        <v>24</v>
      </c>
      <c r="E352" t="s">
        <v>2103</v>
      </c>
      <c r="G352" t="s">
        <v>283</v>
      </c>
      <c r="H352" t="s">
        <v>88</v>
      </c>
      <c r="I352" t="s">
        <v>2104</v>
      </c>
      <c r="J352" t="s">
        <v>2105</v>
      </c>
      <c r="K352" t="s">
        <v>2106</v>
      </c>
      <c r="L352" s="59">
        <v>20000000</v>
      </c>
      <c r="M352" s="59">
        <v>16900000</v>
      </c>
    </row>
    <row r="353" spans="1:13" x14ac:dyDescent="0.2">
      <c r="A353" t="s">
        <v>2107</v>
      </c>
      <c r="B353" s="58">
        <v>41243</v>
      </c>
      <c r="C353" t="s">
        <v>2108</v>
      </c>
      <c r="D353" t="s">
        <v>17</v>
      </c>
      <c r="E353" t="s">
        <v>2109</v>
      </c>
      <c r="G353" t="s">
        <v>2110</v>
      </c>
      <c r="H353" t="s">
        <v>2111</v>
      </c>
      <c r="L353" s="59">
        <v>10000000</v>
      </c>
      <c r="M353" s="59">
        <v>8900000</v>
      </c>
    </row>
    <row r="354" spans="1:13" x14ac:dyDescent="0.2">
      <c r="A354" t="s">
        <v>2112</v>
      </c>
      <c r="B354" s="58">
        <v>41474</v>
      </c>
      <c r="C354" t="s">
        <v>2113</v>
      </c>
      <c r="D354" t="s">
        <v>16</v>
      </c>
      <c r="E354" t="s">
        <v>1052</v>
      </c>
      <c r="G354" t="s">
        <v>1053</v>
      </c>
      <c r="H354" t="s">
        <v>2114</v>
      </c>
      <c r="I354" t="s">
        <v>2115</v>
      </c>
      <c r="J354" t="s">
        <v>2116</v>
      </c>
      <c r="K354" t="s">
        <v>2117</v>
      </c>
      <c r="L354" s="59">
        <v>20000000</v>
      </c>
      <c r="M354" s="59">
        <v>318000000</v>
      </c>
    </row>
    <row r="355" spans="1:13" x14ac:dyDescent="0.2">
      <c r="A355" t="s">
        <v>2118</v>
      </c>
      <c r="B355" s="58">
        <v>42528</v>
      </c>
      <c r="C355" t="s">
        <v>2119</v>
      </c>
      <c r="D355" t="s">
        <v>17</v>
      </c>
      <c r="E355" t="s">
        <v>1052</v>
      </c>
      <c r="G355" t="s">
        <v>1053</v>
      </c>
      <c r="H355" t="s">
        <v>2114</v>
      </c>
      <c r="L355" s="59">
        <v>40000000</v>
      </c>
      <c r="M355" s="59">
        <v>319500000</v>
      </c>
    </row>
    <row r="356" spans="1:13" x14ac:dyDescent="0.2">
      <c r="A356" t="s">
        <v>2120</v>
      </c>
      <c r="B356" s="58">
        <v>41355</v>
      </c>
      <c r="C356" t="s">
        <v>2121</v>
      </c>
      <c r="D356" t="s">
        <v>145</v>
      </c>
      <c r="E356" t="s">
        <v>2122</v>
      </c>
      <c r="F356" t="s">
        <v>2123</v>
      </c>
      <c r="G356" t="s">
        <v>858</v>
      </c>
      <c r="H356" t="s">
        <v>580</v>
      </c>
      <c r="I356" t="s">
        <v>186</v>
      </c>
      <c r="J356" t="s">
        <v>726</v>
      </c>
      <c r="K356" t="s">
        <v>134</v>
      </c>
      <c r="L356" s="59">
        <v>135000000</v>
      </c>
      <c r="M356" s="59">
        <v>587200000</v>
      </c>
    </row>
    <row r="357" spans="1:13" x14ac:dyDescent="0.2">
      <c r="A357" t="s">
        <v>2124</v>
      </c>
      <c r="B357" s="58">
        <v>42252</v>
      </c>
      <c r="C357" t="s">
        <v>2125</v>
      </c>
      <c r="D357" t="s">
        <v>64</v>
      </c>
      <c r="E357" t="s">
        <v>1209</v>
      </c>
      <c r="G357" t="s">
        <v>1211</v>
      </c>
      <c r="H357" t="s">
        <v>760</v>
      </c>
      <c r="I357" t="s">
        <v>2126</v>
      </c>
      <c r="J357" t="s">
        <v>507</v>
      </c>
      <c r="L357" s="59">
        <v>15000000</v>
      </c>
      <c r="M357" s="59">
        <v>64200000</v>
      </c>
    </row>
    <row r="358" spans="1:13" x14ac:dyDescent="0.2">
      <c r="A358" t="s">
        <v>2127</v>
      </c>
      <c r="B358" s="58">
        <v>42503</v>
      </c>
      <c r="C358" t="s">
        <v>2128</v>
      </c>
      <c r="D358" t="s">
        <v>17</v>
      </c>
      <c r="E358" t="s">
        <v>2129</v>
      </c>
      <c r="G358" t="s">
        <v>1687</v>
      </c>
      <c r="H358" t="s">
        <v>1869</v>
      </c>
      <c r="I358" t="s">
        <v>2130</v>
      </c>
      <c r="J358" t="s">
        <v>2131</v>
      </c>
      <c r="K358" t="s">
        <v>2132</v>
      </c>
      <c r="L358" s="59">
        <v>4000000</v>
      </c>
      <c r="M358" s="59">
        <v>10900000</v>
      </c>
    </row>
    <row r="359" spans="1:13" x14ac:dyDescent="0.2">
      <c r="A359" t="s">
        <v>2133</v>
      </c>
      <c r="B359" s="58">
        <v>40914</v>
      </c>
      <c r="C359" t="s">
        <v>2134</v>
      </c>
      <c r="D359" t="s">
        <v>17</v>
      </c>
      <c r="E359" t="s">
        <v>2073</v>
      </c>
      <c r="G359" t="s">
        <v>2135</v>
      </c>
      <c r="H359" t="s">
        <v>2136</v>
      </c>
      <c r="I359" t="s">
        <v>2137</v>
      </c>
      <c r="J359" t="s">
        <v>2138</v>
      </c>
      <c r="L359" s="59">
        <v>1000000</v>
      </c>
      <c r="M359" s="59">
        <v>101800000</v>
      </c>
    </row>
    <row r="360" spans="1:13" x14ac:dyDescent="0.2">
      <c r="A360" t="s">
        <v>2139</v>
      </c>
      <c r="B360" s="58">
        <v>41045</v>
      </c>
      <c r="C360" t="s">
        <v>2140</v>
      </c>
      <c r="D360" t="s">
        <v>42</v>
      </c>
      <c r="E360" t="s">
        <v>2141</v>
      </c>
      <c r="G360" t="s">
        <v>1284</v>
      </c>
      <c r="H360" t="s">
        <v>1841</v>
      </c>
      <c r="I360" t="s">
        <v>512</v>
      </c>
      <c r="J360" t="s">
        <v>1986</v>
      </c>
      <c r="K360" t="s">
        <v>2142</v>
      </c>
      <c r="L360" s="59">
        <v>65000000</v>
      </c>
      <c r="M360" s="59">
        <v>179400000</v>
      </c>
    </row>
    <row r="361" spans="1:13" x14ac:dyDescent="0.2">
      <c r="A361" t="s">
        <v>2143</v>
      </c>
      <c r="B361" s="58">
        <v>42447</v>
      </c>
      <c r="C361" t="s">
        <v>2144</v>
      </c>
      <c r="D361" t="s">
        <v>145</v>
      </c>
      <c r="E361" t="s">
        <v>1685</v>
      </c>
      <c r="G361" t="s">
        <v>626</v>
      </c>
      <c r="H361" t="s">
        <v>628</v>
      </c>
      <c r="I361" t="s">
        <v>1926</v>
      </c>
      <c r="J361" t="s">
        <v>683</v>
      </c>
      <c r="K361" t="s">
        <v>629</v>
      </c>
      <c r="L361" s="59">
        <v>110000000</v>
      </c>
      <c r="M361" s="59">
        <v>179200000</v>
      </c>
    </row>
    <row r="362" spans="1:13" x14ac:dyDescent="0.2">
      <c r="A362" t="s">
        <v>2145</v>
      </c>
      <c r="B362" s="58">
        <v>42082</v>
      </c>
      <c r="C362" t="s">
        <v>2146</v>
      </c>
      <c r="D362" t="s">
        <v>159</v>
      </c>
      <c r="E362" t="s">
        <v>1685</v>
      </c>
      <c r="G362" t="s">
        <v>626</v>
      </c>
      <c r="H362" t="s">
        <v>627</v>
      </c>
      <c r="I362" t="s">
        <v>628</v>
      </c>
      <c r="J362" t="s">
        <v>629</v>
      </c>
      <c r="K362" t="s">
        <v>1926</v>
      </c>
      <c r="L362" s="59">
        <v>110000000</v>
      </c>
      <c r="M362" s="59">
        <v>297300000</v>
      </c>
    </row>
    <row r="363" spans="1:13" x14ac:dyDescent="0.2">
      <c r="A363" t="s">
        <v>2147</v>
      </c>
      <c r="B363" s="58">
        <v>41894</v>
      </c>
      <c r="C363" t="s">
        <v>2148</v>
      </c>
      <c r="D363" t="s">
        <v>64</v>
      </c>
      <c r="E363" t="s">
        <v>2897</v>
      </c>
      <c r="G363" t="s">
        <v>489</v>
      </c>
      <c r="H363" t="s">
        <v>492</v>
      </c>
      <c r="I363" t="s">
        <v>724</v>
      </c>
      <c r="J363" t="s">
        <v>2126</v>
      </c>
      <c r="K363" t="s">
        <v>360</v>
      </c>
      <c r="L363" s="59">
        <v>12600000</v>
      </c>
      <c r="M363" s="59">
        <v>18700000</v>
      </c>
    </row>
    <row r="364" spans="1:13" x14ac:dyDescent="0.2">
      <c r="A364" t="s">
        <v>2150</v>
      </c>
      <c r="B364" s="58">
        <v>42047</v>
      </c>
      <c r="C364" t="s">
        <v>2151</v>
      </c>
      <c r="D364" t="s">
        <v>42</v>
      </c>
      <c r="E364" t="s">
        <v>2152</v>
      </c>
      <c r="G364" t="s">
        <v>2153</v>
      </c>
      <c r="H364" t="s">
        <v>1454</v>
      </c>
      <c r="I364" t="s">
        <v>197</v>
      </c>
      <c r="J364" t="s">
        <v>2154</v>
      </c>
      <c r="K364" t="s">
        <v>135</v>
      </c>
      <c r="L364" s="59">
        <v>8500000</v>
      </c>
      <c r="M364" s="59">
        <v>43500000</v>
      </c>
    </row>
    <row r="365" spans="1:13" x14ac:dyDescent="0.2">
      <c r="A365" t="s">
        <v>2155</v>
      </c>
      <c r="B365" s="58">
        <v>41425</v>
      </c>
      <c r="C365" t="s">
        <v>2156</v>
      </c>
      <c r="D365" t="s">
        <v>33</v>
      </c>
      <c r="E365" t="s">
        <v>2157</v>
      </c>
      <c r="G365" t="s">
        <v>2158</v>
      </c>
      <c r="H365" t="s">
        <v>2159</v>
      </c>
      <c r="I365" t="s">
        <v>2160</v>
      </c>
      <c r="J365" t="s">
        <v>2161</v>
      </c>
      <c r="K365" t="s">
        <v>1317</v>
      </c>
      <c r="L365" s="59">
        <v>6500000</v>
      </c>
      <c r="M365" s="59">
        <v>2400000</v>
      </c>
    </row>
    <row r="366" spans="1:13" x14ac:dyDescent="0.2">
      <c r="A366" t="s">
        <v>2162</v>
      </c>
      <c r="B366" s="58">
        <v>41889</v>
      </c>
      <c r="C366" t="s">
        <v>2163</v>
      </c>
      <c r="D366" t="s">
        <v>16</v>
      </c>
      <c r="E366" t="s">
        <v>1499</v>
      </c>
      <c r="G366" t="s">
        <v>36</v>
      </c>
      <c r="H366" t="s">
        <v>2880</v>
      </c>
      <c r="I366" t="s">
        <v>2164</v>
      </c>
      <c r="J366" t="s">
        <v>2165</v>
      </c>
      <c r="K366" t="s">
        <v>1046</v>
      </c>
      <c r="L366" s="59">
        <v>55000000</v>
      </c>
      <c r="M366" s="59">
        <v>192300000</v>
      </c>
    </row>
    <row r="367" spans="1:13" x14ac:dyDescent="0.2">
      <c r="A367" t="s">
        <v>2166</v>
      </c>
      <c r="B367" s="58">
        <v>41138</v>
      </c>
      <c r="C367" t="s">
        <v>2167</v>
      </c>
      <c r="D367" t="s">
        <v>24</v>
      </c>
      <c r="E367" t="s">
        <v>2168</v>
      </c>
      <c r="G367" t="s">
        <v>408</v>
      </c>
      <c r="H367" t="s">
        <v>1335</v>
      </c>
      <c r="I367" t="s">
        <v>2169</v>
      </c>
      <c r="J367" t="s">
        <v>369</v>
      </c>
      <c r="K367" t="s">
        <v>2170</v>
      </c>
      <c r="L367" s="59">
        <v>100000000</v>
      </c>
      <c r="M367" s="59">
        <v>305400000</v>
      </c>
    </row>
    <row r="368" spans="1:13" x14ac:dyDescent="0.2">
      <c r="A368" t="s">
        <v>2171</v>
      </c>
      <c r="B368" s="58">
        <v>41855</v>
      </c>
      <c r="C368" t="s">
        <v>2172</v>
      </c>
      <c r="D368" t="s">
        <v>24</v>
      </c>
      <c r="E368" t="s">
        <v>2173</v>
      </c>
      <c r="G368" t="s">
        <v>408</v>
      </c>
      <c r="H368" t="s">
        <v>1810</v>
      </c>
      <c r="I368" t="s">
        <v>66</v>
      </c>
      <c r="J368" t="s">
        <v>2174</v>
      </c>
      <c r="K368" t="s">
        <v>1335</v>
      </c>
      <c r="L368" s="59">
        <v>90000000</v>
      </c>
      <c r="M368" s="59">
        <v>206200000</v>
      </c>
    </row>
    <row r="369" spans="1:13" x14ac:dyDescent="0.2">
      <c r="A369" t="s">
        <v>2175</v>
      </c>
      <c r="B369" s="58">
        <v>41530</v>
      </c>
      <c r="C369" t="s">
        <v>2176</v>
      </c>
      <c r="D369" t="s">
        <v>33</v>
      </c>
      <c r="E369" t="s">
        <v>1271</v>
      </c>
      <c r="G369" t="s">
        <v>931</v>
      </c>
      <c r="H369" t="s">
        <v>557</v>
      </c>
      <c r="I369" t="s">
        <v>2177</v>
      </c>
      <c r="J369" t="s">
        <v>532</v>
      </c>
      <c r="K369" t="s">
        <v>2178</v>
      </c>
      <c r="L369" s="59">
        <v>30000000</v>
      </c>
      <c r="M369" s="59">
        <v>78400000</v>
      </c>
    </row>
    <row r="370" spans="1:13" x14ac:dyDescent="0.2">
      <c r="A370" t="s">
        <v>2179</v>
      </c>
      <c r="B370" s="58">
        <v>41775</v>
      </c>
      <c r="C370" t="s">
        <v>2180</v>
      </c>
      <c r="D370" t="s">
        <v>64</v>
      </c>
      <c r="E370" t="s">
        <v>2181</v>
      </c>
      <c r="G370" t="s">
        <v>626</v>
      </c>
      <c r="H370" t="s">
        <v>629</v>
      </c>
      <c r="L370" s="59">
        <v>13000000</v>
      </c>
      <c r="M370" s="59">
        <v>307200000</v>
      </c>
    </row>
    <row r="371" spans="1:13" x14ac:dyDescent="0.2">
      <c r="A371" t="s">
        <v>2182</v>
      </c>
      <c r="B371" s="58">
        <v>41026</v>
      </c>
      <c r="C371" t="s">
        <v>2183</v>
      </c>
      <c r="D371" t="s">
        <v>42</v>
      </c>
      <c r="E371" t="s">
        <v>1428</v>
      </c>
      <c r="G371" t="s">
        <v>1114</v>
      </c>
      <c r="H371" t="s">
        <v>702</v>
      </c>
      <c r="I371" t="s">
        <v>2184</v>
      </c>
      <c r="J371" t="s">
        <v>837</v>
      </c>
      <c r="K371" t="s">
        <v>2185</v>
      </c>
      <c r="L371" s="59">
        <v>30000000</v>
      </c>
      <c r="M371" s="59">
        <v>53900000</v>
      </c>
    </row>
    <row r="372" spans="1:13" x14ac:dyDescent="0.2">
      <c r="A372" t="s">
        <v>2186</v>
      </c>
      <c r="B372" s="58">
        <v>42377</v>
      </c>
      <c r="C372" t="s">
        <v>2187</v>
      </c>
      <c r="D372" t="s">
        <v>17</v>
      </c>
      <c r="E372" t="s">
        <v>2188</v>
      </c>
      <c r="G372" t="s">
        <v>2189</v>
      </c>
      <c r="H372" t="s">
        <v>2190</v>
      </c>
      <c r="L372" s="59">
        <v>10000000</v>
      </c>
      <c r="M372" s="59">
        <v>37600000</v>
      </c>
    </row>
    <row r="373" spans="1:13" x14ac:dyDescent="0.2">
      <c r="A373" t="s">
        <v>2191</v>
      </c>
      <c r="B373" s="58">
        <v>42215</v>
      </c>
      <c r="C373" t="s">
        <v>2192</v>
      </c>
      <c r="D373" t="s">
        <v>16</v>
      </c>
      <c r="E373" t="s">
        <v>353</v>
      </c>
      <c r="G373" t="s">
        <v>982</v>
      </c>
      <c r="H373" t="s">
        <v>2193</v>
      </c>
      <c r="I373" t="s">
        <v>353</v>
      </c>
      <c r="L373" s="59">
        <v>5000000</v>
      </c>
      <c r="M373" s="59">
        <v>59000000</v>
      </c>
    </row>
    <row r="374" spans="1:13" x14ac:dyDescent="0.2">
      <c r="A374" t="s">
        <v>2194</v>
      </c>
      <c r="B374" s="58">
        <v>41862</v>
      </c>
      <c r="C374" t="s">
        <v>2195</v>
      </c>
      <c r="D374" t="s">
        <v>159</v>
      </c>
      <c r="E374" t="s">
        <v>2196</v>
      </c>
      <c r="G374" t="s">
        <v>1686</v>
      </c>
      <c r="H374" t="s">
        <v>887</v>
      </c>
      <c r="I374" t="s">
        <v>786</v>
      </c>
      <c r="J374" t="s">
        <v>2868</v>
      </c>
      <c r="K374" t="s">
        <v>2197</v>
      </c>
      <c r="L374" s="59">
        <v>25000000</v>
      </c>
      <c r="M374" s="59">
        <v>67000000</v>
      </c>
    </row>
    <row r="375" spans="1:13" x14ac:dyDescent="0.2">
      <c r="A375" t="s">
        <v>2198</v>
      </c>
      <c r="B375" s="58">
        <v>41676</v>
      </c>
      <c r="C375" t="s">
        <v>2199</v>
      </c>
      <c r="D375" t="s">
        <v>42</v>
      </c>
      <c r="E375" t="s">
        <v>1382</v>
      </c>
      <c r="G375" t="s">
        <v>927</v>
      </c>
      <c r="H375" t="s">
        <v>2200</v>
      </c>
      <c r="I375" t="s">
        <v>2201</v>
      </c>
      <c r="J375" t="s">
        <v>2202</v>
      </c>
      <c r="K375" t="s">
        <v>676</v>
      </c>
      <c r="L375" s="59">
        <v>23000000</v>
      </c>
      <c r="M375" s="59">
        <v>174800000</v>
      </c>
    </row>
    <row r="376" spans="1:13" x14ac:dyDescent="0.2">
      <c r="A376" t="s">
        <v>2203</v>
      </c>
      <c r="B376" s="58">
        <v>41404</v>
      </c>
      <c r="C376" t="s">
        <v>2204</v>
      </c>
      <c r="D376" t="s">
        <v>64</v>
      </c>
      <c r="E376" t="s">
        <v>2205</v>
      </c>
      <c r="G376" t="s">
        <v>634</v>
      </c>
      <c r="H376" t="s">
        <v>1581</v>
      </c>
      <c r="I376" t="s">
        <v>353</v>
      </c>
      <c r="J376" t="s">
        <v>1962</v>
      </c>
      <c r="K376" t="s">
        <v>1486</v>
      </c>
      <c r="L376" s="59">
        <v>105000000</v>
      </c>
      <c r="M376" s="59">
        <v>351000000</v>
      </c>
    </row>
    <row r="377" spans="1:13" x14ac:dyDescent="0.2">
      <c r="A377" t="s">
        <v>2206</v>
      </c>
      <c r="B377" s="58">
        <v>40935</v>
      </c>
      <c r="C377" t="s">
        <v>2207</v>
      </c>
      <c r="D377" t="s">
        <v>24</v>
      </c>
      <c r="E377" t="s">
        <v>2208</v>
      </c>
      <c r="G377" t="s">
        <v>139</v>
      </c>
      <c r="H377" t="s">
        <v>720</v>
      </c>
      <c r="I377" t="s">
        <v>1059</v>
      </c>
      <c r="J377" t="s">
        <v>2209</v>
      </c>
      <c r="L377" s="59">
        <v>25000000</v>
      </c>
      <c r="M377" s="59">
        <v>77300000</v>
      </c>
    </row>
    <row r="378" spans="1:13" x14ac:dyDescent="0.2">
      <c r="A378" t="s">
        <v>2210</v>
      </c>
      <c r="B378" s="58">
        <v>42083</v>
      </c>
      <c r="C378" t="s">
        <v>2211</v>
      </c>
      <c r="D378" t="s">
        <v>16</v>
      </c>
      <c r="E378" t="s">
        <v>2212</v>
      </c>
      <c r="G378" t="s">
        <v>831</v>
      </c>
      <c r="H378" t="s">
        <v>2213</v>
      </c>
      <c r="I378" t="s">
        <v>1476</v>
      </c>
      <c r="J378" t="s">
        <v>859</v>
      </c>
      <c r="K378" t="s">
        <v>393</v>
      </c>
      <c r="L378" s="59">
        <v>40000000</v>
      </c>
      <c r="M378" s="59">
        <v>24200000</v>
      </c>
    </row>
    <row r="379" spans="1:13" x14ac:dyDescent="0.2">
      <c r="A379" t="s">
        <v>2214</v>
      </c>
      <c r="B379" s="58">
        <v>41417</v>
      </c>
      <c r="C379" t="s">
        <v>2215</v>
      </c>
      <c r="D379" t="s">
        <v>42</v>
      </c>
      <c r="E379" t="s">
        <v>2216</v>
      </c>
      <c r="G379" t="s">
        <v>185</v>
      </c>
      <c r="H379" t="s">
        <v>2099</v>
      </c>
      <c r="I379" t="s">
        <v>656</v>
      </c>
      <c r="J379" t="s">
        <v>2217</v>
      </c>
      <c r="K379" t="s">
        <v>1537</v>
      </c>
      <c r="L379" s="59">
        <v>103000000</v>
      </c>
      <c r="M379" s="59">
        <v>362000000</v>
      </c>
    </row>
    <row r="380" spans="1:13" x14ac:dyDescent="0.2">
      <c r="A380" t="s">
        <v>2218</v>
      </c>
      <c r="B380" s="58">
        <v>42363</v>
      </c>
      <c r="C380" t="s">
        <v>2219</v>
      </c>
      <c r="D380" t="s">
        <v>64</v>
      </c>
      <c r="E380" t="s">
        <v>633</v>
      </c>
      <c r="G380" t="s">
        <v>635</v>
      </c>
      <c r="H380" t="s">
        <v>2220</v>
      </c>
      <c r="I380" t="s">
        <v>2221</v>
      </c>
      <c r="J380" t="s">
        <v>2222</v>
      </c>
      <c r="K380" t="s">
        <v>2223</v>
      </c>
      <c r="L380" s="59">
        <v>44000000</v>
      </c>
      <c r="M380" s="59">
        <v>155800000</v>
      </c>
    </row>
    <row r="381" spans="1:13" x14ac:dyDescent="0.2">
      <c r="A381" t="s">
        <v>2224</v>
      </c>
      <c r="B381" s="58">
        <v>41453</v>
      </c>
      <c r="C381" t="s">
        <v>2225</v>
      </c>
      <c r="D381" t="s">
        <v>24</v>
      </c>
      <c r="E381" t="s">
        <v>865</v>
      </c>
      <c r="G381" t="s">
        <v>1528</v>
      </c>
      <c r="H381" t="s">
        <v>866</v>
      </c>
      <c r="I381" t="s">
        <v>2226</v>
      </c>
      <c r="J381" t="s">
        <v>194</v>
      </c>
      <c r="K381" t="s">
        <v>2227</v>
      </c>
      <c r="L381" s="59">
        <v>43000000</v>
      </c>
      <c r="M381" s="59">
        <v>229900000</v>
      </c>
    </row>
    <row r="382" spans="1:13" x14ac:dyDescent="0.2">
      <c r="A382" t="s">
        <v>2228</v>
      </c>
      <c r="B382" s="58">
        <v>41974</v>
      </c>
      <c r="C382" t="s">
        <v>2229</v>
      </c>
      <c r="D382" t="s">
        <v>145</v>
      </c>
      <c r="E382" t="s">
        <v>2230</v>
      </c>
      <c r="G382" t="s">
        <v>2231</v>
      </c>
      <c r="H382" t="s">
        <v>2232</v>
      </c>
      <c r="I382" t="s">
        <v>1070</v>
      </c>
      <c r="J382" t="s">
        <v>248</v>
      </c>
      <c r="K382" t="s">
        <v>660</v>
      </c>
      <c r="L382" s="59">
        <v>250000000</v>
      </c>
      <c r="M382" s="59">
        <v>956000000</v>
      </c>
    </row>
    <row r="383" spans="1:13" x14ac:dyDescent="0.2">
      <c r="A383" t="s">
        <v>2233</v>
      </c>
      <c r="B383" s="58">
        <v>41362</v>
      </c>
      <c r="C383" t="s">
        <v>2234</v>
      </c>
      <c r="D383" t="s">
        <v>159</v>
      </c>
      <c r="E383" t="s">
        <v>2235</v>
      </c>
      <c r="G383" t="s">
        <v>400</v>
      </c>
      <c r="H383" t="s">
        <v>2236</v>
      </c>
      <c r="I383" t="s">
        <v>2237</v>
      </c>
      <c r="J383" t="s">
        <v>2238</v>
      </c>
      <c r="K383" t="s">
        <v>1694</v>
      </c>
      <c r="L383" s="59">
        <v>40000000</v>
      </c>
      <c r="M383" s="59">
        <v>63300000</v>
      </c>
    </row>
    <row r="384" spans="1:13" x14ac:dyDescent="0.2">
      <c r="A384" t="s">
        <v>2239</v>
      </c>
      <c r="B384" s="58">
        <v>41859</v>
      </c>
      <c r="C384" t="s">
        <v>2240</v>
      </c>
      <c r="D384" t="s">
        <v>64</v>
      </c>
      <c r="E384" t="s">
        <v>2893</v>
      </c>
      <c r="G384" t="s">
        <v>764</v>
      </c>
      <c r="H384" t="s">
        <v>2241</v>
      </c>
      <c r="L384" s="59">
        <v>22000000</v>
      </c>
      <c r="M384" s="59">
        <v>88900000</v>
      </c>
    </row>
    <row r="385" spans="1:13" x14ac:dyDescent="0.2">
      <c r="A385" t="s">
        <v>2242</v>
      </c>
      <c r="B385" s="58">
        <v>40991</v>
      </c>
      <c r="C385" t="s">
        <v>2243</v>
      </c>
      <c r="D385" t="s">
        <v>24</v>
      </c>
      <c r="E385" t="s">
        <v>801</v>
      </c>
      <c r="G385" t="s">
        <v>1152</v>
      </c>
      <c r="H385" t="s">
        <v>739</v>
      </c>
      <c r="I385" t="s">
        <v>1048</v>
      </c>
      <c r="J385" t="s">
        <v>2244</v>
      </c>
      <c r="K385" t="s">
        <v>1303</v>
      </c>
      <c r="L385" s="59">
        <v>78000000</v>
      </c>
      <c r="M385" s="59">
        <v>694400000</v>
      </c>
    </row>
    <row r="386" spans="1:13" x14ac:dyDescent="0.2">
      <c r="A386" t="s">
        <v>2898</v>
      </c>
      <c r="B386" s="58">
        <v>41953</v>
      </c>
      <c r="C386" t="s">
        <v>2246</v>
      </c>
      <c r="D386" t="s">
        <v>159</v>
      </c>
      <c r="E386" t="s">
        <v>2247</v>
      </c>
      <c r="G386" t="s">
        <v>1152</v>
      </c>
      <c r="H386" t="s">
        <v>739</v>
      </c>
      <c r="I386" t="s">
        <v>1487</v>
      </c>
      <c r="J386" t="s">
        <v>1480</v>
      </c>
      <c r="K386" t="s">
        <v>2248</v>
      </c>
      <c r="L386" s="59">
        <v>125000000</v>
      </c>
      <c r="M386" s="59">
        <v>755400000</v>
      </c>
    </row>
    <row r="387" spans="1:13" x14ac:dyDescent="0.2">
      <c r="A387" t="s">
        <v>2899</v>
      </c>
      <c r="B387" s="58">
        <v>42312</v>
      </c>
      <c r="C387" t="s">
        <v>2250</v>
      </c>
      <c r="D387" t="s">
        <v>159</v>
      </c>
      <c r="E387" t="s">
        <v>2247</v>
      </c>
      <c r="G387" t="s">
        <v>1152</v>
      </c>
      <c r="H387" t="s">
        <v>739</v>
      </c>
      <c r="I387" t="s">
        <v>1048</v>
      </c>
      <c r="J387" t="s">
        <v>1487</v>
      </c>
      <c r="K387" t="s">
        <v>1303</v>
      </c>
      <c r="L387" s="59">
        <v>160000000</v>
      </c>
      <c r="M387" s="59">
        <v>653400000</v>
      </c>
    </row>
    <row r="388" spans="1:13" x14ac:dyDescent="0.2">
      <c r="A388" t="s">
        <v>2251</v>
      </c>
      <c r="B388" s="58">
        <v>42482</v>
      </c>
      <c r="C388" t="s">
        <v>2252</v>
      </c>
      <c r="D388" t="s">
        <v>54</v>
      </c>
      <c r="E388" t="s">
        <v>2253</v>
      </c>
      <c r="G388" t="s">
        <v>359</v>
      </c>
      <c r="H388" t="s">
        <v>1185</v>
      </c>
      <c r="I388" t="s">
        <v>702</v>
      </c>
      <c r="J388" t="s">
        <v>116</v>
      </c>
      <c r="K388" t="s">
        <v>2254</v>
      </c>
      <c r="L388" s="59">
        <v>115000000</v>
      </c>
      <c r="M388" s="59">
        <v>164600000</v>
      </c>
    </row>
    <row r="389" spans="1:13" x14ac:dyDescent="0.2">
      <c r="A389" t="s">
        <v>2255</v>
      </c>
      <c r="B389" s="58">
        <v>41397</v>
      </c>
      <c r="C389" t="s">
        <v>2256</v>
      </c>
      <c r="D389" t="s">
        <v>64</v>
      </c>
      <c r="E389" t="s">
        <v>530</v>
      </c>
      <c r="G389" t="s">
        <v>2257</v>
      </c>
      <c r="H389" t="s">
        <v>1297</v>
      </c>
      <c r="I389" t="s">
        <v>2258</v>
      </c>
      <c r="J389" t="s">
        <v>429</v>
      </c>
      <c r="K389" t="s">
        <v>1166</v>
      </c>
      <c r="L389" s="59">
        <v>10000000</v>
      </c>
      <c r="M389" s="59">
        <v>4400000</v>
      </c>
    </row>
    <row r="390" spans="1:13" x14ac:dyDescent="0.2">
      <c r="A390" t="s">
        <v>2259</v>
      </c>
      <c r="B390" s="58">
        <v>41746</v>
      </c>
      <c r="C390" t="s">
        <v>2260</v>
      </c>
      <c r="D390" t="s">
        <v>871</v>
      </c>
      <c r="E390" t="s">
        <v>2261</v>
      </c>
      <c r="G390" t="s">
        <v>1166</v>
      </c>
      <c r="H390" t="s">
        <v>2262</v>
      </c>
      <c r="I390" t="s">
        <v>2263</v>
      </c>
      <c r="J390" t="s">
        <v>780</v>
      </c>
      <c r="K390" t="s">
        <v>2264</v>
      </c>
      <c r="L390" s="59">
        <v>16000000</v>
      </c>
      <c r="M390" s="59">
        <v>2800000</v>
      </c>
    </row>
    <row r="391" spans="1:13" x14ac:dyDescent="0.2">
      <c r="A391" t="s">
        <v>2265</v>
      </c>
      <c r="B391" s="58">
        <v>41880</v>
      </c>
      <c r="C391" t="s">
        <v>2266</v>
      </c>
      <c r="D391" t="s">
        <v>64</v>
      </c>
      <c r="E391" t="s">
        <v>2267</v>
      </c>
      <c r="G391" t="s">
        <v>354</v>
      </c>
      <c r="H391" t="s">
        <v>2268</v>
      </c>
      <c r="I391" t="s">
        <v>1843</v>
      </c>
      <c r="J391" t="s">
        <v>2269</v>
      </c>
      <c r="K391" t="s">
        <v>2270</v>
      </c>
      <c r="L391" s="59">
        <v>14000000</v>
      </c>
      <c r="M391" s="59">
        <v>233600000</v>
      </c>
    </row>
    <row r="392" spans="1:13" x14ac:dyDescent="0.2">
      <c r="A392" t="s">
        <v>2271</v>
      </c>
      <c r="B392" s="58">
        <v>41264</v>
      </c>
      <c r="C392" t="s">
        <v>2272</v>
      </c>
      <c r="D392" t="s">
        <v>64</v>
      </c>
      <c r="E392" t="s">
        <v>2273</v>
      </c>
      <c r="G392" t="s">
        <v>1926</v>
      </c>
      <c r="H392" t="s">
        <v>1103</v>
      </c>
      <c r="L392" s="59">
        <v>45000000</v>
      </c>
      <c r="M392" s="59">
        <v>180300000</v>
      </c>
    </row>
    <row r="393" spans="1:13" x14ac:dyDescent="0.2">
      <c r="A393" t="s">
        <v>2274</v>
      </c>
      <c r="B393" s="58">
        <v>41348</v>
      </c>
      <c r="C393" t="s">
        <v>2275</v>
      </c>
      <c r="D393" t="s">
        <v>42</v>
      </c>
      <c r="E393" t="s">
        <v>2276</v>
      </c>
      <c r="G393" t="s">
        <v>601</v>
      </c>
      <c r="H393" t="s">
        <v>682</v>
      </c>
      <c r="I393" t="s">
        <v>998</v>
      </c>
      <c r="J393" t="s">
        <v>1268</v>
      </c>
      <c r="K393" t="s">
        <v>724</v>
      </c>
      <c r="L393" s="59">
        <v>34000000</v>
      </c>
      <c r="M393" s="59">
        <v>27400000</v>
      </c>
    </row>
    <row r="394" spans="1:13" x14ac:dyDescent="0.2">
      <c r="A394" t="s">
        <v>2277</v>
      </c>
      <c r="B394" s="58">
        <v>42564</v>
      </c>
      <c r="C394" t="s">
        <v>2278</v>
      </c>
      <c r="D394" t="s">
        <v>64</v>
      </c>
      <c r="E394" t="s">
        <v>1802</v>
      </c>
      <c r="G394" t="s">
        <v>255</v>
      </c>
      <c r="H394" t="s">
        <v>2238</v>
      </c>
      <c r="I394" t="s">
        <v>1751</v>
      </c>
      <c r="J394" t="s">
        <v>219</v>
      </c>
      <c r="K394" t="s">
        <v>394</v>
      </c>
      <c r="L394" s="59">
        <v>47500000</v>
      </c>
      <c r="M394" s="59">
        <v>15200000</v>
      </c>
    </row>
    <row r="395" spans="1:13" x14ac:dyDescent="0.2">
      <c r="A395" t="s">
        <v>2279</v>
      </c>
      <c r="B395" s="58">
        <v>42262</v>
      </c>
      <c r="C395" t="s">
        <v>2280</v>
      </c>
      <c r="D395" t="s">
        <v>42</v>
      </c>
      <c r="E395" t="s">
        <v>2281</v>
      </c>
      <c r="G395" t="s">
        <v>931</v>
      </c>
      <c r="H395" t="s">
        <v>1065</v>
      </c>
      <c r="I395" t="s">
        <v>1451</v>
      </c>
      <c r="J395" t="s">
        <v>1607</v>
      </c>
      <c r="K395" t="s">
        <v>2282</v>
      </c>
      <c r="L395" s="59">
        <v>44000000</v>
      </c>
      <c r="M395" s="59">
        <v>194600000</v>
      </c>
    </row>
    <row r="396" spans="1:13" x14ac:dyDescent="0.2">
      <c r="A396" t="s">
        <v>2283</v>
      </c>
      <c r="B396" s="58">
        <v>41432</v>
      </c>
      <c r="C396" t="s">
        <v>2284</v>
      </c>
      <c r="D396" t="s">
        <v>42</v>
      </c>
      <c r="E396" t="s">
        <v>1443</v>
      </c>
      <c r="G396" t="s">
        <v>2285</v>
      </c>
      <c r="H396" t="s">
        <v>1446</v>
      </c>
      <c r="I396" t="s">
        <v>1313</v>
      </c>
      <c r="J396" t="s">
        <v>242</v>
      </c>
      <c r="K396" t="s">
        <v>2286</v>
      </c>
      <c r="L396" s="59">
        <v>58000000</v>
      </c>
      <c r="M396" s="59">
        <v>93000000</v>
      </c>
    </row>
    <row r="397" spans="1:13" x14ac:dyDescent="0.2">
      <c r="A397" t="s">
        <v>2287</v>
      </c>
      <c r="B397" s="58">
        <v>41984</v>
      </c>
      <c r="C397" t="s">
        <v>2288</v>
      </c>
      <c r="D397" t="s">
        <v>24</v>
      </c>
      <c r="E397" t="s">
        <v>1191</v>
      </c>
      <c r="F397" t="s">
        <v>2289</v>
      </c>
      <c r="G397" t="s">
        <v>1191</v>
      </c>
      <c r="H397" t="s">
        <v>2290</v>
      </c>
      <c r="I397" t="s">
        <v>1491</v>
      </c>
      <c r="L397" s="59">
        <v>44000000</v>
      </c>
      <c r="M397" s="59">
        <v>11300000</v>
      </c>
    </row>
    <row r="398" spans="1:13" x14ac:dyDescent="0.2">
      <c r="A398" t="s">
        <v>2291</v>
      </c>
      <c r="B398" s="58">
        <v>41886</v>
      </c>
      <c r="C398" t="s">
        <v>2292</v>
      </c>
      <c r="D398" t="s">
        <v>42</v>
      </c>
      <c r="E398" t="s">
        <v>2293</v>
      </c>
      <c r="G398" t="s">
        <v>477</v>
      </c>
      <c r="H398" t="s">
        <v>644</v>
      </c>
      <c r="I398" t="s">
        <v>2294</v>
      </c>
      <c r="J398" t="s">
        <v>2114</v>
      </c>
      <c r="K398" t="s">
        <v>1529</v>
      </c>
      <c r="L398" s="59">
        <v>50000000</v>
      </c>
      <c r="M398" s="59">
        <v>84400000</v>
      </c>
    </row>
    <row r="399" spans="1:13" x14ac:dyDescent="0.2">
      <c r="A399" t="s">
        <v>2295</v>
      </c>
      <c r="B399" s="58">
        <v>42342</v>
      </c>
      <c r="C399" t="s">
        <v>2296</v>
      </c>
      <c r="D399" t="s">
        <v>42</v>
      </c>
      <c r="E399" t="s">
        <v>2297</v>
      </c>
      <c r="G399" t="s">
        <v>2043</v>
      </c>
      <c r="H399" t="s">
        <v>2298</v>
      </c>
      <c r="I399" t="s">
        <v>403</v>
      </c>
      <c r="J399" t="s">
        <v>2299</v>
      </c>
      <c r="K399" t="s">
        <v>2300</v>
      </c>
      <c r="L399" s="59">
        <v>6000000</v>
      </c>
      <c r="M399" s="59">
        <v>41400000</v>
      </c>
    </row>
    <row r="400" spans="1:13" x14ac:dyDescent="0.2">
      <c r="A400" t="s">
        <v>2301</v>
      </c>
      <c r="B400" s="58">
        <v>41334</v>
      </c>
      <c r="C400" t="s">
        <v>2302</v>
      </c>
      <c r="D400" t="s">
        <v>17</v>
      </c>
      <c r="E400" t="s">
        <v>2303</v>
      </c>
      <c r="G400" t="s">
        <v>2304</v>
      </c>
      <c r="H400" t="s">
        <v>2305</v>
      </c>
      <c r="I400" t="s">
        <v>2306</v>
      </c>
      <c r="J400" t="s">
        <v>2307</v>
      </c>
      <c r="K400" t="s">
        <v>2308</v>
      </c>
      <c r="L400" s="59">
        <v>5000000</v>
      </c>
      <c r="M400" s="59">
        <v>15100000</v>
      </c>
    </row>
    <row r="401" spans="1:13" x14ac:dyDescent="0.2">
      <c r="A401" t="s">
        <v>2309</v>
      </c>
      <c r="B401" s="58">
        <v>41292</v>
      </c>
      <c r="C401" t="s">
        <v>2310</v>
      </c>
      <c r="D401" t="s">
        <v>24</v>
      </c>
      <c r="E401" t="s">
        <v>2311</v>
      </c>
      <c r="G401" t="s">
        <v>1810</v>
      </c>
      <c r="H401" t="s">
        <v>1914</v>
      </c>
      <c r="I401" t="s">
        <v>942</v>
      </c>
      <c r="J401" t="s">
        <v>2312</v>
      </c>
      <c r="K401" t="s">
        <v>56</v>
      </c>
      <c r="L401" s="59">
        <v>45000000</v>
      </c>
      <c r="M401" s="59">
        <v>48300000</v>
      </c>
    </row>
    <row r="402" spans="1:13" x14ac:dyDescent="0.2">
      <c r="A402" t="s">
        <v>2313</v>
      </c>
      <c r="B402" s="58">
        <v>42300</v>
      </c>
      <c r="C402" t="s">
        <v>2314</v>
      </c>
      <c r="D402" t="s">
        <v>24</v>
      </c>
      <c r="E402" t="s">
        <v>2315</v>
      </c>
      <c r="G402" t="s">
        <v>774</v>
      </c>
      <c r="H402" t="s">
        <v>1066</v>
      </c>
      <c r="I402" t="s">
        <v>2316</v>
      </c>
      <c r="J402" t="s">
        <v>2317</v>
      </c>
      <c r="L402" s="59">
        <v>90000000</v>
      </c>
      <c r="M402" s="59">
        <v>140400000</v>
      </c>
    </row>
    <row r="403" spans="1:13" x14ac:dyDescent="0.2">
      <c r="A403" t="s">
        <v>2318</v>
      </c>
      <c r="B403" s="58">
        <v>42062</v>
      </c>
      <c r="C403" t="s">
        <v>2319</v>
      </c>
      <c r="D403" t="s">
        <v>17</v>
      </c>
      <c r="E403" t="s">
        <v>2320</v>
      </c>
      <c r="G403" t="s">
        <v>1268</v>
      </c>
      <c r="H403" t="s">
        <v>1595</v>
      </c>
      <c r="I403" t="s">
        <v>2321</v>
      </c>
      <c r="L403" s="59">
        <v>3300000</v>
      </c>
      <c r="M403" s="59">
        <v>38400000</v>
      </c>
    </row>
    <row r="404" spans="1:13" x14ac:dyDescent="0.2">
      <c r="A404" t="s">
        <v>2322</v>
      </c>
      <c r="B404" s="58">
        <v>41649</v>
      </c>
      <c r="C404" t="s">
        <v>2323</v>
      </c>
      <c r="D404" t="s">
        <v>24</v>
      </c>
      <c r="E404" t="s">
        <v>2324</v>
      </c>
      <c r="G404" t="s">
        <v>2325</v>
      </c>
      <c r="H404" t="s">
        <v>2326</v>
      </c>
      <c r="I404" t="s">
        <v>2327</v>
      </c>
      <c r="J404" t="s">
        <v>2328</v>
      </c>
      <c r="K404" t="s">
        <v>2329</v>
      </c>
      <c r="L404" s="59">
        <v>70000000</v>
      </c>
      <c r="M404" s="59">
        <v>61300000</v>
      </c>
    </row>
    <row r="405" spans="1:13" x14ac:dyDescent="0.2">
      <c r="A405" t="s">
        <v>2330</v>
      </c>
      <c r="B405" s="58">
        <v>42552</v>
      </c>
      <c r="C405" t="s">
        <v>2331</v>
      </c>
      <c r="D405" t="s">
        <v>24</v>
      </c>
      <c r="E405" t="s">
        <v>2332</v>
      </c>
      <c r="G405" t="s">
        <v>2159</v>
      </c>
      <c r="H405" t="s">
        <v>1967</v>
      </c>
      <c r="I405" t="s">
        <v>345</v>
      </c>
      <c r="J405" t="s">
        <v>635</v>
      </c>
      <c r="K405" t="s">
        <v>2333</v>
      </c>
      <c r="L405" s="59">
        <v>180000000</v>
      </c>
      <c r="M405" s="59">
        <v>352700000</v>
      </c>
    </row>
    <row r="406" spans="1:13" x14ac:dyDescent="0.2">
      <c r="A406" t="s">
        <v>2334</v>
      </c>
      <c r="B406" s="58">
        <v>41671</v>
      </c>
      <c r="C406" t="s">
        <v>2335</v>
      </c>
      <c r="D406" t="s">
        <v>191</v>
      </c>
      <c r="E406" t="s">
        <v>43</v>
      </c>
      <c r="F406" t="s">
        <v>44</v>
      </c>
      <c r="G406" t="s">
        <v>2184</v>
      </c>
      <c r="H406" t="s">
        <v>546</v>
      </c>
      <c r="I406" t="s">
        <v>1303</v>
      </c>
      <c r="J406" t="s">
        <v>1994</v>
      </c>
      <c r="K406" t="s">
        <v>1323</v>
      </c>
      <c r="L406" s="59">
        <v>60000000</v>
      </c>
      <c r="M406" s="59">
        <v>469200000</v>
      </c>
    </row>
    <row r="407" spans="1:13" x14ac:dyDescent="0.2">
      <c r="A407" t="s">
        <v>2336</v>
      </c>
      <c r="B407" s="58">
        <v>42342</v>
      </c>
      <c r="C407" t="s">
        <v>2337</v>
      </c>
      <c r="D407" t="s">
        <v>64</v>
      </c>
      <c r="E407" t="s">
        <v>2338</v>
      </c>
      <c r="G407" t="s">
        <v>2339</v>
      </c>
      <c r="H407" t="s">
        <v>2340</v>
      </c>
      <c r="I407" t="s">
        <v>2341</v>
      </c>
      <c r="J407" t="s">
        <v>2342</v>
      </c>
      <c r="L407" s="59">
        <v>1000000</v>
      </c>
      <c r="M407" s="59">
        <v>1600000</v>
      </c>
    </row>
    <row r="408" spans="1:13" x14ac:dyDescent="0.2">
      <c r="A408" t="s">
        <v>2343</v>
      </c>
      <c r="B408" s="58">
        <v>41019</v>
      </c>
      <c r="C408" t="s">
        <v>2344</v>
      </c>
      <c r="D408" t="s">
        <v>64</v>
      </c>
      <c r="E408" t="s">
        <v>2345</v>
      </c>
      <c r="G408" t="s">
        <v>654</v>
      </c>
      <c r="H408" t="s">
        <v>2346</v>
      </c>
      <c r="I408" t="s">
        <v>2347</v>
      </c>
      <c r="J408" t="s">
        <v>2348</v>
      </c>
      <c r="K408" t="s">
        <v>2349</v>
      </c>
      <c r="L408" s="59">
        <v>25000000</v>
      </c>
      <c r="M408" s="59">
        <v>99400000</v>
      </c>
    </row>
    <row r="409" spans="1:13" x14ac:dyDescent="0.2">
      <c r="A409" t="s">
        <v>2350</v>
      </c>
      <c r="B409" s="58">
        <v>42223</v>
      </c>
      <c r="C409" t="s">
        <v>2351</v>
      </c>
      <c r="D409" t="s">
        <v>24</v>
      </c>
      <c r="E409" t="s">
        <v>2352</v>
      </c>
      <c r="G409" t="s">
        <v>283</v>
      </c>
      <c r="H409" t="s">
        <v>1355</v>
      </c>
      <c r="I409" t="s">
        <v>2353</v>
      </c>
      <c r="J409" t="s">
        <v>760</v>
      </c>
      <c r="K409" t="s">
        <v>787</v>
      </c>
      <c r="L409" s="59">
        <v>75000000</v>
      </c>
      <c r="M409" s="59">
        <v>109800000</v>
      </c>
    </row>
    <row r="410" spans="1:13" x14ac:dyDescent="0.2">
      <c r="A410" t="s">
        <v>2354</v>
      </c>
      <c r="B410" s="58">
        <v>41215</v>
      </c>
      <c r="C410" t="s">
        <v>2355</v>
      </c>
      <c r="D410" t="s">
        <v>24</v>
      </c>
      <c r="E410" t="s">
        <v>388</v>
      </c>
      <c r="G410" t="s">
        <v>1210</v>
      </c>
      <c r="H410" t="s">
        <v>2356</v>
      </c>
      <c r="I410" t="s">
        <v>2357</v>
      </c>
      <c r="J410" t="s">
        <v>388</v>
      </c>
      <c r="K410" t="s">
        <v>2358</v>
      </c>
      <c r="L410" s="59">
        <v>20000000</v>
      </c>
      <c r="M410" s="59">
        <v>20300000</v>
      </c>
    </row>
    <row r="411" spans="1:13" x14ac:dyDescent="0.2">
      <c r="A411" t="s">
        <v>2359</v>
      </c>
      <c r="B411" s="58">
        <v>42258</v>
      </c>
      <c r="C411" t="s">
        <v>2360</v>
      </c>
      <c r="D411" t="s">
        <v>159</v>
      </c>
      <c r="E411" t="s">
        <v>1677</v>
      </c>
      <c r="G411" t="s">
        <v>705</v>
      </c>
      <c r="H411" t="s">
        <v>683</v>
      </c>
      <c r="I411" t="s">
        <v>602</v>
      </c>
      <c r="J411" t="s">
        <v>1868</v>
      </c>
      <c r="K411" t="s">
        <v>116</v>
      </c>
      <c r="L411" s="59">
        <v>108000000</v>
      </c>
      <c r="M411" s="59">
        <v>630200000</v>
      </c>
    </row>
    <row r="412" spans="1:13" x14ac:dyDescent="0.2">
      <c r="A412" t="s">
        <v>2361</v>
      </c>
      <c r="B412" s="58">
        <v>41166</v>
      </c>
      <c r="C412" t="s">
        <v>2362</v>
      </c>
      <c r="D412" t="s">
        <v>64</v>
      </c>
      <c r="E412" t="s">
        <v>2363</v>
      </c>
      <c r="G412" t="s">
        <v>123</v>
      </c>
      <c r="H412" t="s">
        <v>1084</v>
      </c>
      <c r="I412" t="s">
        <v>2364</v>
      </c>
      <c r="J412" t="s">
        <v>2365</v>
      </c>
      <c r="K412" t="s">
        <v>284</v>
      </c>
      <c r="L412" s="59">
        <v>32000000</v>
      </c>
      <c r="M412" s="59">
        <v>28300000</v>
      </c>
    </row>
    <row r="413" spans="1:13" x14ac:dyDescent="0.2">
      <c r="A413" t="s">
        <v>2366</v>
      </c>
      <c r="B413" s="58">
        <v>41901</v>
      </c>
      <c r="C413" t="s">
        <v>2367</v>
      </c>
      <c r="D413" t="s">
        <v>159</v>
      </c>
      <c r="E413" t="s">
        <v>1312</v>
      </c>
      <c r="G413" t="s">
        <v>1313</v>
      </c>
      <c r="H413" t="s">
        <v>2368</v>
      </c>
      <c r="I413" t="s">
        <v>1315</v>
      </c>
      <c r="J413" t="s">
        <v>2369</v>
      </c>
      <c r="K413" t="s">
        <v>1316</v>
      </c>
      <c r="L413" s="59">
        <v>34000000</v>
      </c>
      <c r="M413" s="59">
        <v>348300000</v>
      </c>
    </row>
    <row r="414" spans="1:13" x14ac:dyDescent="0.2">
      <c r="A414" t="s">
        <v>2370</v>
      </c>
      <c r="B414" s="58">
        <v>42408</v>
      </c>
      <c r="C414" t="s">
        <v>2371</v>
      </c>
      <c r="D414" t="s">
        <v>159</v>
      </c>
      <c r="E414" t="s">
        <v>2372</v>
      </c>
      <c r="G414" t="s">
        <v>2373</v>
      </c>
      <c r="H414" t="s">
        <v>2374</v>
      </c>
      <c r="I414" t="s">
        <v>2375</v>
      </c>
      <c r="J414" t="s">
        <v>2376</v>
      </c>
      <c r="K414" t="s">
        <v>2377</v>
      </c>
      <c r="L414" s="59">
        <v>60720000</v>
      </c>
      <c r="M414" s="59">
        <v>553800000</v>
      </c>
    </row>
    <row r="415" spans="1:13" x14ac:dyDescent="0.2">
      <c r="A415" t="s">
        <v>2378</v>
      </c>
      <c r="B415" s="58">
        <v>41677</v>
      </c>
      <c r="C415" t="s">
        <v>2379</v>
      </c>
      <c r="D415" t="s">
        <v>64</v>
      </c>
      <c r="E415" t="s">
        <v>925</v>
      </c>
      <c r="G415" t="s">
        <v>925</v>
      </c>
      <c r="H415" t="s">
        <v>705</v>
      </c>
      <c r="I415" t="s">
        <v>188</v>
      </c>
      <c r="J415" t="s">
        <v>20</v>
      </c>
      <c r="K415" t="s">
        <v>2380</v>
      </c>
      <c r="L415" s="59">
        <v>70000000</v>
      </c>
      <c r="M415" s="59">
        <v>155000000</v>
      </c>
    </row>
    <row r="416" spans="1:13" x14ac:dyDescent="0.2">
      <c r="A416" t="s">
        <v>2381</v>
      </c>
      <c r="B416" s="58">
        <v>41507</v>
      </c>
      <c r="C416" t="s">
        <v>2382</v>
      </c>
      <c r="D416" t="s">
        <v>24</v>
      </c>
      <c r="E416" t="s">
        <v>2383</v>
      </c>
      <c r="G416" t="s">
        <v>1353</v>
      </c>
      <c r="H416" t="s">
        <v>2384</v>
      </c>
      <c r="I416" t="s">
        <v>2385</v>
      </c>
      <c r="J416" t="s">
        <v>2386</v>
      </c>
      <c r="K416" t="s">
        <v>2387</v>
      </c>
      <c r="L416" s="59">
        <v>60000000</v>
      </c>
      <c r="M416" s="59">
        <v>90600000</v>
      </c>
    </row>
    <row r="417" spans="1:13" x14ac:dyDescent="0.2">
      <c r="A417" t="s">
        <v>2388</v>
      </c>
      <c r="B417" s="58">
        <v>42328</v>
      </c>
      <c r="C417" t="s">
        <v>2389</v>
      </c>
      <c r="D417" t="s">
        <v>42</v>
      </c>
      <c r="E417" t="s">
        <v>2390</v>
      </c>
      <c r="G417" t="s">
        <v>1237</v>
      </c>
      <c r="H417" t="s">
        <v>1191</v>
      </c>
      <c r="I417" t="s">
        <v>155</v>
      </c>
      <c r="L417" s="59">
        <v>25000000</v>
      </c>
      <c r="M417" s="59">
        <v>52400000</v>
      </c>
    </row>
    <row r="418" spans="1:13" x14ac:dyDescent="0.2">
      <c r="A418" t="s">
        <v>2391</v>
      </c>
      <c r="B418" s="58">
        <v>41878</v>
      </c>
      <c r="C418" t="s">
        <v>2392</v>
      </c>
      <c r="D418" t="s">
        <v>16</v>
      </c>
      <c r="E418" t="s">
        <v>2393</v>
      </c>
      <c r="G418" t="s">
        <v>109</v>
      </c>
      <c r="H418" t="s">
        <v>1495</v>
      </c>
      <c r="I418" t="s">
        <v>1623</v>
      </c>
      <c r="J418" t="s">
        <v>2394</v>
      </c>
      <c r="K418" t="s">
        <v>2395</v>
      </c>
      <c r="L418" s="59">
        <v>15000000</v>
      </c>
      <c r="M418" s="59">
        <v>34800000</v>
      </c>
    </row>
    <row r="419" spans="1:13" x14ac:dyDescent="0.2">
      <c r="A419" t="s">
        <v>2396</v>
      </c>
      <c r="B419" s="58">
        <v>41650</v>
      </c>
      <c r="C419" t="s">
        <v>2397</v>
      </c>
      <c r="D419" t="s">
        <v>191</v>
      </c>
      <c r="E419" t="s">
        <v>2398</v>
      </c>
      <c r="G419" t="s">
        <v>1994</v>
      </c>
      <c r="H419" t="s">
        <v>1513</v>
      </c>
      <c r="I419" t="s">
        <v>139</v>
      </c>
      <c r="J419" t="s">
        <v>745</v>
      </c>
      <c r="K419" t="s">
        <v>104</v>
      </c>
      <c r="L419" s="59">
        <v>42800000</v>
      </c>
      <c r="M419" s="59">
        <v>120900000</v>
      </c>
    </row>
    <row r="420" spans="1:13" x14ac:dyDescent="0.2">
      <c r="A420" t="s">
        <v>2399</v>
      </c>
      <c r="B420" s="58">
        <v>41150</v>
      </c>
      <c r="C420" t="s">
        <v>2400</v>
      </c>
      <c r="D420" t="s">
        <v>191</v>
      </c>
      <c r="E420" t="s">
        <v>2401</v>
      </c>
      <c r="G420" t="s">
        <v>2402</v>
      </c>
      <c r="H420" t="s">
        <v>2403</v>
      </c>
      <c r="I420" t="s">
        <v>2404</v>
      </c>
      <c r="J420" t="s">
        <v>2405</v>
      </c>
      <c r="K420" t="s">
        <v>2406</v>
      </c>
      <c r="L420" s="59">
        <v>20000000</v>
      </c>
      <c r="M420" s="59">
        <v>1100000</v>
      </c>
    </row>
    <row r="421" spans="1:13" x14ac:dyDescent="0.2">
      <c r="A421" t="s">
        <v>2407</v>
      </c>
      <c r="B421" s="58">
        <v>41729</v>
      </c>
      <c r="C421" t="s">
        <v>2408</v>
      </c>
      <c r="D421" t="s">
        <v>42</v>
      </c>
      <c r="E421" t="s">
        <v>2409</v>
      </c>
      <c r="G421" t="s">
        <v>241</v>
      </c>
      <c r="H421" t="s">
        <v>1755</v>
      </c>
      <c r="I421" t="s">
        <v>2410</v>
      </c>
      <c r="J421" t="s">
        <v>889</v>
      </c>
      <c r="K421" t="s">
        <v>2190</v>
      </c>
      <c r="L421" s="59">
        <v>40000000</v>
      </c>
      <c r="M421" s="59">
        <v>196700000</v>
      </c>
    </row>
    <row r="422" spans="1:13" x14ac:dyDescent="0.2">
      <c r="A422" t="s">
        <v>2411</v>
      </c>
      <c r="B422" s="58">
        <v>42309</v>
      </c>
      <c r="C422" t="s">
        <v>2412</v>
      </c>
      <c r="D422" t="s">
        <v>970</v>
      </c>
      <c r="E422" t="s">
        <v>1023</v>
      </c>
      <c r="G422" t="s">
        <v>2413</v>
      </c>
      <c r="H422" t="s">
        <v>2414</v>
      </c>
      <c r="I422" t="s">
        <v>2415</v>
      </c>
      <c r="J422" t="s">
        <v>2416</v>
      </c>
      <c r="K422" t="s">
        <v>2417</v>
      </c>
      <c r="L422" s="59">
        <v>99000000</v>
      </c>
      <c r="M422" s="59">
        <v>246200000</v>
      </c>
    </row>
    <row r="423" spans="1:13" x14ac:dyDescent="0.2">
      <c r="A423" t="s">
        <v>2418</v>
      </c>
      <c r="B423" s="58">
        <v>42249</v>
      </c>
      <c r="C423" t="s">
        <v>2419</v>
      </c>
      <c r="D423" t="s">
        <v>16</v>
      </c>
      <c r="E423" t="s">
        <v>2420</v>
      </c>
      <c r="G423" t="s">
        <v>2421</v>
      </c>
      <c r="H423" t="s">
        <v>2422</v>
      </c>
      <c r="I423" t="s">
        <v>2093</v>
      </c>
      <c r="L423" s="59">
        <v>18000000</v>
      </c>
      <c r="M423" s="59">
        <v>60300000</v>
      </c>
    </row>
    <row r="424" spans="1:13" x14ac:dyDescent="0.2">
      <c r="A424" t="s">
        <v>2423</v>
      </c>
      <c r="B424" s="58">
        <v>42440</v>
      </c>
      <c r="C424" t="s">
        <v>2424</v>
      </c>
      <c r="D424" t="s">
        <v>183</v>
      </c>
      <c r="E424" t="s">
        <v>2425</v>
      </c>
      <c r="G424" t="s">
        <v>2426</v>
      </c>
      <c r="H424" t="s">
        <v>2427</v>
      </c>
      <c r="I424" t="s">
        <v>2428</v>
      </c>
      <c r="J424" t="s">
        <v>2429</v>
      </c>
      <c r="K424" t="s">
        <v>2430</v>
      </c>
      <c r="L424" s="59">
        <v>5000000</v>
      </c>
      <c r="M424" s="59">
        <v>10400000</v>
      </c>
    </row>
    <row r="425" spans="1:13" x14ac:dyDescent="0.2">
      <c r="A425" t="s">
        <v>2431</v>
      </c>
      <c r="B425" s="58">
        <v>41173</v>
      </c>
      <c r="C425" t="s">
        <v>2432</v>
      </c>
      <c r="D425" t="s">
        <v>64</v>
      </c>
      <c r="E425" t="s">
        <v>2433</v>
      </c>
      <c r="G425" t="s">
        <v>1475</v>
      </c>
      <c r="H425" t="s">
        <v>820</v>
      </c>
      <c r="I425" t="s">
        <v>2153</v>
      </c>
      <c r="J425" t="s">
        <v>2434</v>
      </c>
      <c r="K425" t="s">
        <v>2435</v>
      </c>
      <c r="L425" s="59">
        <v>13000000</v>
      </c>
      <c r="M425" s="59">
        <v>33400000</v>
      </c>
    </row>
    <row r="426" spans="1:13" x14ac:dyDescent="0.2">
      <c r="A426" t="s">
        <v>2436</v>
      </c>
      <c r="B426" s="58">
        <v>41026</v>
      </c>
      <c r="C426" t="s">
        <v>2437</v>
      </c>
      <c r="D426" t="s">
        <v>42</v>
      </c>
      <c r="E426" t="s">
        <v>2438</v>
      </c>
      <c r="F426" t="s">
        <v>2439</v>
      </c>
      <c r="G426" t="s">
        <v>787</v>
      </c>
      <c r="H426" t="s">
        <v>953</v>
      </c>
      <c r="I426" t="s">
        <v>735</v>
      </c>
      <c r="J426" t="s">
        <v>2440</v>
      </c>
      <c r="K426" t="s">
        <v>2441</v>
      </c>
      <c r="L426" s="59">
        <v>55000000</v>
      </c>
      <c r="M426" s="59">
        <v>123000000</v>
      </c>
    </row>
    <row r="427" spans="1:13" x14ac:dyDescent="0.2">
      <c r="A427" t="s">
        <v>2442</v>
      </c>
      <c r="B427" s="58">
        <v>41362</v>
      </c>
      <c r="C427" t="s">
        <v>2443</v>
      </c>
      <c r="D427" t="s">
        <v>33</v>
      </c>
      <c r="E427" t="s">
        <v>2444</v>
      </c>
      <c r="G427" t="s">
        <v>830</v>
      </c>
      <c r="H427" t="s">
        <v>185</v>
      </c>
      <c r="I427" t="s">
        <v>242</v>
      </c>
      <c r="J427" t="s">
        <v>2445</v>
      </c>
      <c r="K427" t="s">
        <v>1166</v>
      </c>
      <c r="L427" s="59">
        <v>15000000</v>
      </c>
      <c r="M427" s="59">
        <v>47000000</v>
      </c>
    </row>
    <row r="428" spans="1:13" x14ac:dyDescent="0.2">
      <c r="A428" t="s">
        <v>2446</v>
      </c>
      <c r="B428" s="58">
        <v>41152</v>
      </c>
      <c r="C428" t="s">
        <v>2447</v>
      </c>
      <c r="D428" t="s">
        <v>17</v>
      </c>
      <c r="E428" t="s">
        <v>2448</v>
      </c>
      <c r="G428" t="s">
        <v>2449</v>
      </c>
      <c r="H428" t="s">
        <v>1304</v>
      </c>
      <c r="L428" s="59">
        <v>14000000</v>
      </c>
      <c r="M428" s="59">
        <v>78500000</v>
      </c>
    </row>
    <row r="429" spans="1:13" x14ac:dyDescent="0.2">
      <c r="A429" t="s">
        <v>2450</v>
      </c>
      <c r="B429" s="58">
        <v>41425</v>
      </c>
      <c r="C429" t="s">
        <v>2451</v>
      </c>
      <c r="D429" t="s">
        <v>159</v>
      </c>
      <c r="E429" t="s">
        <v>2452</v>
      </c>
      <c r="G429" t="s">
        <v>380</v>
      </c>
      <c r="H429" t="s">
        <v>60</v>
      </c>
      <c r="I429" t="s">
        <v>2453</v>
      </c>
      <c r="J429" t="s">
        <v>2454</v>
      </c>
      <c r="K429" t="s">
        <v>262</v>
      </c>
      <c r="L429" s="59">
        <v>3000000</v>
      </c>
      <c r="M429" s="59">
        <v>89300000</v>
      </c>
    </row>
    <row r="430" spans="1:13" x14ac:dyDescent="0.2">
      <c r="A430" t="s">
        <v>2455</v>
      </c>
      <c r="B430" s="58">
        <v>42552</v>
      </c>
      <c r="C430" t="s">
        <v>2456</v>
      </c>
      <c r="D430" t="s">
        <v>17</v>
      </c>
      <c r="E430" t="s">
        <v>2452</v>
      </c>
      <c r="G430" t="s">
        <v>720</v>
      </c>
      <c r="H430" t="s">
        <v>2457</v>
      </c>
      <c r="I430" t="s">
        <v>262</v>
      </c>
      <c r="J430" t="s">
        <v>2458</v>
      </c>
      <c r="K430" t="s">
        <v>2459</v>
      </c>
      <c r="L430" s="59">
        <v>10000000</v>
      </c>
      <c r="M430" s="59">
        <v>105600000</v>
      </c>
    </row>
    <row r="431" spans="1:13" x14ac:dyDescent="0.2">
      <c r="A431" t="s">
        <v>2460</v>
      </c>
      <c r="B431" s="58">
        <v>41660</v>
      </c>
      <c r="C431" t="s">
        <v>2461</v>
      </c>
      <c r="D431" t="s">
        <v>24</v>
      </c>
      <c r="E431" t="s">
        <v>2462</v>
      </c>
      <c r="G431" t="s">
        <v>2463</v>
      </c>
      <c r="H431" t="s">
        <v>2464</v>
      </c>
      <c r="I431" t="s">
        <v>2465</v>
      </c>
      <c r="J431" t="s">
        <v>2466</v>
      </c>
      <c r="K431" t="s">
        <v>2467</v>
      </c>
      <c r="L431" s="59">
        <v>4500000</v>
      </c>
      <c r="M431" s="59">
        <v>6600000</v>
      </c>
    </row>
    <row r="432" spans="1:13" x14ac:dyDescent="0.2">
      <c r="A432" t="s">
        <v>2900</v>
      </c>
      <c r="B432" s="58">
        <v>40991</v>
      </c>
      <c r="C432" t="s">
        <v>2469</v>
      </c>
      <c r="D432" t="s">
        <v>24</v>
      </c>
      <c r="E432" t="s">
        <v>2462</v>
      </c>
      <c r="G432" t="s">
        <v>2463</v>
      </c>
      <c r="H432" t="s">
        <v>2470</v>
      </c>
      <c r="I432" t="s">
        <v>2471</v>
      </c>
      <c r="J432" t="s">
        <v>2472</v>
      </c>
      <c r="K432" t="s">
        <v>2473</v>
      </c>
      <c r="L432" s="59">
        <v>1100000</v>
      </c>
      <c r="M432" s="59">
        <v>9140000</v>
      </c>
    </row>
    <row r="433" spans="1:13" x14ac:dyDescent="0.2">
      <c r="A433" t="s">
        <v>2474</v>
      </c>
      <c r="B433" s="58">
        <v>41026</v>
      </c>
      <c r="C433" t="s">
        <v>2475</v>
      </c>
      <c r="D433" t="s">
        <v>16</v>
      </c>
      <c r="E433" t="s">
        <v>2476</v>
      </c>
      <c r="G433" t="s">
        <v>675</v>
      </c>
      <c r="H433" t="s">
        <v>533</v>
      </c>
      <c r="I433" t="s">
        <v>660</v>
      </c>
      <c r="J433" t="s">
        <v>1963</v>
      </c>
      <c r="K433" t="s">
        <v>2477</v>
      </c>
      <c r="L433" s="59">
        <v>26000000</v>
      </c>
      <c r="M433" s="59">
        <v>29700000</v>
      </c>
    </row>
    <row r="434" spans="1:13" x14ac:dyDescent="0.2">
      <c r="A434" t="s">
        <v>2478</v>
      </c>
      <c r="B434" s="58">
        <v>42363</v>
      </c>
      <c r="C434" t="s">
        <v>2479</v>
      </c>
      <c r="D434" t="s">
        <v>16</v>
      </c>
      <c r="E434" t="s">
        <v>2901</v>
      </c>
      <c r="G434" t="s">
        <v>634</v>
      </c>
      <c r="H434" t="s">
        <v>489</v>
      </c>
      <c r="I434" t="s">
        <v>402</v>
      </c>
      <c r="J434" t="s">
        <v>2368</v>
      </c>
      <c r="L434" s="59">
        <v>135000000</v>
      </c>
      <c r="M434" s="59">
        <v>533000000</v>
      </c>
    </row>
    <row r="435" spans="1:13" x14ac:dyDescent="0.2">
      <c r="A435" t="s">
        <v>2481</v>
      </c>
      <c r="B435" s="58">
        <v>42061</v>
      </c>
      <c r="C435" t="s">
        <v>2482</v>
      </c>
      <c r="D435" t="s">
        <v>42</v>
      </c>
      <c r="E435" t="s">
        <v>2040</v>
      </c>
      <c r="G435" t="s">
        <v>2041</v>
      </c>
      <c r="H435" t="s">
        <v>2042</v>
      </c>
      <c r="I435" t="s">
        <v>2043</v>
      </c>
      <c r="J435" t="s">
        <v>2483</v>
      </c>
      <c r="K435" t="s">
        <v>2484</v>
      </c>
      <c r="L435" s="59">
        <v>10000000</v>
      </c>
      <c r="M435" s="59">
        <v>86000000</v>
      </c>
    </row>
    <row r="436" spans="1:13" x14ac:dyDescent="0.2">
      <c r="A436" t="s">
        <v>2485</v>
      </c>
      <c r="B436" s="58">
        <v>42029</v>
      </c>
      <c r="C436" t="s">
        <v>2486</v>
      </c>
      <c r="D436" t="s">
        <v>64</v>
      </c>
      <c r="E436" t="s">
        <v>2487</v>
      </c>
      <c r="G436" t="s">
        <v>2902</v>
      </c>
      <c r="H436" t="s">
        <v>2489</v>
      </c>
      <c r="I436" t="s">
        <v>2903</v>
      </c>
      <c r="L436" s="59">
        <v>4000000</v>
      </c>
      <c r="M436" s="59">
        <v>6200000</v>
      </c>
    </row>
    <row r="437" spans="1:13" x14ac:dyDescent="0.2">
      <c r="A437" t="s">
        <v>2491</v>
      </c>
      <c r="B437" s="58">
        <v>42559</v>
      </c>
      <c r="C437" t="s">
        <v>2492</v>
      </c>
      <c r="D437" t="s">
        <v>145</v>
      </c>
      <c r="E437" t="s">
        <v>599</v>
      </c>
      <c r="F437" t="s">
        <v>2493</v>
      </c>
      <c r="G437" t="s">
        <v>375</v>
      </c>
      <c r="H437" t="s">
        <v>2494</v>
      </c>
      <c r="I437" t="s">
        <v>450</v>
      </c>
      <c r="J437" t="s">
        <v>119</v>
      </c>
      <c r="K437" t="s">
        <v>2495</v>
      </c>
      <c r="L437" s="59">
        <v>75000000</v>
      </c>
      <c r="M437" s="59">
        <v>724900000</v>
      </c>
    </row>
    <row r="438" spans="1:13" x14ac:dyDescent="0.2">
      <c r="A438" t="s">
        <v>2496</v>
      </c>
      <c r="B438" s="58">
        <v>40956</v>
      </c>
      <c r="C438" t="s">
        <v>2497</v>
      </c>
      <c r="D438" t="s">
        <v>145</v>
      </c>
      <c r="E438" t="s">
        <v>2498</v>
      </c>
      <c r="G438" t="s">
        <v>1994</v>
      </c>
      <c r="H438" t="s">
        <v>1890</v>
      </c>
      <c r="I438" t="s">
        <v>2499</v>
      </c>
      <c r="J438" t="s">
        <v>2500</v>
      </c>
      <c r="K438" t="s">
        <v>1242</v>
      </c>
      <c r="L438" s="59">
        <v>23000000</v>
      </c>
      <c r="M438" s="59">
        <v>145600000</v>
      </c>
    </row>
    <row r="439" spans="1:13" x14ac:dyDescent="0.2">
      <c r="A439" t="s">
        <v>2501</v>
      </c>
      <c r="B439" s="58">
        <v>42542</v>
      </c>
      <c r="C439" t="s">
        <v>2502</v>
      </c>
      <c r="D439" t="s">
        <v>17</v>
      </c>
      <c r="E439" t="s">
        <v>1479</v>
      </c>
      <c r="G439" t="s">
        <v>1824</v>
      </c>
      <c r="H439" t="s">
        <v>2904</v>
      </c>
      <c r="L439" s="59">
        <v>17000000</v>
      </c>
      <c r="M439" s="59">
        <v>93200000</v>
      </c>
    </row>
    <row r="440" spans="1:13" x14ac:dyDescent="0.2">
      <c r="A440" t="s">
        <v>2504</v>
      </c>
      <c r="B440" s="58">
        <v>41659</v>
      </c>
      <c r="C440" t="s">
        <v>2505</v>
      </c>
      <c r="D440" t="s">
        <v>159</v>
      </c>
      <c r="E440" t="s">
        <v>2506</v>
      </c>
      <c r="G440" t="s">
        <v>887</v>
      </c>
      <c r="H440" t="s">
        <v>1321</v>
      </c>
      <c r="I440" t="s">
        <v>2507</v>
      </c>
      <c r="J440" t="s">
        <v>2508</v>
      </c>
      <c r="L440" s="59">
        <v>4000000</v>
      </c>
      <c r="M440" s="59">
        <v>2420000</v>
      </c>
    </row>
    <row r="441" spans="1:13" x14ac:dyDescent="0.2">
      <c r="A441" t="s">
        <v>2509</v>
      </c>
      <c r="B441" s="58">
        <v>41712</v>
      </c>
      <c r="C441" t="s">
        <v>2510</v>
      </c>
      <c r="D441" t="s">
        <v>42</v>
      </c>
      <c r="E441" t="s">
        <v>176</v>
      </c>
      <c r="G441" t="s">
        <v>176</v>
      </c>
      <c r="H441" t="s">
        <v>2511</v>
      </c>
      <c r="I441" t="s">
        <v>2512</v>
      </c>
      <c r="J441" t="s">
        <v>2513</v>
      </c>
      <c r="K441" t="s">
        <v>2514</v>
      </c>
      <c r="L441" s="59">
        <v>8000000</v>
      </c>
      <c r="M441" s="59">
        <v>16300000</v>
      </c>
    </row>
    <row r="442" spans="1:13" x14ac:dyDescent="0.2">
      <c r="A442" t="s">
        <v>2515</v>
      </c>
      <c r="B442" s="58">
        <v>41486</v>
      </c>
      <c r="C442" t="s">
        <v>2516</v>
      </c>
      <c r="D442" t="s">
        <v>145</v>
      </c>
      <c r="E442" t="s">
        <v>2517</v>
      </c>
      <c r="G442" t="s">
        <v>901</v>
      </c>
      <c r="H442" t="s">
        <v>2518</v>
      </c>
      <c r="I442" t="s">
        <v>2519</v>
      </c>
      <c r="J442" t="s">
        <v>2520</v>
      </c>
      <c r="K442" t="s">
        <v>1963</v>
      </c>
      <c r="L442" s="59">
        <v>105000000</v>
      </c>
      <c r="M442" s="59">
        <v>347500000</v>
      </c>
    </row>
    <row r="443" spans="1:13" x14ac:dyDescent="0.2">
      <c r="A443" t="s">
        <v>2521</v>
      </c>
      <c r="B443" s="58">
        <v>41488</v>
      </c>
      <c r="C443" t="s">
        <v>2522</v>
      </c>
      <c r="D443" t="s">
        <v>64</v>
      </c>
      <c r="E443" t="s">
        <v>2523</v>
      </c>
      <c r="G443" t="s">
        <v>769</v>
      </c>
      <c r="H443" t="s">
        <v>626</v>
      </c>
      <c r="I443" t="s">
        <v>2524</v>
      </c>
      <c r="J443" t="s">
        <v>48</v>
      </c>
      <c r="K443" t="s">
        <v>2525</v>
      </c>
      <c r="L443" s="59">
        <v>2500000</v>
      </c>
      <c r="M443" s="59">
        <v>6900000</v>
      </c>
    </row>
    <row r="444" spans="1:13" x14ac:dyDescent="0.2">
      <c r="A444" t="s">
        <v>2526</v>
      </c>
      <c r="B444" s="58">
        <v>42041</v>
      </c>
      <c r="C444" t="s">
        <v>2527</v>
      </c>
      <c r="D444" t="s">
        <v>145</v>
      </c>
      <c r="E444" t="s">
        <v>2528</v>
      </c>
      <c r="F444" t="s">
        <v>2529</v>
      </c>
      <c r="G444" t="s">
        <v>2530</v>
      </c>
      <c r="H444" t="s">
        <v>2529</v>
      </c>
      <c r="I444" t="s">
        <v>2531</v>
      </c>
      <c r="J444" t="s">
        <v>2013</v>
      </c>
      <c r="K444" t="s">
        <v>2532</v>
      </c>
      <c r="L444" s="59">
        <v>74000000</v>
      </c>
      <c r="M444" s="59">
        <v>323400000</v>
      </c>
    </row>
    <row r="445" spans="1:13" x14ac:dyDescent="0.2">
      <c r="A445" t="s">
        <v>2533</v>
      </c>
      <c r="B445" s="58">
        <v>42165</v>
      </c>
      <c r="C445" t="s">
        <v>2534</v>
      </c>
      <c r="D445" t="s">
        <v>42</v>
      </c>
      <c r="E445" t="s">
        <v>2905</v>
      </c>
      <c r="G445" t="s">
        <v>2905</v>
      </c>
      <c r="H445" t="s">
        <v>2536</v>
      </c>
      <c r="I445" t="s">
        <v>2906</v>
      </c>
      <c r="J445" t="s">
        <v>2538</v>
      </c>
      <c r="L445" s="59">
        <v>3800000</v>
      </c>
      <c r="M445" s="59">
        <v>3300000</v>
      </c>
    </row>
    <row r="446" spans="1:13" x14ac:dyDescent="0.2">
      <c r="A446" t="s">
        <v>2539</v>
      </c>
      <c r="B446" s="58">
        <v>41889</v>
      </c>
      <c r="C446" t="s">
        <v>2540</v>
      </c>
      <c r="D446" t="s">
        <v>63</v>
      </c>
      <c r="E446" t="s">
        <v>2541</v>
      </c>
      <c r="G446" t="s">
        <v>1211</v>
      </c>
      <c r="H446" t="s">
        <v>2542</v>
      </c>
      <c r="L446" s="59">
        <v>15000000</v>
      </c>
      <c r="M446" s="59">
        <v>123700000</v>
      </c>
    </row>
    <row r="447" spans="1:13" x14ac:dyDescent="0.2">
      <c r="A447" t="s">
        <v>2543</v>
      </c>
      <c r="B447" s="58">
        <v>41012</v>
      </c>
      <c r="C447" t="s">
        <v>2544</v>
      </c>
      <c r="D447" t="s">
        <v>42</v>
      </c>
      <c r="E447" t="s">
        <v>681</v>
      </c>
      <c r="F447" t="s">
        <v>680</v>
      </c>
      <c r="G447" t="s">
        <v>2545</v>
      </c>
      <c r="H447" t="s">
        <v>2546</v>
      </c>
      <c r="I447" t="s">
        <v>2547</v>
      </c>
      <c r="J447" t="s">
        <v>2548</v>
      </c>
      <c r="K447" t="s">
        <v>2549</v>
      </c>
      <c r="L447" s="59">
        <v>30000000</v>
      </c>
      <c r="M447" s="59">
        <v>54800000</v>
      </c>
    </row>
    <row r="448" spans="1:13" x14ac:dyDescent="0.2">
      <c r="A448" t="s">
        <v>2550</v>
      </c>
      <c r="B448" s="58">
        <v>42251</v>
      </c>
      <c r="C448" t="s">
        <v>2551</v>
      </c>
      <c r="D448" t="s">
        <v>24</v>
      </c>
      <c r="E448" t="s">
        <v>385</v>
      </c>
      <c r="G448" t="s">
        <v>583</v>
      </c>
      <c r="H448" t="s">
        <v>2552</v>
      </c>
      <c r="I448" t="s">
        <v>2553</v>
      </c>
      <c r="J448" t="s">
        <v>2554</v>
      </c>
      <c r="L448" s="59">
        <v>25000000</v>
      </c>
      <c r="M448" s="59">
        <v>72600000</v>
      </c>
    </row>
    <row r="449" spans="1:13" x14ac:dyDescent="0.2">
      <c r="A449" t="s">
        <v>2907</v>
      </c>
      <c r="B449" s="58">
        <v>41229</v>
      </c>
      <c r="C449" t="s">
        <v>2556</v>
      </c>
      <c r="D449" t="s">
        <v>54</v>
      </c>
      <c r="E449" t="s">
        <v>2557</v>
      </c>
      <c r="G449" t="s">
        <v>216</v>
      </c>
      <c r="H449" t="s">
        <v>2558</v>
      </c>
      <c r="I449" t="s">
        <v>2559</v>
      </c>
      <c r="J449" t="s">
        <v>2560</v>
      </c>
      <c r="K449" t="s">
        <v>2561</v>
      </c>
      <c r="L449" s="59">
        <v>120000000</v>
      </c>
      <c r="M449" s="59">
        <v>829700000</v>
      </c>
    </row>
    <row r="450" spans="1:13" x14ac:dyDescent="0.2">
      <c r="A450" t="s">
        <v>2562</v>
      </c>
      <c r="B450" s="58">
        <v>42210</v>
      </c>
      <c r="C450" t="s">
        <v>2563</v>
      </c>
      <c r="D450" t="s">
        <v>17</v>
      </c>
      <c r="E450" t="s">
        <v>856</v>
      </c>
      <c r="G450" t="s">
        <v>2564</v>
      </c>
      <c r="H450" t="s">
        <v>2866</v>
      </c>
      <c r="I450" t="s">
        <v>2333</v>
      </c>
      <c r="J450" t="s">
        <v>2565</v>
      </c>
      <c r="K450" t="s">
        <v>2566</v>
      </c>
      <c r="L450" s="59">
        <v>13000000</v>
      </c>
      <c r="M450" s="59">
        <v>13500000</v>
      </c>
    </row>
    <row r="451" spans="1:13" x14ac:dyDescent="0.2">
      <c r="A451" t="s">
        <v>2567</v>
      </c>
      <c r="B451" s="58">
        <v>42255</v>
      </c>
      <c r="C451" t="s">
        <v>2568</v>
      </c>
      <c r="D451" t="s">
        <v>17</v>
      </c>
      <c r="E451" t="s">
        <v>160</v>
      </c>
      <c r="G451" t="s">
        <v>273</v>
      </c>
      <c r="H451" t="s">
        <v>2569</v>
      </c>
      <c r="I451" t="s">
        <v>2570</v>
      </c>
      <c r="J451" t="s">
        <v>2571</v>
      </c>
      <c r="K451" t="s">
        <v>2572</v>
      </c>
      <c r="L451" s="59">
        <v>5000000</v>
      </c>
      <c r="M451" s="59">
        <v>98500000</v>
      </c>
    </row>
    <row r="452" spans="1:13" x14ac:dyDescent="0.2">
      <c r="A452" t="s">
        <v>2573</v>
      </c>
      <c r="B452" s="58">
        <v>42277</v>
      </c>
      <c r="C452" t="s">
        <v>2574</v>
      </c>
      <c r="D452" t="s">
        <v>63</v>
      </c>
      <c r="E452" t="s">
        <v>779</v>
      </c>
      <c r="G452" t="s">
        <v>1237</v>
      </c>
      <c r="H452" t="s">
        <v>1841</v>
      </c>
      <c r="I452" t="s">
        <v>26</v>
      </c>
      <c r="J452" t="s">
        <v>2575</v>
      </c>
      <c r="L452" s="59">
        <v>45000000</v>
      </c>
      <c r="M452" s="59">
        <v>61200000</v>
      </c>
    </row>
    <row r="453" spans="1:13" x14ac:dyDescent="0.2">
      <c r="A453" t="s">
        <v>2576</v>
      </c>
      <c r="B453" s="58">
        <v>41117</v>
      </c>
      <c r="C453" t="s">
        <v>2577</v>
      </c>
      <c r="D453" t="s">
        <v>42</v>
      </c>
      <c r="E453" t="s">
        <v>1649</v>
      </c>
      <c r="G453" t="s">
        <v>1444</v>
      </c>
      <c r="H453" t="s">
        <v>2285</v>
      </c>
      <c r="I453" t="s">
        <v>1165</v>
      </c>
      <c r="J453" t="s">
        <v>45</v>
      </c>
      <c r="K453" t="s">
        <v>2578</v>
      </c>
      <c r="L453" s="59">
        <v>68000000</v>
      </c>
      <c r="M453" s="59">
        <v>68300000</v>
      </c>
    </row>
    <row r="454" spans="1:13" x14ac:dyDescent="0.2">
      <c r="A454" t="s">
        <v>2579</v>
      </c>
      <c r="B454" s="58">
        <v>41999</v>
      </c>
      <c r="C454" t="s">
        <v>2580</v>
      </c>
      <c r="D454" t="s">
        <v>64</v>
      </c>
      <c r="E454" t="s">
        <v>1210</v>
      </c>
      <c r="G454" t="s">
        <v>2908</v>
      </c>
      <c r="H454" t="s">
        <v>2582</v>
      </c>
      <c r="I454" t="s">
        <v>2909</v>
      </c>
      <c r="L454" s="59">
        <v>22500000</v>
      </c>
      <c r="M454" s="59">
        <v>30800000</v>
      </c>
    </row>
    <row r="455" spans="1:13" x14ac:dyDescent="0.2">
      <c r="A455" t="s">
        <v>2584</v>
      </c>
      <c r="B455" s="58">
        <v>41460</v>
      </c>
      <c r="C455" t="s">
        <v>2585</v>
      </c>
      <c r="D455" t="s">
        <v>42</v>
      </c>
      <c r="E455" t="s">
        <v>2586</v>
      </c>
      <c r="F455" t="s">
        <v>2587</v>
      </c>
      <c r="G455" t="s">
        <v>601</v>
      </c>
      <c r="H455" t="s">
        <v>108</v>
      </c>
      <c r="I455" t="s">
        <v>135</v>
      </c>
      <c r="J455" t="s">
        <v>2588</v>
      </c>
      <c r="K455" t="s">
        <v>1635</v>
      </c>
      <c r="L455" s="59">
        <v>5000000</v>
      </c>
      <c r="M455" s="59">
        <v>5000000</v>
      </c>
    </row>
    <row r="456" spans="1:13" x14ac:dyDescent="0.2">
      <c r="A456" t="s">
        <v>2589</v>
      </c>
      <c r="B456" s="58">
        <v>42020</v>
      </c>
      <c r="C456" t="s">
        <v>2590</v>
      </c>
      <c r="D456" t="s">
        <v>183</v>
      </c>
      <c r="E456" t="s">
        <v>2591</v>
      </c>
      <c r="G456" t="s">
        <v>450</v>
      </c>
      <c r="H456" t="s">
        <v>1135</v>
      </c>
      <c r="I456" t="s">
        <v>2592</v>
      </c>
      <c r="J456" t="s">
        <v>2593</v>
      </c>
      <c r="K456" t="s">
        <v>1988</v>
      </c>
      <c r="L456" s="59">
        <v>23000000</v>
      </c>
      <c r="M456" s="59">
        <v>79800000</v>
      </c>
    </row>
    <row r="457" spans="1:13" x14ac:dyDescent="0.2">
      <c r="A457" t="s">
        <v>2594</v>
      </c>
      <c r="B457" s="58">
        <v>42396</v>
      </c>
      <c r="C457" t="s">
        <v>2595</v>
      </c>
      <c r="D457" t="s">
        <v>17</v>
      </c>
      <c r="E457" t="s">
        <v>2596</v>
      </c>
      <c r="G457" t="s">
        <v>2597</v>
      </c>
      <c r="H457" t="s">
        <v>2598</v>
      </c>
      <c r="I457" t="s">
        <v>2599</v>
      </c>
      <c r="L457" s="59">
        <v>3000000</v>
      </c>
      <c r="M457" s="59">
        <v>40400000</v>
      </c>
    </row>
    <row r="458" spans="1:13" x14ac:dyDescent="0.2">
      <c r="A458" t="s">
        <v>2600</v>
      </c>
      <c r="B458" s="58">
        <v>41479</v>
      </c>
      <c r="C458" t="s">
        <v>2601</v>
      </c>
      <c r="D458" t="s">
        <v>24</v>
      </c>
      <c r="E458" t="s">
        <v>2602</v>
      </c>
      <c r="G458" t="s">
        <v>464</v>
      </c>
      <c r="H458" t="s">
        <v>941</v>
      </c>
      <c r="I458" t="s">
        <v>2603</v>
      </c>
      <c r="J458" t="s">
        <v>2604</v>
      </c>
      <c r="K458" t="s">
        <v>2605</v>
      </c>
      <c r="L458" s="59">
        <v>120000000</v>
      </c>
      <c r="M458" s="59">
        <v>414800000</v>
      </c>
    </row>
    <row r="459" spans="1:13" x14ac:dyDescent="0.2">
      <c r="A459" t="s">
        <v>2606</v>
      </c>
      <c r="B459" s="58">
        <v>40942</v>
      </c>
      <c r="C459" t="s">
        <v>2607</v>
      </c>
      <c r="D459" t="s">
        <v>17</v>
      </c>
      <c r="E459" t="s">
        <v>2608</v>
      </c>
      <c r="G459" t="s">
        <v>2609</v>
      </c>
      <c r="H459" t="s">
        <v>2878</v>
      </c>
      <c r="I459" t="s">
        <v>1331</v>
      </c>
      <c r="J459" t="s">
        <v>2610</v>
      </c>
      <c r="K459" t="s">
        <v>2611</v>
      </c>
      <c r="L459" s="59">
        <v>15000000</v>
      </c>
      <c r="M459" s="59">
        <v>128500000</v>
      </c>
    </row>
    <row r="460" spans="1:13" x14ac:dyDescent="0.2">
      <c r="A460" t="s">
        <v>2612</v>
      </c>
      <c r="B460" s="58">
        <v>42003</v>
      </c>
      <c r="C460" t="s">
        <v>2613</v>
      </c>
      <c r="D460" t="s">
        <v>17</v>
      </c>
      <c r="E460" t="s">
        <v>2614</v>
      </c>
      <c r="G460" t="s">
        <v>2615</v>
      </c>
      <c r="H460" t="s">
        <v>2616</v>
      </c>
      <c r="I460" t="s">
        <v>2617</v>
      </c>
      <c r="J460" t="s">
        <v>2618</v>
      </c>
      <c r="K460" t="s">
        <v>2619</v>
      </c>
      <c r="L460" s="59">
        <v>15000000</v>
      </c>
      <c r="M460" s="59">
        <v>48900000</v>
      </c>
    </row>
    <row r="461" spans="1:13" x14ac:dyDescent="0.2">
      <c r="A461" t="s">
        <v>2620</v>
      </c>
      <c r="B461" s="58">
        <v>41474</v>
      </c>
      <c r="C461" t="s">
        <v>2621</v>
      </c>
      <c r="D461" t="s">
        <v>42</v>
      </c>
      <c r="E461" t="s">
        <v>2622</v>
      </c>
      <c r="G461" t="s">
        <v>1360</v>
      </c>
      <c r="H461" t="s">
        <v>2254</v>
      </c>
      <c r="I461" t="s">
        <v>2623</v>
      </c>
      <c r="J461" t="s">
        <v>2232</v>
      </c>
      <c r="K461" t="s">
        <v>2624</v>
      </c>
      <c r="L461" s="59">
        <v>20000000</v>
      </c>
      <c r="M461" s="59">
        <v>46100000</v>
      </c>
    </row>
    <row r="462" spans="1:13" x14ac:dyDescent="0.2">
      <c r="A462" t="s">
        <v>2625</v>
      </c>
      <c r="B462" s="58">
        <v>42440</v>
      </c>
      <c r="C462" t="s">
        <v>2626</v>
      </c>
      <c r="D462" t="s">
        <v>64</v>
      </c>
      <c r="E462" t="s">
        <v>2627</v>
      </c>
      <c r="G462" t="s">
        <v>2628</v>
      </c>
      <c r="H462" t="s">
        <v>1868</v>
      </c>
      <c r="L462" s="59">
        <v>18500000</v>
      </c>
      <c r="M462" s="59">
        <v>7200000</v>
      </c>
    </row>
    <row r="463" spans="1:13" x14ac:dyDescent="0.2">
      <c r="A463" t="s">
        <v>2629</v>
      </c>
      <c r="B463" s="58">
        <v>41019</v>
      </c>
      <c r="C463" t="s">
        <v>2630</v>
      </c>
      <c r="D463" t="s">
        <v>42</v>
      </c>
      <c r="E463" t="s">
        <v>1747</v>
      </c>
      <c r="G463" t="s">
        <v>450</v>
      </c>
      <c r="H463" t="s">
        <v>2422</v>
      </c>
      <c r="I463" t="s">
        <v>1462</v>
      </c>
      <c r="J463" t="s">
        <v>734</v>
      </c>
      <c r="K463" t="s">
        <v>2631</v>
      </c>
      <c r="L463" s="59">
        <v>12000000</v>
      </c>
      <c r="M463" s="59">
        <v>96100000</v>
      </c>
    </row>
    <row r="464" spans="1:13" x14ac:dyDescent="0.2">
      <c r="A464" t="s">
        <v>2632</v>
      </c>
      <c r="B464" s="58">
        <v>41437</v>
      </c>
      <c r="C464" t="s">
        <v>2633</v>
      </c>
      <c r="D464" t="s">
        <v>42</v>
      </c>
      <c r="E464" t="s">
        <v>2289</v>
      </c>
      <c r="F464" t="s">
        <v>1191</v>
      </c>
      <c r="G464" t="s">
        <v>1191</v>
      </c>
      <c r="H464" t="s">
        <v>1002</v>
      </c>
      <c r="I464" t="s">
        <v>2290</v>
      </c>
      <c r="J464" t="s">
        <v>2634</v>
      </c>
      <c r="K464" t="s">
        <v>2037</v>
      </c>
      <c r="L464" s="59">
        <v>32000000</v>
      </c>
      <c r="M464" s="59">
        <v>126000000</v>
      </c>
    </row>
    <row r="465" spans="1:13" x14ac:dyDescent="0.2">
      <c r="A465" t="s">
        <v>2635</v>
      </c>
      <c r="B465" s="58">
        <v>41901</v>
      </c>
      <c r="C465" t="s">
        <v>2636</v>
      </c>
      <c r="D465" t="s">
        <v>42</v>
      </c>
      <c r="E465" t="s">
        <v>1443</v>
      </c>
      <c r="G465" t="s">
        <v>982</v>
      </c>
      <c r="H465" t="s">
        <v>1891</v>
      </c>
      <c r="I465" t="s">
        <v>2637</v>
      </c>
      <c r="J465" t="s">
        <v>1394</v>
      </c>
      <c r="K465" t="s">
        <v>249</v>
      </c>
      <c r="L465" s="59">
        <v>19800000</v>
      </c>
      <c r="M465" s="59">
        <v>41300000</v>
      </c>
    </row>
    <row r="466" spans="1:13" x14ac:dyDescent="0.2">
      <c r="A466" t="s">
        <v>2638</v>
      </c>
      <c r="B466" s="58">
        <v>40956</v>
      </c>
      <c r="C466" t="s">
        <v>2639</v>
      </c>
      <c r="D466" t="s">
        <v>24</v>
      </c>
      <c r="E466" t="s">
        <v>2640</v>
      </c>
      <c r="G466" t="s">
        <v>489</v>
      </c>
      <c r="H466" t="s">
        <v>1098</v>
      </c>
      <c r="I466" t="s">
        <v>989</v>
      </c>
      <c r="J466" t="s">
        <v>816</v>
      </c>
      <c r="K466" t="s">
        <v>2641</v>
      </c>
      <c r="L466" s="59">
        <v>65000000</v>
      </c>
      <c r="M466" s="59">
        <v>156500000</v>
      </c>
    </row>
    <row r="467" spans="1:13" x14ac:dyDescent="0.2">
      <c r="A467" t="s">
        <v>2642</v>
      </c>
      <c r="B467" s="58">
        <v>41888</v>
      </c>
      <c r="C467" t="s">
        <v>2643</v>
      </c>
      <c r="D467" t="s">
        <v>42</v>
      </c>
      <c r="E467" t="s">
        <v>919</v>
      </c>
      <c r="G467" t="s">
        <v>919</v>
      </c>
      <c r="H467" t="s">
        <v>455</v>
      </c>
      <c r="I467" t="s">
        <v>2644</v>
      </c>
      <c r="J467" t="s">
        <v>2645</v>
      </c>
      <c r="K467" t="s">
        <v>2646</v>
      </c>
      <c r="L467" s="59">
        <v>12000000</v>
      </c>
      <c r="M467" s="59">
        <v>26100000</v>
      </c>
    </row>
    <row r="468" spans="1:13" x14ac:dyDescent="0.2">
      <c r="A468" t="s">
        <v>2647</v>
      </c>
      <c r="B468" s="58">
        <v>41313</v>
      </c>
      <c r="C468" t="s">
        <v>2648</v>
      </c>
      <c r="D468" t="s">
        <v>24</v>
      </c>
      <c r="E468" t="s">
        <v>2649</v>
      </c>
      <c r="G468" t="s">
        <v>701</v>
      </c>
      <c r="H468" t="s">
        <v>2650</v>
      </c>
      <c r="I468" t="s">
        <v>2651</v>
      </c>
      <c r="J468" t="s">
        <v>2652</v>
      </c>
      <c r="K468" t="s">
        <v>2653</v>
      </c>
      <c r="L468" s="59">
        <v>15000000</v>
      </c>
      <c r="M468" s="59">
        <v>356800000</v>
      </c>
    </row>
    <row r="469" spans="1:13" x14ac:dyDescent="0.2">
      <c r="A469" t="s">
        <v>2654</v>
      </c>
      <c r="B469" s="58">
        <v>41124</v>
      </c>
      <c r="C469" t="s">
        <v>2655</v>
      </c>
      <c r="D469" t="s">
        <v>24</v>
      </c>
      <c r="E469" t="s">
        <v>2656</v>
      </c>
      <c r="G469" t="s">
        <v>574</v>
      </c>
      <c r="H469" t="s">
        <v>2657</v>
      </c>
      <c r="I469" t="s">
        <v>255</v>
      </c>
      <c r="J469" t="s">
        <v>2658</v>
      </c>
      <c r="K469" t="s">
        <v>2042</v>
      </c>
      <c r="L469" s="59">
        <v>125000000</v>
      </c>
      <c r="M469" s="59">
        <v>198500000</v>
      </c>
    </row>
    <row r="470" spans="1:13" x14ac:dyDescent="0.2">
      <c r="A470" t="s">
        <v>2659</v>
      </c>
      <c r="B470" s="58">
        <v>41360</v>
      </c>
      <c r="C470" t="s">
        <v>2660</v>
      </c>
      <c r="D470" t="s">
        <v>33</v>
      </c>
      <c r="E470" t="s">
        <v>1950</v>
      </c>
      <c r="G470" t="s">
        <v>2661</v>
      </c>
      <c r="H470" t="s">
        <v>1110</v>
      </c>
      <c r="I470" t="s">
        <v>455</v>
      </c>
      <c r="J470" t="s">
        <v>2662</v>
      </c>
      <c r="K470" t="s">
        <v>2663</v>
      </c>
      <c r="L470" s="59">
        <v>20000000</v>
      </c>
      <c r="M470" s="59">
        <v>24300000</v>
      </c>
    </row>
    <row r="471" spans="1:13" x14ac:dyDescent="0.2">
      <c r="A471" t="s">
        <v>2664</v>
      </c>
      <c r="B471" s="58">
        <v>41739</v>
      </c>
      <c r="C471" t="s">
        <v>2665</v>
      </c>
      <c r="D471" t="s">
        <v>159</v>
      </c>
      <c r="E471" t="s">
        <v>2666</v>
      </c>
      <c r="G471" t="s">
        <v>352</v>
      </c>
      <c r="H471" t="s">
        <v>2667</v>
      </c>
      <c r="I471" t="s">
        <v>2193</v>
      </c>
      <c r="J471" t="s">
        <v>436</v>
      </c>
      <c r="K471" t="s">
        <v>332</v>
      </c>
      <c r="L471" s="59">
        <v>100000000</v>
      </c>
      <c r="M471" s="59">
        <v>103000000</v>
      </c>
    </row>
    <row r="472" spans="1:13" x14ac:dyDescent="0.2">
      <c r="A472" t="s">
        <v>2668</v>
      </c>
      <c r="B472" s="58">
        <v>42416</v>
      </c>
      <c r="C472" t="s">
        <v>2669</v>
      </c>
      <c r="D472" t="s">
        <v>33</v>
      </c>
      <c r="E472" t="s">
        <v>2670</v>
      </c>
      <c r="G472" t="s">
        <v>627</v>
      </c>
      <c r="H472" t="s">
        <v>1487</v>
      </c>
      <c r="I472" t="s">
        <v>534</v>
      </c>
      <c r="J472" t="s">
        <v>155</v>
      </c>
      <c r="K472" t="s">
        <v>1228</v>
      </c>
      <c r="L472" s="59">
        <v>20000000</v>
      </c>
      <c r="M472" s="59">
        <v>23400000</v>
      </c>
    </row>
    <row r="473" spans="1:13" x14ac:dyDescent="0.2">
      <c r="A473" t="s">
        <v>2671</v>
      </c>
      <c r="B473" s="58">
        <v>41173</v>
      </c>
      <c r="C473" t="s">
        <v>2672</v>
      </c>
      <c r="D473" t="s">
        <v>64</v>
      </c>
      <c r="E473" t="s">
        <v>2673</v>
      </c>
      <c r="G473" t="s">
        <v>208</v>
      </c>
      <c r="H473" t="s">
        <v>284</v>
      </c>
      <c r="I473" t="s">
        <v>2674</v>
      </c>
      <c r="J473" t="s">
        <v>1803</v>
      </c>
      <c r="K473" t="s">
        <v>20</v>
      </c>
      <c r="L473" s="59">
        <v>60000000</v>
      </c>
      <c r="M473" s="59">
        <v>49000000</v>
      </c>
    </row>
    <row r="474" spans="1:13" x14ac:dyDescent="0.2">
      <c r="A474" t="s">
        <v>2675</v>
      </c>
      <c r="B474" s="58">
        <v>42259</v>
      </c>
      <c r="C474" t="s">
        <v>2676</v>
      </c>
      <c r="D474" t="s">
        <v>64</v>
      </c>
      <c r="E474" t="s">
        <v>2098</v>
      </c>
      <c r="G474" t="s">
        <v>255</v>
      </c>
      <c r="H474" t="s">
        <v>285</v>
      </c>
      <c r="I474" t="s">
        <v>764</v>
      </c>
      <c r="J474" t="s">
        <v>20</v>
      </c>
      <c r="K474" t="s">
        <v>2069</v>
      </c>
      <c r="L474" s="59">
        <v>15000000</v>
      </c>
      <c r="M474" s="59">
        <v>8200000</v>
      </c>
    </row>
    <row r="475" spans="1:13" x14ac:dyDescent="0.2">
      <c r="A475" t="s">
        <v>2677</v>
      </c>
      <c r="B475" s="58">
        <v>42259</v>
      </c>
      <c r="C475" t="s">
        <v>2678</v>
      </c>
      <c r="D475" t="s">
        <v>64</v>
      </c>
      <c r="E475" t="s">
        <v>2679</v>
      </c>
      <c r="G475" t="s">
        <v>147</v>
      </c>
      <c r="H475" t="s">
        <v>374</v>
      </c>
      <c r="I475" t="s">
        <v>2680</v>
      </c>
      <c r="J475" t="s">
        <v>218</v>
      </c>
      <c r="K475" t="s">
        <v>2681</v>
      </c>
      <c r="L475" s="59">
        <v>9600000</v>
      </c>
      <c r="M475" s="59">
        <v>5400000</v>
      </c>
    </row>
    <row r="476" spans="1:13" x14ac:dyDescent="0.2">
      <c r="A476" t="s">
        <v>2682</v>
      </c>
      <c r="B476" s="58">
        <v>41472</v>
      </c>
      <c r="C476" t="s">
        <v>2683</v>
      </c>
      <c r="D476" t="s">
        <v>42</v>
      </c>
      <c r="E476" t="s">
        <v>2684</v>
      </c>
      <c r="G476" t="s">
        <v>580</v>
      </c>
      <c r="H476" t="s">
        <v>1710</v>
      </c>
      <c r="I476" t="s">
        <v>2866</v>
      </c>
      <c r="J476" t="s">
        <v>2881</v>
      </c>
      <c r="K476" t="s">
        <v>513</v>
      </c>
      <c r="L476" s="59">
        <v>127000000</v>
      </c>
      <c r="M476" s="59">
        <v>282600000</v>
      </c>
    </row>
    <row r="477" spans="1:13" x14ac:dyDescent="0.2">
      <c r="A477" t="s">
        <v>2685</v>
      </c>
      <c r="B477" s="58">
        <v>41888</v>
      </c>
      <c r="C477" t="s">
        <v>2686</v>
      </c>
      <c r="D477" t="s">
        <v>17</v>
      </c>
      <c r="E477" t="s">
        <v>2687</v>
      </c>
      <c r="G477" t="s">
        <v>2688</v>
      </c>
      <c r="H477" t="s">
        <v>2689</v>
      </c>
      <c r="I477" t="s">
        <v>2690</v>
      </c>
      <c r="J477" t="s">
        <v>2910</v>
      </c>
      <c r="K477" t="s">
        <v>352</v>
      </c>
      <c r="L477" s="59">
        <v>3000000</v>
      </c>
      <c r="M477" s="59">
        <v>1900000</v>
      </c>
    </row>
    <row r="478" spans="1:13" x14ac:dyDescent="0.2">
      <c r="A478" t="s">
        <v>2692</v>
      </c>
      <c r="B478" s="58">
        <v>41960</v>
      </c>
      <c r="C478" t="s">
        <v>2693</v>
      </c>
      <c r="D478" t="s">
        <v>64</v>
      </c>
      <c r="E478" t="s">
        <v>420</v>
      </c>
      <c r="G478" t="s">
        <v>74</v>
      </c>
      <c r="H478" t="s">
        <v>2582</v>
      </c>
      <c r="I478" t="s">
        <v>402</v>
      </c>
      <c r="J478" t="s">
        <v>1541</v>
      </c>
      <c r="K478" t="s">
        <v>89</v>
      </c>
      <c r="L478" s="59">
        <v>65000000</v>
      </c>
      <c r="M478" s="59">
        <v>163400000</v>
      </c>
    </row>
    <row r="479" spans="1:13" x14ac:dyDescent="0.2">
      <c r="A479" t="s">
        <v>2694</v>
      </c>
      <c r="B479" s="58">
        <v>42069</v>
      </c>
      <c r="C479" t="s">
        <v>2695</v>
      </c>
      <c r="D479" t="s">
        <v>42</v>
      </c>
      <c r="E479" t="s">
        <v>2696</v>
      </c>
      <c r="G479" t="s">
        <v>2285</v>
      </c>
      <c r="H479" t="s">
        <v>1847</v>
      </c>
      <c r="I479" t="s">
        <v>1430</v>
      </c>
      <c r="J479" t="s">
        <v>209</v>
      </c>
      <c r="K479" t="s">
        <v>2254</v>
      </c>
      <c r="L479" s="59">
        <v>35000000</v>
      </c>
      <c r="M479" s="59">
        <v>14400000</v>
      </c>
    </row>
    <row r="480" spans="1:13" x14ac:dyDescent="0.2">
      <c r="A480" t="s">
        <v>2697</v>
      </c>
      <c r="B480" s="58">
        <v>41840</v>
      </c>
      <c r="C480" t="s">
        <v>2698</v>
      </c>
      <c r="D480" t="s">
        <v>17</v>
      </c>
      <c r="E480" t="s">
        <v>2699</v>
      </c>
      <c r="G480" t="s">
        <v>2700</v>
      </c>
      <c r="H480" t="s">
        <v>2701</v>
      </c>
      <c r="I480" t="s">
        <v>2702</v>
      </c>
      <c r="J480" t="s">
        <v>2703</v>
      </c>
      <c r="L480" s="59">
        <v>1000000</v>
      </c>
      <c r="M480" s="59">
        <v>64100000</v>
      </c>
    </row>
    <row r="481" spans="1:13" x14ac:dyDescent="0.2">
      <c r="A481" t="s">
        <v>2704</v>
      </c>
      <c r="B481" s="58">
        <v>42214</v>
      </c>
      <c r="C481" t="s">
        <v>2705</v>
      </c>
      <c r="D481" t="s">
        <v>145</v>
      </c>
      <c r="E481" t="s">
        <v>2706</v>
      </c>
      <c r="F481" t="s">
        <v>2707</v>
      </c>
      <c r="G481" t="s">
        <v>656</v>
      </c>
      <c r="H481" t="s">
        <v>270</v>
      </c>
      <c r="I481" t="s">
        <v>1755</v>
      </c>
      <c r="J481" t="s">
        <v>359</v>
      </c>
      <c r="K481" t="s">
        <v>983</v>
      </c>
      <c r="L481" s="59">
        <v>31000000</v>
      </c>
      <c r="M481" s="59">
        <v>104900000</v>
      </c>
    </row>
    <row r="482" spans="1:13" x14ac:dyDescent="0.2">
      <c r="A482" t="s">
        <v>2708</v>
      </c>
      <c r="B482" s="58">
        <v>41677</v>
      </c>
      <c r="C482" t="s">
        <v>2709</v>
      </c>
      <c r="D482" t="s">
        <v>24</v>
      </c>
      <c r="E482" t="s">
        <v>2710</v>
      </c>
      <c r="G482" t="s">
        <v>2711</v>
      </c>
      <c r="H482" t="s">
        <v>2131</v>
      </c>
      <c r="I482" t="s">
        <v>2712</v>
      </c>
      <c r="L482" s="59">
        <v>30000000</v>
      </c>
      <c r="M482" s="59">
        <v>15400000</v>
      </c>
    </row>
    <row r="483" spans="1:13" x14ac:dyDescent="0.2">
      <c r="A483" t="s">
        <v>2713</v>
      </c>
      <c r="B483" s="58">
        <v>41712</v>
      </c>
      <c r="C483" t="s">
        <v>2714</v>
      </c>
      <c r="D483" t="s">
        <v>323</v>
      </c>
      <c r="E483" t="s">
        <v>2715</v>
      </c>
      <c r="G483" t="s">
        <v>271</v>
      </c>
      <c r="H483" t="s">
        <v>2716</v>
      </c>
      <c r="I483" t="s">
        <v>346</v>
      </c>
      <c r="J483" t="s">
        <v>2717</v>
      </c>
      <c r="K483" t="s">
        <v>2718</v>
      </c>
      <c r="L483" s="59">
        <v>6000000</v>
      </c>
      <c r="M483" s="59">
        <v>3500000</v>
      </c>
    </row>
    <row r="484" spans="1:13" x14ac:dyDescent="0.2">
      <c r="A484" t="s">
        <v>2719</v>
      </c>
      <c r="B484" s="58">
        <v>42333</v>
      </c>
      <c r="C484" t="s">
        <v>2720</v>
      </c>
      <c r="D484" t="s">
        <v>17</v>
      </c>
      <c r="E484" t="s">
        <v>2721</v>
      </c>
      <c r="G484" t="s">
        <v>2609</v>
      </c>
      <c r="H484" t="s">
        <v>2661</v>
      </c>
      <c r="I484" t="s">
        <v>2722</v>
      </c>
      <c r="J484" t="s">
        <v>2723</v>
      </c>
      <c r="L484" s="59">
        <v>40000000</v>
      </c>
      <c r="M484" s="59">
        <v>34200000</v>
      </c>
    </row>
    <row r="485" spans="1:13" x14ac:dyDescent="0.2">
      <c r="A485" t="s">
        <v>2724</v>
      </c>
      <c r="B485" s="58">
        <v>40963</v>
      </c>
      <c r="C485" t="s">
        <v>2725</v>
      </c>
      <c r="D485" t="s">
        <v>42</v>
      </c>
      <c r="E485" t="s">
        <v>2726</v>
      </c>
      <c r="G485" t="s">
        <v>247</v>
      </c>
      <c r="H485" t="s">
        <v>985</v>
      </c>
      <c r="I485" t="s">
        <v>2727</v>
      </c>
      <c r="J485" t="s">
        <v>2728</v>
      </c>
      <c r="K485" t="s">
        <v>2729</v>
      </c>
      <c r="L485" s="59">
        <v>35000000</v>
      </c>
      <c r="M485" s="59">
        <v>24200000</v>
      </c>
    </row>
    <row r="486" spans="1:13" x14ac:dyDescent="0.2">
      <c r="A486" t="s">
        <v>2730</v>
      </c>
      <c r="B486" s="58">
        <v>42601</v>
      </c>
      <c r="C486" t="s">
        <v>2731</v>
      </c>
      <c r="D486" t="s">
        <v>33</v>
      </c>
      <c r="E486" t="s">
        <v>2216</v>
      </c>
      <c r="G486" t="s">
        <v>45</v>
      </c>
      <c r="H486" t="s">
        <v>769</v>
      </c>
      <c r="I486" t="s">
        <v>934</v>
      </c>
      <c r="J486" t="s">
        <v>2732</v>
      </c>
      <c r="L486" s="59">
        <v>40000000</v>
      </c>
      <c r="M486" s="59">
        <v>42700000</v>
      </c>
    </row>
    <row r="487" spans="1:13" x14ac:dyDescent="0.2">
      <c r="A487" t="s">
        <v>2733</v>
      </c>
      <c r="B487" s="58">
        <v>42244</v>
      </c>
      <c r="C487" t="s">
        <v>2734</v>
      </c>
      <c r="D487" t="s">
        <v>64</v>
      </c>
      <c r="E487" t="s">
        <v>2735</v>
      </c>
      <c r="G487" t="s">
        <v>2735</v>
      </c>
      <c r="H487" t="s">
        <v>2736</v>
      </c>
      <c r="I487" t="s">
        <v>2737</v>
      </c>
      <c r="J487" t="s">
        <v>2738</v>
      </c>
      <c r="K487" t="s">
        <v>2739</v>
      </c>
      <c r="L487" s="59">
        <v>3000000</v>
      </c>
      <c r="M487" s="59">
        <v>73700000</v>
      </c>
    </row>
    <row r="488" spans="1:13" x14ac:dyDescent="0.2">
      <c r="A488" t="s">
        <v>2740</v>
      </c>
      <c r="B488" s="58">
        <v>42531</v>
      </c>
      <c r="C488" t="s">
        <v>2741</v>
      </c>
      <c r="D488" t="s">
        <v>24</v>
      </c>
      <c r="E488" t="s">
        <v>2742</v>
      </c>
      <c r="G488" t="s">
        <v>170</v>
      </c>
      <c r="H488" t="s">
        <v>2743</v>
      </c>
      <c r="I488" t="s">
        <v>37</v>
      </c>
      <c r="J488" t="s">
        <v>333</v>
      </c>
      <c r="K488" t="s">
        <v>154</v>
      </c>
      <c r="L488" s="59">
        <v>160000000</v>
      </c>
      <c r="M488" s="59">
        <v>433500000</v>
      </c>
    </row>
    <row r="489" spans="1:13" x14ac:dyDescent="0.2">
      <c r="A489" t="s">
        <v>2744</v>
      </c>
      <c r="B489" s="58">
        <v>41306</v>
      </c>
      <c r="C489" t="s">
        <v>2745</v>
      </c>
      <c r="D489" t="s">
        <v>42</v>
      </c>
      <c r="E489" t="s">
        <v>2390</v>
      </c>
      <c r="G489" t="s">
        <v>1277</v>
      </c>
      <c r="H489" t="s">
        <v>1228</v>
      </c>
      <c r="I489" t="s">
        <v>746</v>
      </c>
      <c r="J489" t="s">
        <v>456</v>
      </c>
      <c r="K489" t="s">
        <v>2746</v>
      </c>
      <c r="L489" s="59">
        <v>35000000</v>
      </c>
      <c r="M489" s="59">
        <v>117000000</v>
      </c>
    </row>
    <row r="490" spans="1:13" x14ac:dyDescent="0.2">
      <c r="A490" t="s">
        <v>2747</v>
      </c>
      <c r="B490" s="58">
        <v>41397</v>
      </c>
      <c r="C490" t="s">
        <v>2748</v>
      </c>
      <c r="D490" t="s">
        <v>64</v>
      </c>
      <c r="E490" t="s">
        <v>2749</v>
      </c>
      <c r="F490" t="s">
        <v>2750</v>
      </c>
      <c r="G490" t="s">
        <v>1480</v>
      </c>
      <c r="H490" t="s">
        <v>2751</v>
      </c>
      <c r="I490" t="s">
        <v>2868</v>
      </c>
      <c r="J490" t="s">
        <v>2752</v>
      </c>
      <c r="K490" t="s">
        <v>2753</v>
      </c>
      <c r="L490" s="59">
        <v>5000000</v>
      </c>
      <c r="M490" s="59">
        <v>2700000</v>
      </c>
    </row>
    <row r="491" spans="1:13" x14ac:dyDescent="0.2">
      <c r="A491" t="s">
        <v>2754</v>
      </c>
      <c r="B491" s="58">
        <v>41047</v>
      </c>
      <c r="C491" t="s">
        <v>2755</v>
      </c>
      <c r="D491" t="s">
        <v>42</v>
      </c>
      <c r="E491" t="s">
        <v>1416</v>
      </c>
      <c r="G491" t="s">
        <v>241</v>
      </c>
      <c r="H491" t="s">
        <v>973</v>
      </c>
      <c r="I491" t="s">
        <v>308</v>
      </c>
      <c r="J491" t="s">
        <v>1303</v>
      </c>
      <c r="K491" t="s">
        <v>719</v>
      </c>
      <c r="L491" s="59">
        <v>40000000</v>
      </c>
      <c r="M491" s="59">
        <v>84400000</v>
      </c>
    </row>
    <row r="492" spans="1:13" x14ac:dyDescent="0.2">
      <c r="A492" t="s">
        <v>2756</v>
      </c>
      <c r="B492" s="58">
        <v>41855</v>
      </c>
      <c r="C492" t="s">
        <v>2757</v>
      </c>
      <c r="D492" t="s">
        <v>871</v>
      </c>
      <c r="E492" t="s">
        <v>2758</v>
      </c>
      <c r="G492" t="s">
        <v>2759</v>
      </c>
      <c r="H492" t="s">
        <v>2760</v>
      </c>
      <c r="I492" t="s">
        <v>2761</v>
      </c>
      <c r="J492" t="s">
        <v>2762</v>
      </c>
      <c r="L492" s="59">
        <v>15000000</v>
      </c>
      <c r="M492" s="59">
        <v>30100000</v>
      </c>
    </row>
    <row r="493" spans="1:13" x14ac:dyDescent="0.2">
      <c r="A493" t="s">
        <v>2763</v>
      </c>
      <c r="B493" s="58">
        <v>41655</v>
      </c>
      <c r="C493" t="s">
        <v>2764</v>
      </c>
      <c r="D493" t="s">
        <v>64</v>
      </c>
      <c r="E493" t="s">
        <v>2765</v>
      </c>
      <c r="G493" t="s">
        <v>2000</v>
      </c>
      <c r="H493" t="s">
        <v>769</v>
      </c>
      <c r="I493" t="s">
        <v>521</v>
      </c>
      <c r="J493" t="s">
        <v>2766</v>
      </c>
      <c r="L493" s="59">
        <v>3300000</v>
      </c>
      <c r="M493" s="59">
        <v>49000000</v>
      </c>
    </row>
    <row r="494" spans="1:13" x14ac:dyDescent="0.2">
      <c r="A494" t="s">
        <v>2767</v>
      </c>
      <c r="B494" s="58">
        <v>42433</v>
      </c>
      <c r="C494" t="s">
        <v>2768</v>
      </c>
      <c r="D494" t="s">
        <v>64</v>
      </c>
      <c r="E494" t="s">
        <v>2769</v>
      </c>
      <c r="F494" t="s">
        <v>2770</v>
      </c>
      <c r="G494" t="s">
        <v>1891</v>
      </c>
      <c r="H494" t="s">
        <v>1967</v>
      </c>
      <c r="I494" t="s">
        <v>2232</v>
      </c>
      <c r="J494" t="s">
        <v>1529</v>
      </c>
      <c r="K494" t="s">
        <v>1701</v>
      </c>
      <c r="L494" s="59">
        <v>35000000</v>
      </c>
      <c r="M494" s="59">
        <v>24900000</v>
      </c>
    </row>
    <row r="495" spans="1:13" x14ac:dyDescent="0.2">
      <c r="A495" t="s">
        <v>2771</v>
      </c>
      <c r="B495" s="58">
        <v>41453</v>
      </c>
      <c r="C495" t="s">
        <v>2772</v>
      </c>
      <c r="D495" t="s">
        <v>24</v>
      </c>
      <c r="E495" t="s">
        <v>1044</v>
      </c>
      <c r="G495" t="s">
        <v>46</v>
      </c>
      <c r="H495" t="s">
        <v>240</v>
      </c>
      <c r="I495" t="s">
        <v>2773</v>
      </c>
      <c r="J495" t="s">
        <v>2774</v>
      </c>
      <c r="K495" t="s">
        <v>1089</v>
      </c>
      <c r="L495" s="59">
        <v>150000000</v>
      </c>
      <c r="M495" s="59">
        <v>205000000</v>
      </c>
    </row>
    <row r="496" spans="1:13" x14ac:dyDescent="0.2">
      <c r="A496" t="s">
        <v>2775</v>
      </c>
      <c r="B496" s="58">
        <v>41880</v>
      </c>
      <c r="C496" t="s">
        <v>2776</v>
      </c>
      <c r="D496" t="s">
        <v>64</v>
      </c>
      <c r="E496" t="s">
        <v>2911</v>
      </c>
      <c r="G496" t="s">
        <v>989</v>
      </c>
      <c r="H496" t="s">
        <v>2778</v>
      </c>
      <c r="I496" t="s">
        <v>2025</v>
      </c>
      <c r="J496" t="s">
        <v>2779</v>
      </c>
      <c r="L496" s="59">
        <v>15000000</v>
      </c>
      <c r="M496" s="59">
        <v>52500000</v>
      </c>
    </row>
    <row r="497" spans="1:13" x14ac:dyDescent="0.2">
      <c r="A497" t="s">
        <v>2780</v>
      </c>
      <c r="B497" s="58">
        <v>41683</v>
      </c>
      <c r="C497" t="s">
        <v>2781</v>
      </c>
      <c r="D497" t="s">
        <v>64</v>
      </c>
      <c r="E497" t="s">
        <v>2782</v>
      </c>
      <c r="G497" t="s">
        <v>574</v>
      </c>
      <c r="H497" t="s">
        <v>1210</v>
      </c>
      <c r="I497" t="s">
        <v>2722</v>
      </c>
      <c r="J497" t="s">
        <v>1474</v>
      </c>
      <c r="K497" t="s">
        <v>162</v>
      </c>
      <c r="L497" s="59">
        <v>60000000</v>
      </c>
      <c r="M497" s="59">
        <v>31100000</v>
      </c>
    </row>
    <row r="498" spans="1:13" x14ac:dyDescent="0.2">
      <c r="A498" t="s">
        <v>2783</v>
      </c>
      <c r="B498" s="58">
        <v>41657</v>
      </c>
      <c r="C498" t="s">
        <v>2784</v>
      </c>
      <c r="D498" t="s">
        <v>64</v>
      </c>
      <c r="E498" t="s">
        <v>2785</v>
      </c>
      <c r="G498" t="s">
        <v>2785</v>
      </c>
      <c r="H498" t="s">
        <v>1393</v>
      </c>
      <c r="I498" t="s">
        <v>972</v>
      </c>
      <c r="J498" t="s">
        <v>2786</v>
      </c>
      <c r="K498" t="s">
        <v>2787</v>
      </c>
      <c r="L498" s="59">
        <v>6000000</v>
      </c>
      <c r="M498" s="59">
        <v>5500000</v>
      </c>
    </row>
    <row r="499" spans="1:13" x14ac:dyDescent="0.2">
      <c r="A499" t="s">
        <v>2788</v>
      </c>
      <c r="B499" s="58">
        <v>42095</v>
      </c>
      <c r="C499" t="s">
        <v>2789</v>
      </c>
      <c r="D499" t="s">
        <v>64</v>
      </c>
      <c r="E499" t="s">
        <v>2790</v>
      </c>
      <c r="G499" t="s">
        <v>764</v>
      </c>
      <c r="H499" t="s">
        <v>580</v>
      </c>
      <c r="I499" t="s">
        <v>2870</v>
      </c>
      <c r="J499" t="s">
        <v>2197</v>
      </c>
      <c r="K499" t="s">
        <v>2791</v>
      </c>
      <c r="L499" s="59">
        <v>11000000</v>
      </c>
      <c r="M499" s="59">
        <v>61600000</v>
      </c>
    </row>
    <row r="500" spans="1:13" x14ac:dyDescent="0.2">
      <c r="A500" t="s">
        <v>2792</v>
      </c>
      <c r="B500" s="58">
        <v>41180</v>
      </c>
      <c r="C500" t="s">
        <v>2793</v>
      </c>
      <c r="D500" t="s">
        <v>64</v>
      </c>
      <c r="E500" t="s">
        <v>2794</v>
      </c>
      <c r="G500" t="s">
        <v>317</v>
      </c>
      <c r="H500" t="s">
        <v>2773</v>
      </c>
      <c r="I500" t="s">
        <v>2795</v>
      </c>
      <c r="J500" t="s">
        <v>1361</v>
      </c>
      <c r="K500" t="s">
        <v>2796</v>
      </c>
      <c r="L500" s="59">
        <v>19000000</v>
      </c>
      <c r="M500" s="59">
        <v>5400000</v>
      </c>
    </row>
    <row r="501" spans="1:13" x14ac:dyDescent="0.2">
      <c r="A501" t="s">
        <v>2797</v>
      </c>
      <c r="B501" s="58">
        <v>42293</v>
      </c>
      <c r="C501" t="s">
        <v>2798</v>
      </c>
      <c r="D501" t="s">
        <v>64</v>
      </c>
      <c r="E501" t="s">
        <v>2799</v>
      </c>
      <c r="G501" t="s">
        <v>1367</v>
      </c>
      <c r="H501" t="s">
        <v>2800</v>
      </c>
      <c r="I501" t="s">
        <v>2801</v>
      </c>
      <c r="J501" t="s">
        <v>1517</v>
      </c>
      <c r="K501" t="s">
        <v>852</v>
      </c>
      <c r="L501" s="59">
        <v>13000000</v>
      </c>
      <c r="M501" s="59">
        <v>14400000</v>
      </c>
    </row>
    <row r="502" spans="1:13" x14ac:dyDescent="0.2">
      <c r="A502" t="s">
        <v>2802</v>
      </c>
      <c r="B502" s="58">
        <v>41446</v>
      </c>
      <c r="C502" t="s">
        <v>2803</v>
      </c>
      <c r="D502" t="s">
        <v>24</v>
      </c>
      <c r="E502" t="s">
        <v>2804</v>
      </c>
      <c r="G502" t="s">
        <v>421</v>
      </c>
      <c r="H502" t="s">
        <v>1033</v>
      </c>
      <c r="I502" t="s">
        <v>26</v>
      </c>
      <c r="J502" t="s">
        <v>2805</v>
      </c>
      <c r="K502" t="s">
        <v>177</v>
      </c>
      <c r="L502" s="59">
        <v>190000000</v>
      </c>
      <c r="M502" s="59">
        <v>540000000</v>
      </c>
    </row>
    <row r="503" spans="1:13" x14ac:dyDescent="0.2">
      <c r="A503" t="s">
        <v>2806</v>
      </c>
      <c r="B503" s="58">
        <v>40998</v>
      </c>
      <c r="C503" t="s">
        <v>2807</v>
      </c>
      <c r="D503" t="s">
        <v>24</v>
      </c>
      <c r="E503" t="s">
        <v>1985</v>
      </c>
      <c r="G503" t="s">
        <v>1301</v>
      </c>
      <c r="H503" t="s">
        <v>139</v>
      </c>
      <c r="I503" t="s">
        <v>927</v>
      </c>
      <c r="J503" t="s">
        <v>1622</v>
      </c>
      <c r="K503" t="s">
        <v>900</v>
      </c>
      <c r="L503" s="59">
        <v>150000000</v>
      </c>
      <c r="M503" s="59">
        <v>305300000</v>
      </c>
    </row>
    <row r="504" spans="1:13" x14ac:dyDescent="0.2">
      <c r="A504" t="s">
        <v>2808</v>
      </c>
      <c r="B504" s="58">
        <v>42499</v>
      </c>
      <c r="C504" t="s">
        <v>2809</v>
      </c>
      <c r="D504" t="s">
        <v>24</v>
      </c>
      <c r="E504" t="s">
        <v>2810</v>
      </c>
      <c r="G504" t="s">
        <v>2661</v>
      </c>
      <c r="H504" t="s">
        <v>1678</v>
      </c>
      <c r="I504" t="s">
        <v>1152</v>
      </c>
      <c r="J504" t="s">
        <v>115</v>
      </c>
      <c r="K504" t="s">
        <v>1277</v>
      </c>
      <c r="L504" s="59">
        <v>178000000</v>
      </c>
      <c r="M504" s="59">
        <v>544600000</v>
      </c>
    </row>
    <row r="505" spans="1:13" x14ac:dyDescent="0.2">
      <c r="A505" t="s">
        <v>2811</v>
      </c>
      <c r="B505" s="58">
        <v>41769</v>
      </c>
      <c r="C505" t="s">
        <v>2812</v>
      </c>
      <c r="D505" t="s">
        <v>24</v>
      </c>
      <c r="E505" t="s">
        <v>2810</v>
      </c>
      <c r="G505" t="s">
        <v>464</v>
      </c>
      <c r="H505" t="s">
        <v>2661</v>
      </c>
      <c r="I505" t="s">
        <v>1678</v>
      </c>
      <c r="J505" t="s">
        <v>2092</v>
      </c>
      <c r="K505" t="s">
        <v>1152</v>
      </c>
      <c r="L505" s="59">
        <v>200000000</v>
      </c>
      <c r="M505" s="59">
        <v>747900000</v>
      </c>
    </row>
    <row r="506" spans="1:13" x14ac:dyDescent="0.2">
      <c r="A506" t="s">
        <v>2813</v>
      </c>
      <c r="B506" s="58">
        <v>41509</v>
      </c>
      <c r="C506" t="s">
        <v>2814</v>
      </c>
      <c r="D506" t="s">
        <v>17</v>
      </c>
      <c r="E506" t="s">
        <v>2815</v>
      </c>
      <c r="G506" t="s">
        <v>2816</v>
      </c>
      <c r="H506" t="s">
        <v>2817</v>
      </c>
      <c r="I506" t="s">
        <v>2818</v>
      </c>
      <c r="J506" t="s">
        <v>2819</v>
      </c>
      <c r="K506" t="s">
        <v>2820</v>
      </c>
      <c r="L506" s="59">
        <v>1000000</v>
      </c>
      <c r="M506" s="59">
        <v>26800000</v>
      </c>
    </row>
    <row r="507" spans="1:13" x14ac:dyDescent="0.2">
      <c r="A507" t="s">
        <v>2821</v>
      </c>
      <c r="B507" s="58">
        <v>41262</v>
      </c>
      <c r="C507" t="s">
        <v>2822</v>
      </c>
      <c r="D507" t="s">
        <v>64</v>
      </c>
      <c r="E507" t="s">
        <v>2823</v>
      </c>
      <c r="G507" t="s">
        <v>116</v>
      </c>
      <c r="H507" t="s">
        <v>2184</v>
      </c>
      <c r="I507" t="s">
        <v>353</v>
      </c>
      <c r="J507" t="s">
        <v>444</v>
      </c>
      <c r="K507" t="s">
        <v>493</v>
      </c>
      <c r="L507" s="59">
        <v>40000000</v>
      </c>
      <c r="M507" s="59">
        <v>132800000</v>
      </c>
    </row>
    <row r="508" spans="1:13" x14ac:dyDescent="0.2">
      <c r="A508" t="s">
        <v>2824</v>
      </c>
      <c r="B508" s="58">
        <v>42054</v>
      </c>
      <c r="C508" t="s">
        <v>2825</v>
      </c>
      <c r="D508" t="s">
        <v>183</v>
      </c>
      <c r="E508" t="s">
        <v>2826</v>
      </c>
      <c r="G508" t="s">
        <v>2827</v>
      </c>
      <c r="H508" t="s">
        <v>2828</v>
      </c>
      <c r="I508" t="s">
        <v>2829</v>
      </c>
      <c r="J508" t="s">
        <v>2830</v>
      </c>
      <c r="K508" t="s">
        <v>2831</v>
      </c>
      <c r="L508" s="59">
        <v>30000000</v>
      </c>
      <c r="M508" s="59">
        <v>64470000</v>
      </c>
    </row>
    <row r="509" spans="1:13" x14ac:dyDescent="0.2">
      <c r="A509" t="s">
        <v>2832</v>
      </c>
      <c r="B509" s="58">
        <v>42412</v>
      </c>
      <c r="C509" t="s">
        <v>2833</v>
      </c>
      <c r="D509" t="s">
        <v>42</v>
      </c>
      <c r="E509" t="s">
        <v>1444</v>
      </c>
      <c r="G509" t="s">
        <v>1444</v>
      </c>
      <c r="H509" t="s">
        <v>1446</v>
      </c>
      <c r="I509" t="s">
        <v>2834</v>
      </c>
      <c r="J509" t="s">
        <v>546</v>
      </c>
      <c r="K509" t="s">
        <v>2912</v>
      </c>
      <c r="L509" s="59">
        <v>50000000</v>
      </c>
      <c r="M509" s="59">
        <v>56000000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D436-32B7-439C-ACF7-F00B8AE9B034}">
  <sheetPr codeName="Sheet7">
    <outlinePr summaryBelow="0" summaryRight="0"/>
  </sheetPr>
  <dimension ref="A1:W5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8" sqref="H18"/>
    </sheetView>
  </sheetViews>
  <sheetFormatPr defaultColWidth="12.5703125" defaultRowHeight="15.75" customHeight="1" x14ac:dyDescent="0.2"/>
  <cols>
    <col min="1" max="1" width="43.7109375" bestFit="1" customWidth="1"/>
    <col min="2" max="2" width="15.140625" customWidth="1"/>
    <col min="3" max="3" width="81.5703125" bestFit="1" customWidth="1"/>
    <col min="4" max="5" width="12" bestFit="1" customWidth="1"/>
    <col min="6" max="6" width="25.85546875" bestFit="1" customWidth="1"/>
    <col min="7" max="7" width="18.5703125" bestFit="1" customWidth="1"/>
    <col min="8" max="8" width="35.5703125" bestFit="1" customWidth="1"/>
    <col min="9" max="9" width="37.5703125" bestFit="1" customWidth="1"/>
    <col min="10" max="10" width="24.42578125" bestFit="1" customWidth="1"/>
    <col min="11" max="11" width="24" bestFit="1" customWidth="1"/>
    <col min="12" max="12" width="23.42578125" bestFit="1" customWidth="1"/>
    <col min="13" max="13" width="13.85546875" bestFit="1" customWidth="1"/>
    <col min="14" max="14" width="23.85546875" customWidth="1"/>
    <col min="15" max="17" width="15.85546875" customWidth="1"/>
    <col min="18" max="18" width="32.7109375" bestFit="1" customWidth="1"/>
    <col min="19" max="19" width="30.140625" bestFit="1" customWidth="1"/>
    <col min="20" max="22" width="15.85546875" customWidth="1"/>
  </cols>
  <sheetData>
    <row r="1" spans="1:23" ht="15.75" customHeight="1" x14ac:dyDescent="0.2">
      <c r="A1" t="s">
        <v>2913</v>
      </c>
      <c r="B1" s="5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N1" s="8"/>
      <c r="O1" s="30"/>
      <c r="P1" s="30"/>
      <c r="Q1" s="2"/>
      <c r="R1" s="2"/>
      <c r="S1" s="2"/>
      <c r="T1" s="2"/>
      <c r="U1" s="2"/>
      <c r="V1" s="2"/>
    </row>
    <row r="2" spans="1:23" ht="15.75" customHeight="1" x14ac:dyDescent="0.2">
      <c r="A2" t="s">
        <v>2914</v>
      </c>
      <c r="B2" s="10"/>
      <c r="C2" s="11"/>
      <c r="D2" s="12"/>
      <c r="E2" s="12"/>
      <c r="F2" s="13"/>
      <c r="G2" s="14"/>
      <c r="H2" s="15"/>
      <c r="I2" s="15"/>
      <c r="J2" s="15"/>
      <c r="K2" s="12"/>
      <c r="L2" s="12"/>
      <c r="M2" s="16"/>
      <c r="N2" s="17"/>
      <c r="O2" s="31"/>
      <c r="P2" s="35"/>
      <c r="Q2" s="2"/>
      <c r="R2" s="2"/>
      <c r="S2" s="2"/>
      <c r="T2" s="2"/>
      <c r="U2" s="2"/>
      <c r="V2" s="2"/>
      <c r="W2" s="60"/>
    </row>
    <row r="3" spans="1:23" ht="15.75" customHeight="1" x14ac:dyDescent="0.2">
      <c r="A3" t="s">
        <v>2915</v>
      </c>
      <c r="B3" s="10"/>
      <c r="C3" s="11"/>
      <c r="D3" s="12"/>
      <c r="E3" s="12"/>
      <c r="F3" s="13"/>
      <c r="G3" s="14"/>
      <c r="H3" s="15"/>
      <c r="I3" s="15"/>
      <c r="J3" s="15"/>
      <c r="K3" s="15"/>
      <c r="L3" s="15"/>
      <c r="M3" s="16"/>
      <c r="N3" s="17"/>
      <c r="O3" s="32"/>
      <c r="P3" s="35"/>
      <c r="Q3" s="2"/>
      <c r="R3" s="2"/>
      <c r="S3" s="2"/>
      <c r="T3" s="2"/>
      <c r="U3" s="2"/>
      <c r="V3" s="2"/>
      <c r="W3" s="60"/>
    </row>
    <row r="4" spans="1:23" ht="15.75" customHeight="1" x14ac:dyDescent="0.2">
      <c r="A4" t="s">
        <v>2916</v>
      </c>
      <c r="B4" s="10"/>
      <c r="C4" s="11"/>
      <c r="D4" s="12"/>
      <c r="E4" s="12"/>
      <c r="F4" s="13"/>
      <c r="G4" s="14"/>
      <c r="H4" s="15"/>
      <c r="I4" s="15"/>
      <c r="J4" s="15"/>
      <c r="K4" s="15"/>
      <c r="L4" s="15"/>
      <c r="M4" s="16"/>
      <c r="N4" s="17"/>
      <c r="O4" s="32"/>
      <c r="P4" s="35"/>
      <c r="Q4" s="2"/>
      <c r="R4" s="2"/>
      <c r="S4" s="2"/>
      <c r="T4" s="2"/>
      <c r="U4" s="2"/>
      <c r="V4" s="2"/>
      <c r="W4" s="60"/>
    </row>
    <row r="5" spans="1:23" ht="15.75" customHeight="1" x14ac:dyDescent="0.2">
      <c r="A5" t="s">
        <v>2917</v>
      </c>
      <c r="B5" s="10"/>
      <c r="C5" s="11"/>
      <c r="D5" s="12"/>
      <c r="E5" s="12"/>
      <c r="F5" s="13"/>
      <c r="G5" s="13"/>
      <c r="H5" s="15"/>
      <c r="I5" s="15"/>
      <c r="J5" s="15"/>
      <c r="K5" s="15"/>
      <c r="L5" s="15"/>
      <c r="M5" s="16"/>
      <c r="N5" s="17"/>
      <c r="O5" s="32"/>
      <c r="P5" s="35"/>
      <c r="Q5" s="2"/>
      <c r="R5" s="2"/>
      <c r="S5" s="2"/>
      <c r="T5" s="2"/>
      <c r="U5" s="2"/>
      <c r="V5" s="2"/>
    </row>
    <row r="6" spans="1:23" ht="15.75" customHeight="1" x14ac:dyDescent="0.2">
      <c r="A6" t="s">
        <v>2918</v>
      </c>
      <c r="B6" s="10"/>
      <c r="C6" s="11"/>
      <c r="D6" s="12"/>
      <c r="E6" s="12"/>
      <c r="F6" s="13"/>
      <c r="G6" s="13"/>
      <c r="H6" s="15"/>
      <c r="I6" s="15"/>
      <c r="J6" s="15"/>
      <c r="K6" s="12"/>
      <c r="L6" s="12"/>
      <c r="M6" s="16"/>
      <c r="N6" s="17"/>
      <c r="O6" s="32"/>
      <c r="P6" s="35"/>
      <c r="Q6" s="2"/>
      <c r="R6" s="2"/>
      <c r="S6" s="2"/>
      <c r="T6" s="2"/>
      <c r="U6" s="2"/>
      <c r="V6" s="2"/>
    </row>
    <row r="7" spans="1:23" ht="15.75" customHeight="1" x14ac:dyDescent="0.2">
      <c r="A7" t="s">
        <v>2919</v>
      </c>
      <c r="B7" s="10"/>
      <c r="C7" s="11"/>
      <c r="D7" s="12"/>
      <c r="E7" s="12"/>
      <c r="F7" s="13"/>
      <c r="G7" s="14"/>
      <c r="H7" s="15"/>
      <c r="I7" s="15"/>
      <c r="J7" s="15"/>
      <c r="K7" s="15"/>
      <c r="L7" s="15"/>
      <c r="M7" s="16"/>
      <c r="N7" s="17"/>
      <c r="O7" s="32"/>
      <c r="P7" s="35"/>
      <c r="Q7" s="2"/>
      <c r="R7" s="2"/>
      <c r="S7" s="2"/>
      <c r="T7" s="2"/>
      <c r="U7" s="2"/>
      <c r="V7" s="2"/>
    </row>
    <row r="8" spans="1:23" ht="15.75" customHeight="1" x14ac:dyDescent="0.2">
      <c r="A8" t="s">
        <v>2920</v>
      </c>
      <c r="B8" s="10"/>
      <c r="C8" s="11"/>
      <c r="D8" s="12"/>
      <c r="E8" s="12"/>
      <c r="F8" s="13"/>
      <c r="G8" s="14"/>
      <c r="H8" s="15"/>
      <c r="I8" s="15"/>
      <c r="J8" s="15"/>
      <c r="K8" s="15"/>
      <c r="L8" s="15"/>
      <c r="M8" s="16"/>
      <c r="N8" s="17"/>
      <c r="O8" s="32"/>
      <c r="P8" s="35"/>
      <c r="Q8" s="2"/>
      <c r="R8" s="2"/>
      <c r="S8" s="2"/>
      <c r="T8" s="2"/>
      <c r="U8" s="2"/>
      <c r="V8" s="2"/>
    </row>
    <row r="9" spans="1:23" ht="15.75" customHeight="1" x14ac:dyDescent="0.2">
      <c r="A9" t="s">
        <v>2921</v>
      </c>
      <c r="B9" s="10"/>
      <c r="C9" s="11"/>
      <c r="D9" s="12"/>
      <c r="E9" s="12"/>
      <c r="F9" s="13"/>
      <c r="G9" s="14"/>
      <c r="H9" s="15"/>
      <c r="I9" s="15"/>
      <c r="J9" s="15"/>
      <c r="K9" s="15"/>
      <c r="L9" s="12"/>
      <c r="M9" s="16"/>
      <c r="N9" s="17"/>
      <c r="O9" s="32"/>
      <c r="P9" s="35"/>
      <c r="Q9" s="2"/>
      <c r="R9" s="2"/>
      <c r="S9" s="2"/>
      <c r="T9" s="2"/>
      <c r="U9" s="2"/>
      <c r="V9" s="2"/>
    </row>
    <row r="10" spans="1:23" ht="15.75" customHeight="1" x14ac:dyDescent="0.2">
      <c r="A10" t="s">
        <v>2922</v>
      </c>
      <c r="B10" s="10"/>
      <c r="C10" s="11"/>
      <c r="D10" s="12"/>
      <c r="E10" s="12"/>
      <c r="F10" s="13"/>
      <c r="G10" s="14"/>
      <c r="H10" s="15"/>
      <c r="I10" s="15"/>
      <c r="J10" s="15"/>
      <c r="K10" s="15"/>
      <c r="L10" s="12"/>
      <c r="M10" s="16"/>
      <c r="N10" s="17"/>
      <c r="O10" s="32"/>
      <c r="P10" s="35"/>
      <c r="Q10" s="2"/>
      <c r="R10" s="2"/>
      <c r="S10" s="2"/>
      <c r="T10" s="2"/>
      <c r="U10" s="2"/>
      <c r="V10" s="2"/>
    </row>
    <row r="11" spans="1:23" ht="15.75" customHeight="1" x14ac:dyDescent="0.2">
      <c r="A11" t="s">
        <v>2923</v>
      </c>
      <c r="B11" s="10"/>
      <c r="C11" s="11"/>
      <c r="D11" s="12"/>
      <c r="E11" s="12"/>
      <c r="F11" s="13"/>
      <c r="G11" s="14"/>
      <c r="H11" s="15"/>
      <c r="I11" s="15"/>
      <c r="J11" s="15"/>
      <c r="K11" s="15"/>
      <c r="L11" s="15"/>
      <c r="M11" s="16"/>
      <c r="N11" s="17"/>
      <c r="O11" s="32"/>
      <c r="P11" s="35"/>
      <c r="Q11" s="2"/>
      <c r="R11" s="2"/>
      <c r="S11" s="2"/>
      <c r="T11" s="2"/>
      <c r="U11" s="2"/>
      <c r="V11" s="2"/>
    </row>
    <row r="12" spans="1:23" ht="15.75" customHeight="1" x14ac:dyDescent="0.2">
      <c r="A12" t="s">
        <v>2924</v>
      </c>
      <c r="B12" s="10"/>
      <c r="C12" s="11"/>
      <c r="D12" s="12"/>
      <c r="E12" s="12"/>
      <c r="F12" s="13"/>
      <c r="G12" s="14"/>
      <c r="H12" s="15"/>
      <c r="I12" s="15"/>
      <c r="J12" s="15"/>
      <c r="K12" s="15"/>
      <c r="L12" s="15"/>
      <c r="M12" s="16"/>
      <c r="N12" s="17"/>
      <c r="O12" s="32"/>
      <c r="P12" s="35"/>
      <c r="Q12" s="2"/>
      <c r="R12" s="2"/>
      <c r="S12" s="2"/>
      <c r="T12" s="2"/>
      <c r="U12" s="2"/>
      <c r="V12" s="2"/>
    </row>
    <row r="13" spans="1:23" ht="15.75" customHeight="1" x14ac:dyDescent="0.2">
      <c r="A13" t="s">
        <v>2925</v>
      </c>
      <c r="B13" s="10"/>
      <c r="C13" s="11"/>
      <c r="D13" s="12"/>
      <c r="E13" s="12"/>
      <c r="F13" s="13"/>
      <c r="G13" s="14"/>
      <c r="H13" s="15"/>
      <c r="I13" s="15"/>
      <c r="J13" s="15"/>
      <c r="K13" s="15"/>
      <c r="L13" s="15"/>
      <c r="M13" s="16"/>
      <c r="N13" s="17"/>
      <c r="O13" s="32"/>
      <c r="P13" s="35"/>
      <c r="Q13" s="2"/>
      <c r="R13" s="2"/>
      <c r="S13" s="2"/>
      <c r="T13" s="2"/>
      <c r="U13" s="2"/>
      <c r="V13" s="2"/>
    </row>
    <row r="14" spans="1:23" ht="15.75" customHeight="1" x14ac:dyDescent="0.2">
      <c r="A14" t="s">
        <v>2926</v>
      </c>
      <c r="B14" s="10"/>
      <c r="C14" s="11"/>
      <c r="D14" s="12"/>
      <c r="E14" s="12"/>
      <c r="F14" s="13"/>
      <c r="G14" s="14"/>
      <c r="H14" s="15"/>
      <c r="I14" s="15"/>
      <c r="J14" s="15"/>
      <c r="K14" s="15"/>
      <c r="L14" s="12"/>
      <c r="M14" s="16"/>
      <c r="N14" s="17"/>
      <c r="O14" s="32"/>
      <c r="P14" s="35"/>
      <c r="Q14" s="2"/>
      <c r="R14" s="2"/>
      <c r="S14" s="2"/>
      <c r="T14" s="2"/>
      <c r="U14" s="2"/>
      <c r="V14" s="2"/>
    </row>
    <row r="15" spans="1:23" ht="15.75" customHeight="1" x14ac:dyDescent="0.2">
      <c r="A15" t="s">
        <v>2927</v>
      </c>
      <c r="B15" s="10"/>
      <c r="C15" s="11"/>
      <c r="D15" s="12"/>
      <c r="E15" s="12"/>
      <c r="F15" s="13"/>
      <c r="G15" s="14"/>
      <c r="H15" s="15"/>
      <c r="I15" s="15"/>
      <c r="J15" s="15"/>
      <c r="K15" s="15"/>
      <c r="L15" s="15"/>
      <c r="M15" s="16"/>
      <c r="N15" s="17"/>
      <c r="O15" s="32"/>
      <c r="P15" s="35"/>
      <c r="Q15" s="2"/>
      <c r="R15" s="2"/>
      <c r="S15" s="2"/>
      <c r="T15" s="2"/>
      <c r="U15" s="2"/>
      <c r="V15" s="2"/>
    </row>
    <row r="16" spans="1:23" ht="15.75" customHeight="1" x14ac:dyDescent="0.2">
      <c r="A16" t="s">
        <v>2928</v>
      </c>
      <c r="B16" s="10"/>
      <c r="C16" s="11"/>
      <c r="D16" s="12"/>
      <c r="E16" s="12"/>
      <c r="F16" s="13"/>
      <c r="G16" s="14"/>
      <c r="H16" s="15"/>
      <c r="I16" s="15"/>
      <c r="J16" s="15"/>
      <c r="K16" s="15"/>
      <c r="L16" s="15"/>
      <c r="M16" s="16"/>
      <c r="N16" s="17"/>
      <c r="O16" s="32"/>
      <c r="P16" s="35"/>
      <c r="Q16" s="2"/>
      <c r="R16" s="2"/>
      <c r="S16" s="2"/>
      <c r="T16" s="2"/>
      <c r="U16" s="2"/>
      <c r="V16" s="2"/>
    </row>
    <row r="17" spans="1:22" ht="15.75" customHeight="1" x14ac:dyDescent="0.2">
      <c r="A17" t="s">
        <v>2929</v>
      </c>
      <c r="B17" s="10"/>
      <c r="C17" s="11"/>
      <c r="D17" s="12"/>
      <c r="E17" s="12"/>
      <c r="F17" s="13"/>
      <c r="G17" s="14"/>
      <c r="H17" s="15"/>
      <c r="I17" s="15"/>
      <c r="J17" s="15"/>
      <c r="K17" s="15"/>
      <c r="L17" s="15"/>
      <c r="M17" s="16"/>
      <c r="N17" s="17"/>
      <c r="O17" s="32"/>
      <c r="P17" s="35"/>
      <c r="Q17" s="2"/>
      <c r="R17" s="52" t="str">
        <f>COUNTIF(P2:P509,"&lt;=0")&amp; " Movies did  not make any profit"</f>
        <v>0 Movies did  not make any profit</v>
      </c>
      <c r="S17" s="61"/>
      <c r="T17" s="2"/>
      <c r="U17" s="2"/>
      <c r="V17" s="2"/>
    </row>
    <row r="18" spans="1:22" ht="15.75" customHeight="1" x14ac:dyDescent="0.2">
      <c r="A18" t="s">
        <v>2930</v>
      </c>
      <c r="B18" s="10"/>
      <c r="C18" s="11"/>
      <c r="D18" s="12"/>
      <c r="E18" s="12"/>
      <c r="F18" s="13"/>
      <c r="G18" s="14"/>
      <c r="H18" s="15"/>
      <c r="I18" s="15"/>
      <c r="J18" s="15"/>
      <c r="K18" s="15"/>
      <c r="L18" s="12"/>
      <c r="M18" s="16"/>
      <c r="N18" s="17"/>
      <c r="O18" s="32"/>
      <c r="P18" s="35"/>
      <c r="Q18" s="2"/>
      <c r="R18" s="2"/>
      <c r="S18" s="2"/>
      <c r="T18" s="2"/>
      <c r="U18" s="2"/>
      <c r="V18" s="2"/>
    </row>
    <row r="19" spans="1:22" ht="15.75" customHeight="1" x14ac:dyDescent="0.2">
      <c r="A19" t="s">
        <v>2931</v>
      </c>
      <c r="B19" s="10"/>
      <c r="C19" s="11"/>
      <c r="D19" s="12"/>
      <c r="E19" s="12"/>
      <c r="F19" s="13"/>
      <c r="G19" s="14"/>
      <c r="H19" s="15"/>
      <c r="I19" s="15"/>
      <c r="J19" s="15"/>
      <c r="K19" s="12"/>
      <c r="L19" s="12"/>
      <c r="M19" s="16"/>
      <c r="N19" s="17"/>
      <c r="O19" s="32"/>
      <c r="P19" s="35"/>
      <c r="Q19" s="2"/>
      <c r="R19" s="2"/>
      <c r="S19" s="2"/>
      <c r="T19" s="2"/>
      <c r="U19" s="2"/>
      <c r="V19" s="2"/>
    </row>
    <row r="20" spans="1:22" ht="15.75" customHeight="1" x14ac:dyDescent="0.2">
      <c r="A20" t="s">
        <v>2932</v>
      </c>
      <c r="B20" s="10"/>
      <c r="C20" s="11"/>
      <c r="D20" s="12"/>
      <c r="E20" s="12"/>
      <c r="F20" s="13"/>
      <c r="G20" s="14"/>
      <c r="H20" s="15"/>
      <c r="I20" s="15"/>
      <c r="J20" s="15"/>
      <c r="K20" s="15"/>
      <c r="L20" s="15"/>
      <c r="M20" s="16"/>
      <c r="N20" s="17"/>
      <c r="O20" s="32"/>
      <c r="P20" s="35"/>
      <c r="Q20" s="2"/>
      <c r="R20" s="2"/>
      <c r="S20" s="2"/>
      <c r="T20" s="2"/>
      <c r="U20" s="2"/>
      <c r="V20" s="2"/>
    </row>
    <row r="21" spans="1:22" ht="15.75" customHeight="1" x14ac:dyDescent="0.2">
      <c r="A21" t="s">
        <v>2933</v>
      </c>
      <c r="B21" s="10"/>
      <c r="C21" s="11"/>
      <c r="D21" s="12"/>
      <c r="E21" s="12"/>
      <c r="F21" s="13"/>
      <c r="G21" s="14"/>
      <c r="H21" s="15"/>
      <c r="I21" s="15"/>
      <c r="J21" s="15"/>
      <c r="K21" s="15"/>
      <c r="L21" s="12"/>
      <c r="M21" s="16"/>
      <c r="N21" s="17"/>
      <c r="O21" s="32"/>
      <c r="P21" s="35"/>
      <c r="Q21" s="2"/>
      <c r="R21" s="2"/>
      <c r="S21" s="2"/>
      <c r="T21" s="2"/>
      <c r="U21" s="2"/>
      <c r="V21" s="2"/>
    </row>
    <row r="22" spans="1:22" ht="15.75" customHeight="1" x14ac:dyDescent="0.2">
      <c r="A22" t="s">
        <v>2934</v>
      </c>
      <c r="B22" s="10"/>
      <c r="C22" s="11"/>
      <c r="D22" s="12"/>
      <c r="E22" s="12"/>
      <c r="F22" s="13"/>
      <c r="G22" s="14"/>
      <c r="H22" s="15"/>
      <c r="I22" s="15"/>
      <c r="J22" s="15"/>
      <c r="K22" s="15"/>
      <c r="L22" s="15"/>
      <c r="M22" s="16"/>
      <c r="N22" s="17"/>
      <c r="O22" s="32"/>
      <c r="P22" s="35"/>
      <c r="Q22" s="2"/>
      <c r="R22" s="2"/>
      <c r="S22" s="2"/>
      <c r="T22" s="2"/>
      <c r="U22" s="2"/>
      <c r="V22" s="2"/>
    </row>
    <row r="23" spans="1:22" ht="15.75" customHeight="1" x14ac:dyDescent="0.2">
      <c r="A23" t="s">
        <v>2935</v>
      </c>
      <c r="B23" s="10"/>
      <c r="C23" s="11"/>
      <c r="D23" s="12"/>
      <c r="E23" s="12"/>
      <c r="F23" s="13"/>
      <c r="G23" s="14"/>
      <c r="H23" s="15"/>
      <c r="I23" s="15"/>
      <c r="J23" s="15"/>
      <c r="K23" s="15"/>
      <c r="L23" s="15"/>
      <c r="M23" s="16"/>
      <c r="N23" s="17"/>
      <c r="O23" s="32"/>
      <c r="P23" s="35"/>
      <c r="Q23" s="2"/>
      <c r="R23" s="2"/>
      <c r="S23" s="2"/>
      <c r="T23" s="2"/>
      <c r="U23" s="2"/>
      <c r="V23" s="2"/>
    </row>
    <row r="24" spans="1:22" ht="15.75" customHeight="1" x14ac:dyDescent="0.2">
      <c r="A24" t="s">
        <v>2936</v>
      </c>
      <c r="B24" s="10"/>
      <c r="C24" s="11"/>
      <c r="D24" s="12"/>
      <c r="E24" s="12"/>
      <c r="F24" s="13"/>
      <c r="G24" s="14"/>
      <c r="H24" s="15"/>
      <c r="I24" s="15"/>
      <c r="J24" s="15"/>
      <c r="K24" s="15"/>
      <c r="L24" s="15"/>
      <c r="M24" s="16"/>
      <c r="N24" s="17"/>
      <c r="O24" s="32"/>
      <c r="P24" s="35"/>
      <c r="Q24" s="2"/>
      <c r="R24" s="2"/>
      <c r="S24" s="2"/>
      <c r="T24" s="2"/>
      <c r="U24" s="2"/>
      <c r="V24" s="2"/>
    </row>
    <row r="25" spans="1:22" ht="15.75" customHeight="1" x14ac:dyDescent="0.2">
      <c r="A25" t="s">
        <v>2937</v>
      </c>
      <c r="B25" s="10"/>
      <c r="C25" s="11"/>
      <c r="D25" s="12"/>
      <c r="E25" s="12"/>
      <c r="F25" s="13"/>
      <c r="G25" s="14"/>
      <c r="H25" s="15"/>
      <c r="I25" s="15"/>
      <c r="J25" s="15"/>
      <c r="K25" s="15"/>
      <c r="L25" s="15"/>
      <c r="M25" s="16"/>
      <c r="N25" s="17"/>
      <c r="O25" s="32"/>
      <c r="P25" s="35"/>
      <c r="Q25" s="2"/>
      <c r="R25" s="2"/>
      <c r="S25" s="2"/>
      <c r="T25" s="2"/>
      <c r="U25" s="2"/>
      <c r="V25" s="2"/>
    </row>
    <row r="26" spans="1:22" ht="15.75" customHeight="1" x14ac:dyDescent="0.2">
      <c r="A26" t="s">
        <v>2938</v>
      </c>
      <c r="B26" s="10"/>
      <c r="C26" s="11"/>
      <c r="D26" s="12"/>
      <c r="E26" s="12"/>
      <c r="F26" s="13"/>
      <c r="G26" s="14"/>
      <c r="H26" s="15"/>
      <c r="I26" s="15"/>
      <c r="J26" s="15"/>
      <c r="K26" s="15"/>
      <c r="L26" s="15"/>
      <c r="M26" s="16"/>
      <c r="N26" s="17"/>
      <c r="O26" s="32"/>
      <c r="P26" s="35"/>
      <c r="Q26" s="2"/>
      <c r="R26" s="2"/>
      <c r="S26" s="2"/>
      <c r="T26" s="2"/>
      <c r="U26" s="2"/>
      <c r="V26" s="2"/>
    </row>
    <row r="27" spans="1:22" ht="15.75" customHeight="1" x14ac:dyDescent="0.2">
      <c r="A27" t="s">
        <v>2939</v>
      </c>
      <c r="B27" s="10"/>
      <c r="C27" s="11"/>
      <c r="D27" s="12"/>
      <c r="E27" s="12"/>
      <c r="F27" s="13"/>
      <c r="G27" s="14"/>
      <c r="H27" s="15"/>
      <c r="I27" s="15"/>
      <c r="J27" s="15"/>
      <c r="K27" s="15"/>
      <c r="L27" s="12"/>
      <c r="M27" s="16"/>
      <c r="N27" s="17"/>
      <c r="O27" s="32"/>
      <c r="P27" s="35"/>
      <c r="Q27" s="2"/>
      <c r="R27" s="2"/>
      <c r="S27" s="2"/>
      <c r="T27" s="2"/>
      <c r="U27" s="2"/>
      <c r="V27" s="2"/>
    </row>
    <row r="28" spans="1:22" ht="15.75" customHeight="1" x14ac:dyDescent="0.2">
      <c r="A28" t="s">
        <v>2940</v>
      </c>
      <c r="B28" s="10"/>
      <c r="C28" s="11"/>
      <c r="D28" s="12"/>
      <c r="E28" s="12"/>
      <c r="F28" s="13"/>
      <c r="G28" s="14"/>
      <c r="H28" s="15"/>
      <c r="I28" s="15"/>
      <c r="J28" s="15"/>
      <c r="K28" s="15"/>
      <c r="L28" s="15"/>
      <c r="M28" s="16"/>
      <c r="N28" s="17"/>
      <c r="O28" s="32"/>
      <c r="P28" s="35"/>
      <c r="Q28" s="2"/>
      <c r="R28" s="2"/>
      <c r="S28" s="2"/>
      <c r="T28" s="2"/>
      <c r="U28" s="2"/>
      <c r="V28" s="2"/>
    </row>
    <row r="29" spans="1:22" ht="15.75" customHeight="1" x14ac:dyDescent="0.2">
      <c r="A29" t="s">
        <v>2941</v>
      </c>
      <c r="B29" s="10"/>
      <c r="C29" s="11"/>
      <c r="D29" s="12"/>
      <c r="E29" s="12"/>
      <c r="F29" s="13"/>
      <c r="G29" s="14"/>
      <c r="H29" s="15"/>
      <c r="I29" s="15"/>
      <c r="J29" s="15"/>
      <c r="K29" s="15"/>
      <c r="L29" s="15"/>
      <c r="M29" s="16"/>
      <c r="N29" s="17"/>
      <c r="O29" s="32"/>
      <c r="P29" s="35"/>
      <c r="Q29" s="2"/>
      <c r="R29" s="2"/>
      <c r="S29" s="2"/>
      <c r="T29" s="2"/>
      <c r="U29" s="2"/>
      <c r="V29" s="2"/>
    </row>
    <row r="30" spans="1:22" ht="15.75" customHeight="1" x14ac:dyDescent="0.2">
      <c r="A30" t="s">
        <v>2942</v>
      </c>
      <c r="B30" s="10"/>
      <c r="C30" s="11"/>
      <c r="D30" s="12"/>
      <c r="E30" s="12"/>
      <c r="F30" s="13"/>
      <c r="G30" s="14"/>
      <c r="H30" s="15"/>
      <c r="I30" s="15"/>
      <c r="J30" s="15"/>
      <c r="K30" s="15"/>
      <c r="L30" s="12"/>
      <c r="M30" s="16"/>
      <c r="N30" s="17"/>
      <c r="O30" s="32"/>
      <c r="P30" s="35"/>
      <c r="Q30" s="2"/>
      <c r="R30" s="2"/>
      <c r="S30" s="2"/>
      <c r="T30" s="2"/>
      <c r="U30" s="2"/>
      <c r="V30" s="2"/>
    </row>
    <row r="31" spans="1:22" ht="15.75" customHeight="1" x14ac:dyDescent="0.2">
      <c r="A31" t="s">
        <v>2943</v>
      </c>
      <c r="B31" s="10"/>
      <c r="C31" s="11"/>
      <c r="D31" s="12"/>
      <c r="E31" s="12"/>
      <c r="F31" s="13"/>
      <c r="G31" s="14"/>
      <c r="H31" s="15"/>
      <c r="I31" s="15"/>
      <c r="J31" s="15"/>
      <c r="K31" s="15"/>
      <c r="L31" s="15"/>
      <c r="M31" s="16"/>
      <c r="N31" s="17"/>
      <c r="O31" s="32"/>
      <c r="P31" s="35"/>
      <c r="Q31" s="2"/>
      <c r="R31" s="2"/>
      <c r="S31" s="2"/>
      <c r="T31" s="2"/>
      <c r="U31" s="2"/>
      <c r="V31" s="2"/>
    </row>
    <row r="32" spans="1:22" ht="15.75" customHeight="1" x14ac:dyDescent="0.2">
      <c r="A32" t="s">
        <v>2944</v>
      </c>
      <c r="B32" s="10"/>
      <c r="C32" s="11"/>
      <c r="D32" s="12"/>
      <c r="E32" s="12"/>
      <c r="F32" s="13"/>
      <c r="G32" s="14"/>
      <c r="H32" s="15"/>
      <c r="I32" s="15"/>
      <c r="J32" s="15"/>
      <c r="K32" s="15"/>
      <c r="L32" s="15"/>
      <c r="M32" s="16"/>
      <c r="N32" s="17"/>
      <c r="O32" s="32"/>
      <c r="P32" s="35"/>
      <c r="Q32" s="2"/>
      <c r="R32" s="2"/>
      <c r="S32" s="2"/>
      <c r="T32" s="2"/>
      <c r="U32" s="2"/>
      <c r="V32" s="2"/>
    </row>
    <row r="33" spans="1:22" ht="15.75" customHeight="1" x14ac:dyDescent="0.2">
      <c r="A33" t="s">
        <v>2945</v>
      </c>
      <c r="B33" s="10"/>
      <c r="C33" s="11"/>
      <c r="D33" s="12"/>
      <c r="E33" s="12"/>
      <c r="F33" s="13"/>
      <c r="G33" s="14"/>
      <c r="H33" s="15"/>
      <c r="I33" s="15"/>
      <c r="J33" s="15"/>
      <c r="K33" s="15"/>
      <c r="L33" s="15"/>
      <c r="M33" s="16"/>
      <c r="N33" s="17"/>
      <c r="O33" s="32"/>
      <c r="P33" s="35"/>
      <c r="Q33" s="2"/>
      <c r="R33" s="2"/>
      <c r="S33" s="2"/>
      <c r="T33" s="2"/>
      <c r="U33" s="2"/>
      <c r="V33" s="2"/>
    </row>
    <row r="34" spans="1:22" ht="15.75" customHeight="1" x14ac:dyDescent="0.2">
      <c r="A34" t="s">
        <v>2946</v>
      </c>
      <c r="B34" s="10"/>
      <c r="C34" s="11"/>
      <c r="D34" s="12"/>
      <c r="E34" s="12"/>
      <c r="F34" s="13"/>
      <c r="G34" s="14"/>
      <c r="H34" s="15"/>
      <c r="I34" s="15"/>
      <c r="J34" s="15"/>
      <c r="K34" s="15"/>
      <c r="L34" s="15"/>
      <c r="M34" s="16"/>
      <c r="N34" s="17"/>
      <c r="O34" s="32"/>
      <c r="P34" s="35"/>
      <c r="Q34" s="2"/>
      <c r="R34" s="2"/>
      <c r="S34" s="2"/>
      <c r="T34" s="2"/>
      <c r="U34" s="2"/>
      <c r="V34" s="2"/>
    </row>
    <row r="35" spans="1:22" ht="15.75" customHeight="1" x14ac:dyDescent="0.2">
      <c r="A35" t="s">
        <v>2947</v>
      </c>
      <c r="B35" s="10"/>
      <c r="C35" s="11"/>
      <c r="D35" s="12"/>
      <c r="E35" s="12"/>
      <c r="F35" s="13"/>
      <c r="G35" s="13"/>
      <c r="H35" s="15"/>
      <c r="I35" s="15"/>
      <c r="J35" s="15"/>
      <c r="K35" s="15"/>
      <c r="L35" s="15"/>
      <c r="M35" s="16"/>
      <c r="N35" s="17"/>
      <c r="O35" s="32"/>
      <c r="P35" s="35"/>
      <c r="Q35" s="2"/>
      <c r="R35" s="2"/>
      <c r="S35" s="2"/>
      <c r="T35" s="2"/>
      <c r="U35" s="2"/>
      <c r="V35" s="2"/>
    </row>
    <row r="36" spans="1:22" ht="15.75" customHeight="1" x14ac:dyDescent="0.2">
      <c r="A36" t="s">
        <v>2948</v>
      </c>
      <c r="B36" s="10"/>
      <c r="C36" s="11"/>
      <c r="D36" s="12"/>
      <c r="E36" s="12"/>
      <c r="F36" s="13"/>
      <c r="G36" s="14"/>
      <c r="H36" s="15"/>
      <c r="I36" s="15"/>
      <c r="J36" s="15"/>
      <c r="K36" s="15"/>
      <c r="L36" s="15"/>
      <c r="M36" s="16"/>
      <c r="N36" s="17"/>
      <c r="O36" s="32"/>
      <c r="P36" s="35"/>
      <c r="Q36" s="2"/>
      <c r="R36" s="2"/>
      <c r="S36" s="2"/>
      <c r="T36" s="2"/>
      <c r="U36" s="2"/>
      <c r="V36" s="2"/>
    </row>
    <row r="37" spans="1:22" ht="15.75" customHeight="1" x14ac:dyDescent="0.2">
      <c r="A37" t="s">
        <v>2949</v>
      </c>
      <c r="B37" s="10"/>
      <c r="C37" s="11"/>
      <c r="D37" s="12"/>
      <c r="E37" s="12"/>
      <c r="F37" s="13"/>
      <c r="G37" s="14"/>
      <c r="H37" s="15"/>
      <c r="I37" s="15"/>
      <c r="J37" s="15"/>
      <c r="K37" s="15"/>
      <c r="L37" s="15"/>
      <c r="M37" s="16"/>
      <c r="N37" s="17"/>
      <c r="O37" s="32"/>
      <c r="P37" s="35"/>
      <c r="Q37" s="2"/>
      <c r="R37" s="2"/>
      <c r="S37" s="2"/>
      <c r="T37" s="2"/>
      <c r="U37" s="2"/>
      <c r="V37" s="2"/>
    </row>
    <row r="38" spans="1:22" ht="15.75" customHeight="1" x14ac:dyDescent="0.2">
      <c r="A38" t="s">
        <v>2950</v>
      </c>
      <c r="B38" s="10"/>
      <c r="C38" s="11"/>
      <c r="D38" s="12"/>
      <c r="E38" s="12"/>
      <c r="F38" s="13"/>
      <c r="G38" s="13"/>
      <c r="H38" s="15"/>
      <c r="I38" s="15"/>
      <c r="J38" s="15"/>
      <c r="K38" s="15"/>
      <c r="L38" s="12"/>
      <c r="M38" s="16"/>
      <c r="N38" s="17"/>
      <c r="O38" s="32"/>
      <c r="P38" s="35"/>
      <c r="Q38" s="2"/>
      <c r="R38" s="2"/>
      <c r="S38" s="2"/>
      <c r="T38" s="2"/>
      <c r="U38" s="2"/>
      <c r="V38" s="2"/>
    </row>
    <row r="39" spans="1:22" ht="15.75" customHeight="1" x14ac:dyDescent="0.2">
      <c r="A39" t="s">
        <v>2951</v>
      </c>
      <c r="B39" s="10"/>
      <c r="C39" s="11"/>
      <c r="D39" s="12"/>
      <c r="E39" s="12"/>
      <c r="F39" s="13"/>
      <c r="G39" s="14"/>
      <c r="H39" s="15"/>
      <c r="I39" s="15"/>
      <c r="J39" s="15"/>
      <c r="K39" s="15"/>
      <c r="L39" s="15"/>
      <c r="M39" s="16"/>
      <c r="N39" s="17"/>
      <c r="O39" s="32"/>
      <c r="P39" s="35"/>
      <c r="Q39" s="2"/>
      <c r="R39" s="2"/>
      <c r="S39" s="2"/>
      <c r="T39" s="2"/>
      <c r="U39" s="2"/>
      <c r="V39" s="2"/>
    </row>
    <row r="40" spans="1:22" ht="15.75" customHeight="1" x14ac:dyDescent="0.2">
      <c r="A40" t="s">
        <v>2952</v>
      </c>
      <c r="B40" s="10"/>
      <c r="C40" s="11"/>
      <c r="D40" s="12"/>
      <c r="E40" s="12"/>
      <c r="F40" s="13"/>
      <c r="G40" s="14"/>
      <c r="H40" s="15"/>
      <c r="I40" s="15"/>
      <c r="J40" s="15"/>
      <c r="K40" s="15"/>
      <c r="L40" s="15"/>
      <c r="M40" s="16"/>
      <c r="N40" s="17"/>
      <c r="O40" s="32"/>
      <c r="P40" s="35"/>
      <c r="Q40" s="2"/>
      <c r="R40" s="2"/>
      <c r="S40" s="2"/>
      <c r="T40" s="2"/>
      <c r="U40" s="2"/>
      <c r="V40" s="2"/>
    </row>
    <row r="41" spans="1:22" ht="12.75" x14ac:dyDescent="0.2">
      <c r="A41" t="s">
        <v>2953</v>
      </c>
      <c r="B41" s="10"/>
      <c r="C41" s="11"/>
      <c r="D41" s="12"/>
      <c r="E41" s="12"/>
      <c r="F41" s="13"/>
      <c r="G41" s="14"/>
      <c r="H41" s="15"/>
      <c r="I41" s="15"/>
      <c r="J41" s="12"/>
      <c r="K41" s="12"/>
      <c r="L41" s="12"/>
      <c r="M41" s="16"/>
      <c r="N41" s="17"/>
      <c r="O41" s="32"/>
      <c r="P41" s="35"/>
      <c r="Q41" s="2"/>
      <c r="R41" s="2"/>
      <c r="S41" s="2"/>
      <c r="T41" s="2"/>
      <c r="U41" s="2"/>
      <c r="V41" s="2"/>
    </row>
    <row r="42" spans="1:22" ht="12.75" x14ac:dyDescent="0.2">
      <c r="A42" t="s">
        <v>2954</v>
      </c>
      <c r="B42" s="10"/>
      <c r="C42" s="11"/>
      <c r="D42" s="12"/>
      <c r="E42" s="12"/>
      <c r="F42" s="13"/>
      <c r="G42" s="14"/>
      <c r="H42" s="15"/>
      <c r="I42" s="15"/>
      <c r="J42" s="15"/>
      <c r="K42" s="15"/>
      <c r="L42" s="15"/>
      <c r="M42" s="16"/>
      <c r="N42" s="17"/>
      <c r="O42" s="32"/>
      <c r="P42" s="35"/>
      <c r="Q42" s="2"/>
      <c r="R42" s="2"/>
      <c r="S42" s="2"/>
      <c r="T42" s="2"/>
      <c r="U42" s="2"/>
      <c r="V42" s="2"/>
    </row>
    <row r="43" spans="1:22" ht="12.75" x14ac:dyDescent="0.2">
      <c r="A43" t="s">
        <v>2955</v>
      </c>
      <c r="B43" s="10"/>
      <c r="C43" s="11"/>
      <c r="D43" s="12"/>
      <c r="E43" s="12"/>
      <c r="F43" s="13"/>
      <c r="G43" s="14"/>
      <c r="H43" s="15"/>
      <c r="I43" s="15"/>
      <c r="J43" s="15"/>
      <c r="K43" s="15"/>
      <c r="L43" s="12"/>
      <c r="M43" s="16"/>
      <c r="N43" s="17"/>
      <c r="O43" s="32"/>
      <c r="P43" s="35"/>
      <c r="Q43" s="2"/>
      <c r="R43" s="2"/>
      <c r="S43" s="2"/>
      <c r="T43" s="2"/>
      <c r="U43" s="2"/>
      <c r="V43" s="2"/>
    </row>
    <row r="44" spans="1:22" ht="12.75" x14ac:dyDescent="0.2">
      <c r="A44" t="s">
        <v>2956</v>
      </c>
      <c r="B44" s="10"/>
      <c r="C44" s="11"/>
      <c r="D44" s="12"/>
      <c r="E44" s="12"/>
      <c r="F44" s="13"/>
      <c r="G44" s="14"/>
      <c r="H44" s="15"/>
      <c r="I44" s="15"/>
      <c r="J44" s="15"/>
      <c r="K44" s="15"/>
      <c r="L44" s="15"/>
      <c r="M44" s="16"/>
      <c r="N44" s="17"/>
      <c r="O44" s="32"/>
      <c r="P44" s="35"/>
      <c r="Q44" s="2"/>
      <c r="R44" s="2"/>
      <c r="S44" s="2"/>
      <c r="T44" s="2"/>
      <c r="U44" s="2"/>
      <c r="V44" s="2"/>
    </row>
    <row r="45" spans="1:22" ht="12.75" x14ac:dyDescent="0.2">
      <c r="A45" t="s">
        <v>2957</v>
      </c>
      <c r="B45" s="10"/>
      <c r="C45" s="11"/>
      <c r="D45" s="12"/>
      <c r="E45" s="12"/>
      <c r="F45" s="13"/>
      <c r="G45" s="14"/>
      <c r="H45" s="15"/>
      <c r="I45" s="15"/>
      <c r="J45" s="15"/>
      <c r="K45" s="15"/>
      <c r="L45" s="12"/>
      <c r="M45" s="16"/>
      <c r="N45" s="17"/>
      <c r="O45" s="32"/>
      <c r="P45" s="35"/>
      <c r="Q45" s="2"/>
      <c r="R45" s="2"/>
      <c r="S45" s="2"/>
      <c r="T45" s="2"/>
      <c r="U45" s="2"/>
      <c r="V45" s="2"/>
    </row>
    <row r="46" spans="1:22" ht="12.75" x14ac:dyDescent="0.2">
      <c r="A46" t="s">
        <v>2958</v>
      </c>
      <c r="B46" s="10"/>
      <c r="C46" s="11"/>
      <c r="D46" s="12"/>
      <c r="E46" s="12"/>
      <c r="F46" s="13"/>
      <c r="G46" s="14"/>
      <c r="H46" s="15"/>
      <c r="I46" s="15"/>
      <c r="J46" s="15"/>
      <c r="K46" s="15"/>
      <c r="L46" s="15"/>
      <c r="M46" s="16"/>
      <c r="N46" s="17"/>
      <c r="O46" s="32"/>
      <c r="P46" s="35"/>
      <c r="Q46" s="2"/>
      <c r="R46" s="2"/>
      <c r="S46" s="2"/>
      <c r="T46" s="2"/>
      <c r="U46" s="2"/>
      <c r="V46" s="2"/>
    </row>
    <row r="47" spans="1:22" ht="12.75" x14ac:dyDescent="0.2">
      <c r="A47" t="s">
        <v>2959</v>
      </c>
      <c r="B47" s="10"/>
      <c r="C47" s="11"/>
      <c r="D47" s="12"/>
      <c r="E47" s="12"/>
      <c r="F47" s="13"/>
      <c r="G47" s="14"/>
      <c r="H47" s="15"/>
      <c r="I47" s="15"/>
      <c r="J47" s="15"/>
      <c r="K47" s="15"/>
      <c r="L47" s="15"/>
      <c r="M47" s="16"/>
      <c r="N47" s="17"/>
      <c r="O47" s="32"/>
      <c r="P47" s="35"/>
      <c r="Q47" s="2"/>
      <c r="R47" s="2"/>
      <c r="S47" s="2"/>
      <c r="T47" s="2"/>
      <c r="U47" s="2"/>
      <c r="V47" s="2"/>
    </row>
    <row r="48" spans="1:22" ht="12.75" x14ac:dyDescent="0.2">
      <c r="A48" t="s">
        <v>2960</v>
      </c>
      <c r="B48" s="10"/>
      <c r="C48" s="11"/>
      <c r="D48" s="12"/>
      <c r="E48" s="12"/>
      <c r="F48" s="13"/>
      <c r="G48" s="14"/>
      <c r="H48" s="15"/>
      <c r="I48" s="15"/>
      <c r="J48" s="15"/>
      <c r="K48" s="15"/>
      <c r="L48" s="15"/>
      <c r="M48" s="16"/>
      <c r="N48" s="17"/>
      <c r="O48" s="32"/>
      <c r="P48" s="35"/>
      <c r="Q48" s="2"/>
      <c r="R48" s="2"/>
      <c r="S48" s="2"/>
      <c r="T48" s="2"/>
      <c r="U48" s="2"/>
      <c r="V48" s="2"/>
    </row>
    <row r="49" spans="1:22" ht="12.75" x14ac:dyDescent="0.2">
      <c r="A49" t="s">
        <v>2961</v>
      </c>
      <c r="B49" s="10"/>
      <c r="C49" s="11"/>
      <c r="D49" s="12"/>
      <c r="E49" s="12"/>
      <c r="F49" s="13"/>
      <c r="G49" s="14"/>
      <c r="H49" s="15"/>
      <c r="I49" s="15"/>
      <c r="J49" s="15"/>
      <c r="K49" s="15"/>
      <c r="L49" s="15"/>
      <c r="M49" s="16"/>
      <c r="N49" s="17"/>
      <c r="O49" s="32"/>
      <c r="P49" s="35"/>
      <c r="Q49" s="2"/>
      <c r="R49" s="2"/>
      <c r="S49" s="2"/>
      <c r="T49" s="2"/>
      <c r="U49" s="2"/>
      <c r="V49" s="2"/>
    </row>
    <row r="50" spans="1:22" ht="12.75" x14ac:dyDescent="0.2">
      <c r="A50" t="s">
        <v>2962</v>
      </c>
      <c r="B50" s="10"/>
      <c r="C50" s="11"/>
      <c r="D50" s="12"/>
      <c r="E50" s="12"/>
      <c r="F50" s="13"/>
      <c r="G50" s="14"/>
      <c r="H50" s="15"/>
      <c r="I50" s="15"/>
      <c r="J50" s="15"/>
      <c r="K50" s="15"/>
      <c r="L50" s="15"/>
      <c r="M50" s="16"/>
      <c r="N50" s="17"/>
      <c r="O50" s="32"/>
      <c r="P50" s="35"/>
      <c r="Q50" s="2"/>
      <c r="R50" s="2"/>
      <c r="S50" s="2"/>
      <c r="T50" s="2"/>
      <c r="U50" s="2"/>
      <c r="V50" s="2"/>
    </row>
    <row r="51" spans="1:22" ht="12.75" x14ac:dyDescent="0.2">
      <c r="A51" t="s">
        <v>2963</v>
      </c>
      <c r="B51" s="10"/>
      <c r="C51" s="11"/>
      <c r="D51" s="12"/>
      <c r="E51" s="12"/>
      <c r="F51" s="13"/>
      <c r="G51" s="14"/>
      <c r="H51" s="15"/>
      <c r="I51" s="15"/>
      <c r="J51" s="15"/>
      <c r="K51" s="12"/>
      <c r="L51" s="12"/>
      <c r="M51" s="16"/>
      <c r="N51" s="17"/>
      <c r="O51" s="32"/>
      <c r="P51" s="35"/>
      <c r="Q51" s="2"/>
      <c r="R51" s="2"/>
      <c r="S51" s="2"/>
      <c r="T51" s="2"/>
      <c r="U51" s="2"/>
      <c r="V51" s="2"/>
    </row>
    <row r="52" spans="1:22" ht="12.75" x14ac:dyDescent="0.2">
      <c r="A52" t="s">
        <v>2964</v>
      </c>
      <c r="B52" s="10"/>
      <c r="C52" s="11"/>
      <c r="D52" s="12"/>
      <c r="E52" s="12"/>
      <c r="F52" s="13"/>
      <c r="G52" s="14"/>
      <c r="H52" s="15"/>
      <c r="I52" s="15"/>
      <c r="J52" s="15"/>
      <c r="K52" s="12"/>
      <c r="L52" s="12"/>
      <c r="M52" s="16"/>
      <c r="N52" s="17"/>
      <c r="O52" s="32"/>
      <c r="P52" s="35"/>
      <c r="Q52" s="2"/>
      <c r="R52" s="2"/>
      <c r="S52" s="2"/>
      <c r="T52" s="2"/>
      <c r="U52" s="2"/>
      <c r="V52" s="2"/>
    </row>
    <row r="53" spans="1:22" ht="12.75" x14ac:dyDescent="0.2">
      <c r="A53" t="s">
        <v>2965</v>
      </c>
      <c r="B53" s="10"/>
      <c r="C53" s="11"/>
      <c r="D53" s="12"/>
      <c r="E53" s="12"/>
      <c r="F53" s="13"/>
      <c r="G53" s="14"/>
      <c r="H53" s="15"/>
      <c r="I53" s="15"/>
      <c r="J53" s="15"/>
      <c r="K53" s="15"/>
      <c r="L53" s="15"/>
      <c r="M53" s="16"/>
      <c r="N53" s="17"/>
      <c r="O53" s="32"/>
      <c r="P53" s="35"/>
      <c r="Q53" s="2"/>
      <c r="R53" s="2"/>
      <c r="S53" s="2"/>
      <c r="T53" s="2"/>
      <c r="U53" s="2"/>
      <c r="V53" s="2"/>
    </row>
    <row r="54" spans="1:22" ht="12.75" x14ac:dyDescent="0.2">
      <c r="A54" t="s">
        <v>2966</v>
      </c>
      <c r="B54" s="10"/>
      <c r="C54" s="11"/>
      <c r="D54" s="12"/>
      <c r="E54" s="12"/>
      <c r="F54" s="13"/>
      <c r="G54" s="14"/>
      <c r="H54" s="15"/>
      <c r="I54" s="15"/>
      <c r="J54" s="15"/>
      <c r="K54" s="15"/>
      <c r="L54" s="15"/>
      <c r="M54" s="16"/>
      <c r="N54" s="17"/>
      <c r="O54" s="32"/>
      <c r="P54" s="35"/>
      <c r="Q54" s="2"/>
      <c r="R54" s="2"/>
      <c r="S54" s="2"/>
      <c r="T54" s="2"/>
      <c r="U54" s="2"/>
      <c r="V54" s="2"/>
    </row>
    <row r="55" spans="1:22" ht="12.75" x14ac:dyDescent="0.2">
      <c r="A55" t="s">
        <v>2967</v>
      </c>
      <c r="B55" s="10"/>
      <c r="C55" s="11"/>
      <c r="D55" s="12"/>
      <c r="E55" s="12"/>
      <c r="F55" s="13"/>
      <c r="G55" s="14"/>
      <c r="H55" s="15"/>
      <c r="I55" s="15"/>
      <c r="J55" s="15"/>
      <c r="K55" s="15"/>
      <c r="L55" s="15"/>
      <c r="M55" s="16"/>
      <c r="N55" s="17"/>
      <c r="O55" s="32"/>
      <c r="P55" s="35"/>
      <c r="Q55" s="2"/>
      <c r="R55" s="2"/>
      <c r="S55" s="2"/>
      <c r="T55" s="2"/>
      <c r="U55" s="2"/>
      <c r="V55" s="2"/>
    </row>
    <row r="56" spans="1:22" ht="12.75" x14ac:dyDescent="0.2">
      <c r="A56" t="s">
        <v>2968</v>
      </c>
      <c r="B56" s="10"/>
      <c r="C56" s="11"/>
      <c r="D56" s="12"/>
      <c r="E56" s="12"/>
      <c r="F56" s="13"/>
      <c r="G56" s="14"/>
      <c r="H56" s="15"/>
      <c r="I56" s="15"/>
      <c r="J56" s="15"/>
      <c r="K56" s="15"/>
      <c r="L56" s="15"/>
      <c r="M56" s="16"/>
      <c r="N56" s="17"/>
      <c r="O56" s="32"/>
      <c r="P56" s="35"/>
      <c r="Q56" s="2"/>
      <c r="R56" s="2"/>
      <c r="S56" s="2"/>
      <c r="T56" s="2"/>
      <c r="U56" s="2"/>
      <c r="V56" s="2"/>
    </row>
    <row r="57" spans="1:22" ht="12.75" x14ac:dyDescent="0.2">
      <c r="A57" t="s">
        <v>2969</v>
      </c>
      <c r="B57" s="10"/>
      <c r="C57" s="11"/>
      <c r="D57" s="12"/>
      <c r="E57" s="12"/>
      <c r="F57" s="13"/>
      <c r="G57" s="14"/>
      <c r="H57" s="15"/>
      <c r="I57" s="15"/>
      <c r="J57" s="15"/>
      <c r="K57" s="15"/>
      <c r="L57" s="15"/>
      <c r="M57" s="16"/>
      <c r="N57" s="17"/>
      <c r="O57" s="32"/>
      <c r="P57" s="35"/>
      <c r="Q57" s="2"/>
      <c r="R57" s="2"/>
      <c r="S57" s="2"/>
      <c r="T57" s="2"/>
      <c r="U57" s="2"/>
      <c r="V57" s="2"/>
    </row>
    <row r="58" spans="1:22" ht="12.75" x14ac:dyDescent="0.2">
      <c r="A58" t="s">
        <v>2970</v>
      </c>
      <c r="B58" s="10"/>
      <c r="C58" s="11"/>
      <c r="D58" s="12"/>
      <c r="E58" s="12"/>
      <c r="F58" s="13"/>
      <c r="G58" s="13"/>
      <c r="H58" s="15"/>
      <c r="I58" s="15"/>
      <c r="J58" s="15"/>
      <c r="K58" s="15"/>
      <c r="L58" s="15"/>
      <c r="M58" s="16"/>
      <c r="N58" s="17"/>
      <c r="O58" s="32"/>
      <c r="P58" s="35"/>
      <c r="Q58" s="2"/>
      <c r="R58" s="2"/>
      <c r="S58" s="2"/>
      <c r="T58" s="2"/>
      <c r="U58" s="2"/>
      <c r="V58" s="2"/>
    </row>
    <row r="59" spans="1:22" ht="12.75" x14ac:dyDescent="0.2">
      <c r="A59" t="s">
        <v>2971</v>
      </c>
      <c r="B59" s="10"/>
      <c r="C59" s="11"/>
      <c r="D59" s="12"/>
      <c r="E59" s="12"/>
      <c r="F59" s="13"/>
      <c r="G59" s="14"/>
      <c r="H59" s="15"/>
      <c r="I59" s="15"/>
      <c r="J59" s="15"/>
      <c r="K59" s="15"/>
      <c r="L59" s="15"/>
      <c r="M59" s="16"/>
      <c r="N59" s="17"/>
      <c r="O59" s="32"/>
      <c r="P59" s="35"/>
      <c r="Q59" s="2"/>
      <c r="R59" s="2"/>
      <c r="S59" s="2"/>
      <c r="T59" s="2"/>
      <c r="U59" s="2"/>
      <c r="V59" s="2"/>
    </row>
    <row r="60" spans="1:22" ht="12.75" x14ac:dyDescent="0.2">
      <c r="A60" t="s">
        <v>2972</v>
      </c>
      <c r="B60" s="10"/>
      <c r="C60" s="11"/>
      <c r="D60" s="12"/>
      <c r="E60" s="12"/>
      <c r="F60" s="13"/>
      <c r="G60" s="14"/>
      <c r="H60" s="15"/>
      <c r="I60" s="15"/>
      <c r="J60" s="15"/>
      <c r="K60" s="15"/>
      <c r="L60" s="15"/>
      <c r="M60" s="16"/>
      <c r="N60" s="17"/>
      <c r="O60" s="32"/>
      <c r="P60" s="35"/>
      <c r="Q60" s="2"/>
      <c r="R60" s="2"/>
      <c r="S60" s="2"/>
      <c r="T60" s="2"/>
      <c r="U60" s="2"/>
      <c r="V60" s="2"/>
    </row>
    <row r="61" spans="1:22" ht="12.75" x14ac:dyDescent="0.2">
      <c r="A61" t="s">
        <v>2973</v>
      </c>
      <c r="B61" s="10"/>
      <c r="C61" s="11"/>
      <c r="D61" s="12"/>
      <c r="E61" s="12"/>
      <c r="F61" s="13"/>
      <c r="G61" s="14"/>
      <c r="H61" s="15"/>
      <c r="I61" s="15"/>
      <c r="J61" s="15"/>
      <c r="K61" s="15"/>
      <c r="L61" s="12"/>
      <c r="M61" s="16"/>
      <c r="N61" s="17"/>
      <c r="O61" s="32"/>
      <c r="P61" s="35"/>
      <c r="Q61" s="2"/>
      <c r="R61" s="2"/>
      <c r="S61" s="2"/>
      <c r="T61" s="2"/>
      <c r="U61" s="2"/>
      <c r="V61" s="2"/>
    </row>
    <row r="62" spans="1:22" ht="12.75" x14ac:dyDescent="0.2">
      <c r="A62" t="s">
        <v>2974</v>
      </c>
      <c r="B62" s="10"/>
      <c r="C62" s="11"/>
      <c r="D62" s="12"/>
      <c r="E62" s="12"/>
      <c r="F62" s="13"/>
      <c r="G62" s="14"/>
      <c r="H62" s="15"/>
      <c r="I62" s="15"/>
      <c r="J62" s="15"/>
      <c r="K62" s="15"/>
      <c r="L62" s="12"/>
      <c r="M62" s="16"/>
      <c r="N62" s="17"/>
      <c r="O62" s="32"/>
      <c r="P62" s="35"/>
      <c r="Q62" s="2"/>
      <c r="R62" s="2"/>
      <c r="S62" s="2"/>
      <c r="T62" s="2"/>
      <c r="U62" s="2"/>
      <c r="V62" s="2"/>
    </row>
    <row r="63" spans="1:22" ht="12.75" x14ac:dyDescent="0.2">
      <c r="A63" t="s">
        <v>2975</v>
      </c>
      <c r="B63" s="10"/>
      <c r="C63" s="11"/>
      <c r="D63" s="12"/>
      <c r="E63" s="12"/>
      <c r="F63" s="13"/>
      <c r="G63" s="14"/>
      <c r="H63" s="15"/>
      <c r="I63" s="15"/>
      <c r="J63" s="15"/>
      <c r="K63" s="15"/>
      <c r="L63" s="15"/>
      <c r="M63" s="16"/>
      <c r="N63" s="17"/>
      <c r="O63" s="32"/>
      <c r="P63" s="35"/>
      <c r="Q63" s="2"/>
      <c r="R63" s="2"/>
      <c r="S63" s="2"/>
      <c r="T63" s="2"/>
      <c r="U63" s="2"/>
      <c r="V63" s="2"/>
    </row>
    <row r="64" spans="1:22" ht="12.75" x14ac:dyDescent="0.2">
      <c r="A64" t="s">
        <v>2976</v>
      </c>
      <c r="B64" s="10"/>
      <c r="C64" s="11"/>
      <c r="D64" s="12"/>
      <c r="E64" s="12"/>
      <c r="F64" s="13"/>
      <c r="G64" s="13"/>
      <c r="H64" s="15"/>
      <c r="I64" s="15"/>
      <c r="J64" s="15"/>
      <c r="K64" s="15"/>
      <c r="L64" s="12"/>
      <c r="M64" s="16"/>
      <c r="N64" s="17"/>
      <c r="O64" s="32"/>
      <c r="P64" s="35"/>
      <c r="Q64" s="2"/>
      <c r="R64" s="2"/>
      <c r="S64" s="2"/>
      <c r="T64" s="2"/>
      <c r="U64" s="2"/>
      <c r="V64" s="2"/>
    </row>
    <row r="65" spans="1:22" ht="12.75" x14ac:dyDescent="0.2">
      <c r="A65" t="s">
        <v>2977</v>
      </c>
      <c r="B65" s="10"/>
      <c r="C65" s="11"/>
      <c r="D65" s="12"/>
      <c r="E65" s="12"/>
      <c r="F65" s="13"/>
      <c r="G65" s="14"/>
      <c r="H65" s="15"/>
      <c r="I65" s="15"/>
      <c r="J65" s="15"/>
      <c r="K65" s="15"/>
      <c r="L65" s="15"/>
      <c r="M65" s="16"/>
      <c r="N65" s="17"/>
      <c r="O65" s="32"/>
      <c r="P65" s="35"/>
      <c r="Q65" s="2"/>
      <c r="R65" s="2"/>
      <c r="S65" s="2"/>
      <c r="T65" s="2"/>
      <c r="U65" s="2"/>
      <c r="V65" s="2"/>
    </row>
    <row r="66" spans="1:22" ht="12.75" x14ac:dyDescent="0.2">
      <c r="A66" t="s">
        <v>2978</v>
      </c>
      <c r="B66" s="10"/>
      <c r="C66" s="11"/>
      <c r="D66" s="12"/>
      <c r="E66" s="12"/>
      <c r="F66" s="13"/>
      <c r="G66" s="14"/>
      <c r="H66" s="15"/>
      <c r="I66" s="15"/>
      <c r="J66" s="15"/>
      <c r="K66" s="15"/>
      <c r="L66" s="15"/>
      <c r="M66" s="16"/>
      <c r="N66" s="17"/>
      <c r="O66" s="32"/>
      <c r="P66" s="35"/>
      <c r="Q66" s="2"/>
      <c r="R66" s="2"/>
      <c r="S66" s="2"/>
      <c r="T66" s="2"/>
      <c r="U66" s="2"/>
      <c r="V66" s="2"/>
    </row>
    <row r="67" spans="1:22" ht="12.75" x14ac:dyDescent="0.2">
      <c r="A67" t="s">
        <v>2979</v>
      </c>
      <c r="B67" s="10"/>
      <c r="C67" s="11"/>
      <c r="D67" s="12"/>
      <c r="E67" s="12"/>
      <c r="F67" s="13"/>
      <c r="G67" s="14"/>
      <c r="H67" s="15"/>
      <c r="I67" s="15"/>
      <c r="J67" s="15"/>
      <c r="K67" s="15"/>
      <c r="L67" s="15"/>
      <c r="M67" s="16"/>
      <c r="N67" s="17"/>
      <c r="O67" s="32"/>
      <c r="P67" s="35"/>
      <c r="Q67" s="2"/>
      <c r="R67" s="2"/>
      <c r="S67" s="2"/>
      <c r="T67" s="2"/>
      <c r="U67" s="2"/>
      <c r="V67" s="2"/>
    </row>
    <row r="68" spans="1:22" ht="12.75" x14ac:dyDescent="0.2">
      <c r="A68" t="s">
        <v>2980</v>
      </c>
      <c r="B68" s="10"/>
      <c r="C68" s="11"/>
      <c r="D68" s="12"/>
      <c r="E68" s="12"/>
      <c r="F68" s="13"/>
      <c r="G68" s="14"/>
      <c r="H68" s="15"/>
      <c r="I68" s="15"/>
      <c r="J68" s="15"/>
      <c r="K68" s="15"/>
      <c r="L68" s="12"/>
      <c r="M68" s="16"/>
      <c r="N68" s="17"/>
      <c r="O68" s="32"/>
      <c r="P68" s="35"/>
      <c r="Q68" s="2"/>
      <c r="R68" s="2"/>
      <c r="S68" s="2"/>
      <c r="T68" s="2"/>
      <c r="U68" s="2"/>
      <c r="V68" s="2"/>
    </row>
    <row r="69" spans="1:22" ht="12.75" x14ac:dyDescent="0.2">
      <c r="A69" t="s">
        <v>2981</v>
      </c>
      <c r="B69" s="10"/>
      <c r="C69" s="11"/>
      <c r="D69" s="12"/>
      <c r="E69" s="12"/>
      <c r="F69" s="13"/>
      <c r="G69" s="13"/>
      <c r="H69" s="15"/>
      <c r="I69" s="15"/>
      <c r="J69" s="15"/>
      <c r="K69" s="15"/>
      <c r="L69" s="15"/>
      <c r="M69" s="16"/>
      <c r="N69" s="17"/>
      <c r="O69" s="32"/>
      <c r="P69" s="35"/>
      <c r="Q69" s="2"/>
      <c r="R69" s="2"/>
      <c r="S69" s="2"/>
      <c r="T69" s="2"/>
      <c r="U69" s="2"/>
      <c r="V69" s="2"/>
    </row>
    <row r="70" spans="1:22" ht="12.75" x14ac:dyDescent="0.2">
      <c r="A70" t="s">
        <v>2982</v>
      </c>
      <c r="B70" s="10"/>
      <c r="C70" s="11"/>
      <c r="D70" s="12"/>
      <c r="E70" s="12"/>
      <c r="F70" s="13"/>
      <c r="G70" s="13"/>
      <c r="H70" s="15"/>
      <c r="I70" s="15"/>
      <c r="J70" s="15"/>
      <c r="K70" s="15"/>
      <c r="L70" s="15"/>
      <c r="M70" s="16"/>
      <c r="N70" s="17"/>
      <c r="O70" s="32"/>
      <c r="P70" s="35"/>
      <c r="Q70" s="2"/>
      <c r="R70" s="2"/>
      <c r="S70" s="2"/>
      <c r="T70" s="2"/>
      <c r="U70" s="2"/>
      <c r="V70" s="2"/>
    </row>
    <row r="71" spans="1:22" ht="12.75" x14ac:dyDescent="0.2">
      <c r="A71" t="s">
        <v>2983</v>
      </c>
      <c r="B71" s="10"/>
      <c r="C71" s="11"/>
      <c r="D71" s="12"/>
      <c r="E71" s="12"/>
      <c r="F71" s="13"/>
      <c r="G71" s="14"/>
      <c r="H71" s="15"/>
      <c r="I71" s="15"/>
      <c r="J71" s="15"/>
      <c r="K71" s="15"/>
      <c r="L71" s="15"/>
      <c r="M71" s="16"/>
      <c r="N71" s="17"/>
      <c r="O71" s="32"/>
      <c r="P71" s="35"/>
      <c r="Q71" s="2"/>
      <c r="R71" s="2"/>
      <c r="S71" s="2"/>
      <c r="T71" s="2"/>
      <c r="U71" s="2"/>
      <c r="V71" s="2"/>
    </row>
    <row r="72" spans="1:22" ht="12.75" x14ac:dyDescent="0.2">
      <c r="A72" t="s">
        <v>2984</v>
      </c>
      <c r="B72" s="10"/>
      <c r="C72" s="11"/>
      <c r="D72" s="12"/>
      <c r="E72" s="12"/>
      <c r="F72" s="13"/>
      <c r="G72" s="14"/>
      <c r="H72" s="15"/>
      <c r="I72" s="15"/>
      <c r="J72" s="15"/>
      <c r="K72" s="15"/>
      <c r="L72" s="15"/>
      <c r="M72" s="16"/>
      <c r="N72" s="17"/>
      <c r="O72" s="32"/>
      <c r="P72" s="35"/>
      <c r="Q72" s="2"/>
      <c r="R72" s="2"/>
      <c r="S72" s="2"/>
      <c r="T72" s="2"/>
      <c r="U72" s="2"/>
      <c r="V72" s="2"/>
    </row>
    <row r="73" spans="1:22" ht="12.75" x14ac:dyDescent="0.2">
      <c r="A73" t="s">
        <v>2985</v>
      </c>
      <c r="B73" s="10"/>
      <c r="C73" s="11"/>
      <c r="D73" s="12"/>
      <c r="E73" s="12"/>
      <c r="F73" s="13"/>
      <c r="G73" s="14"/>
      <c r="H73" s="15"/>
      <c r="I73" s="15"/>
      <c r="J73" s="15"/>
      <c r="K73" s="15"/>
      <c r="L73" s="15"/>
      <c r="M73" s="16"/>
      <c r="N73" s="17"/>
      <c r="O73" s="32"/>
      <c r="P73" s="35"/>
      <c r="Q73" s="2"/>
      <c r="R73" s="2"/>
      <c r="S73" s="2"/>
      <c r="T73" s="2"/>
      <c r="U73" s="2"/>
      <c r="V73" s="2"/>
    </row>
    <row r="74" spans="1:22" ht="12.75" x14ac:dyDescent="0.2">
      <c r="A74" t="s">
        <v>2986</v>
      </c>
      <c r="B74" s="10"/>
      <c r="C74" s="11"/>
      <c r="D74" s="12"/>
      <c r="E74" s="12"/>
      <c r="F74" s="13"/>
      <c r="G74" s="14"/>
      <c r="H74" s="15"/>
      <c r="I74" s="15"/>
      <c r="J74" s="15"/>
      <c r="K74" s="15"/>
      <c r="L74" s="15"/>
      <c r="M74" s="16"/>
      <c r="N74" s="17"/>
      <c r="O74" s="32"/>
      <c r="P74" s="35"/>
      <c r="Q74" s="2"/>
      <c r="R74" s="2"/>
      <c r="S74" s="2"/>
      <c r="T74" s="2"/>
      <c r="U74" s="2"/>
      <c r="V74" s="2"/>
    </row>
    <row r="75" spans="1:22" ht="12.75" x14ac:dyDescent="0.2">
      <c r="A75" t="s">
        <v>2987</v>
      </c>
      <c r="B75" s="10"/>
      <c r="C75" s="11"/>
      <c r="D75" s="12"/>
      <c r="E75" s="12"/>
      <c r="F75" s="13"/>
      <c r="G75" s="13"/>
      <c r="H75" s="15"/>
      <c r="I75" s="15"/>
      <c r="J75" s="15"/>
      <c r="K75" s="12"/>
      <c r="L75" s="12"/>
      <c r="M75" s="16"/>
      <c r="N75" s="17"/>
      <c r="O75" s="32"/>
      <c r="P75" s="35"/>
      <c r="Q75" s="2"/>
      <c r="R75" s="2"/>
      <c r="S75" s="2"/>
      <c r="T75" s="2"/>
      <c r="U75" s="2"/>
      <c r="V75" s="2"/>
    </row>
    <row r="76" spans="1:22" ht="12.75" x14ac:dyDescent="0.2">
      <c r="A76" t="s">
        <v>2988</v>
      </c>
      <c r="B76" s="10"/>
      <c r="C76" s="11"/>
      <c r="D76" s="12"/>
      <c r="E76" s="12"/>
      <c r="F76" s="13"/>
      <c r="G76" s="14"/>
      <c r="H76" s="15"/>
      <c r="I76" s="15"/>
      <c r="J76" s="15"/>
      <c r="K76" s="15"/>
      <c r="L76" s="15"/>
      <c r="M76" s="16"/>
      <c r="N76" s="17"/>
      <c r="O76" s="32"/>
      <c r="P76" s="35"/>
      <c r="Q76" s="2"/>
      <c r="R76" s="2"/>
      <c r="S76" s="2"/>
      <c r="T76" s="2"/>
      <c r="U76" s="2"/>
      <c r="V76" s="2"/>
    </row>
    <row r="77" spans="1:22" ht="12.75" x14ac:dyDescent="0.2">
      <c r="A77" t="s">
        <v>2989</v>
      </c>
      <c r="B77" s="10"/>
      <c r="C77" s="11"/>
      <c r="D77" s="12"/>
      <c r="E77" s="12"/>
      <c r="F77" s="13"/>
      <c r="G77" s="14"/>
      <c r="H77" s="15"/>
      <c r="I77" s="15"/>
      <c r="J77" s="15"/>
      <c r="K77" s="15"/>
      <c r="L77" s="15"/>
      <c r="M77" s="16"/>
      <c r="N77" s="17"/>
      <c r="O77" s="32"/>
      <c r="P77" s="35"/>
      <c r="Q77" s="2"/>
      <c r="R77" s="2"/>
      <c r="S77" s="2"/>
      <c r="T77" s="2"/>
      <c r="U77" s="2"/>
      <c r="V77" s="2"/>
    </row>
    <row r="78" spans="1:22" ht="12.75" x14ac:dyDescent="0.2">
      <c r="A78" t="s">
        <v>2990</v>
      </c>
      <c r="B78" s="10"/>
      <c r="C78" s="11"/>
      <c r="D78" s="12"/>
      <c r="E78" s="12"/>
      <c r="F78" s="13"/>
      <c r="G78" s="14"/>
      <c r="H78" s="15"/>
      <c r="I78" s="15"/>
      <c r="J78" s="15"/>
      <c r="K78" s="12"/>
      <c r="L78" s="12"/>
      <c r="M78" s="16"/>
      <c r="N78" s="17"/>
      <c r="O78" s="32"/>
      <c r="P78" s="35"/>
      <c r="Q78" s="2"/>
      <c r="R78" s="2"/>
      <c r="S78" s="2"/>
      <c r="T78" s="2"/>
      <c r="U78" s="2"/>
      <c r="V78" s="2"/>
    </row>
    <row r="79" spans="1:22" ht="12.75" x14ac:dyDescent="0.2">
      <c r="A79" t="s">
        <v>2991</v>
      </c>
      <c r="B79" s="10"/>
      <c r="C79" s="11"/>
      <c r="D79" s="12"/>
      <c r="E79" s="12"/>
      <c r="F79" s="13"/>
      <c r="G79" s="14"/>
      <c r="H79" s="15"/>
      <c r="I79" s="15"/>
      <c r="J79" s="15"/>
      <c r="K79" s="15"/>
      <c r="L79" s="15"/>
      <c r="M79" s="16"/>
      <c r="N79" s="17"/>
      <c r="O79" s="32"/>
      <c r="P79" s="35"/>
      <c r="Q79" s="2"/>
      <c r="R79" s="2"/>
      <c r="S79" s="2"/>
      <c r="T79" s="2"/>
      <c r="U79" s="2"/>
      <c r="V79" s="2"/>
    </row>
    <row r="80" spans="1:22" ht="12.75" x14ac:dyDescent="0.2">
      <c r="A80" t="s">
        <v>2992</v>
      </c>
      <c r="B80" s="10"/>
      <c r="C80" s="11"/>
      <c r="D80" s="12"/>
      <c r="E80" s="12"/>
      <c r="F80" s="13"/>
      <c r="G80" s="14"/>
      <c r="H80" s="15"/>
      <c r="I80" s="15"/>
      <c r="J80" s="15"/>
      <c r="K80" s="15"/>
      <c r="L80" s="15"/>
      <c r="M80" s="16"/>
      <c r="N80" s="17"/>
      <c r="O80" s="32"/>
      <c r="P80" s="35"/>
      <c r="Q80" s="2"/>
      <c r="R80" s="2"/>
      <c r="S80" s="2"/>
      <c r="T80" s="2"/>
      <c r="U80" s="2"/>
      <c r="V80" s="2"/>
    </row>
    <row r="81" spans="1:22" ht="12.75" x14ac:dyDescent="0.2">
      <c r="A81" t="s">
        <v>2993</v>
      </c>
      <c r="B81" s="10"/>
      <c r="C81" s="11"/>
      <c r="D81" s="12"/>
      <c r="E81" s="12"/>
      <c r="F81" s="13"/>
      <c r="G81" s="14"/>
      <c r="H81" s="15"/>
      <c r="I81" s="15"/>
      <c r="J81" s="15"/>
      <c r="K81" s="15"/>
      <c r="L81" s="15"/>
      <c r="M81" s="16"/>
      <c r="N81" s="17"/>
      <c r="O81" s="32"/>
      <c r="P81" s="35"/>
      <c r="Q81" s="2"/>
      <c r="R81" s="2"/>
      <c r="S81" s="2"/>
      <c r="T81" s="2"/>
      <c r="U81" s="2"/>
      <c r="V81" s="2"/>
    </row>
    <row r="82" spans="1:22" ht="12.75" x14ac:dyDescent="0.2">
      <c r="A82" t="s">
        <v>2994</v>
      </c>
      <c r="B82" s="10"/>
      <c r="C82" s="11"/>
      <c r="D82" s="12"/>
      <c r="E82" s="12"/>
      <c r="F82" s="13"/>
      <c r="G82" s="14"/>
      <c r="H82" s="15"/>
      <c r="I82" s="12"/>
      <c r="J82" s="12"/>
      <c r="K82" s="12"/>
      <c r="L82" s="12"/>
      <c r="M82" s="16"/>
      <c r="N82" s="17"/>
      <c r="O82" s="32"/>
      <c r="P82" s="35"/>
      <c r="Q82" s="2"/>
      <c r="R82" s="2"/>
      <c r="S82" s="2"/>
      <c r="T82" s="2"/>
      <c r="U82" s="2"/>
      <c r="V82" s="2"/>
    </row>
    <row r="83" spans="1:22" ht="12.75" x14ac:dyDescent="0.2">
      <c r="A83" t="s">
        <v>2995</v>
      </c>
      <c r="B83" s="10"/>
      <c r="C83" s="11"/>
      <c r="D83" s="12"/>
      <c r="E83" s="12"/>
      <c r="F83" s="13"/>
      <c r="G83" s="19"/>
      <c r="H83" s="15"/>
      <c r="I83" s="15"/>
      <c r="J83" s="15"/>
      <c r="K83" s="15"/>
      <c r="L83" s="12"/>
      <c r="M83" s="16"/>
      <c r="N83" s="17"/>
      <c r="O83" s="32"/>
      <c r="P83" s="35"/>
      <c r="Q83" s="2"/>
      <c r="R83" s="2"/>
      <c r="S83" s="2"/>
      <c r="T83" s="2"/>
      <c r="U83" s="2"/>
      <c r="V83" s="2"/>
    </row>
    <row r="84" spans="1:22" ht="12.75" x14ac:dyDescent="0.2">
      <c r="A84" t="s">
        <v>2996</v>
      </c>
      <c r="B84" s="10"/>
      <c r="C84" s="11"/>
      <c r="D84" s="12"/>
      <c r="E84" s="12"/>
      <c r="F84" s="13"/>
      <c r="G84" s="13"/>
      <c r="H84" s="15"/>
      <c r="I84" s="15"/>
      <c r="J84" s="15"/>
      <c r="K84" s="15"/>
      <c r="L84" s="15"/>
      <c r="M84" s="16"/>
      <c r="N84" s="17"/>
      <c r="O84" s="32"/>
      <c r="P84" s="35"/>
      <c r="Q84" s="2"/>
      <c r="R84" s="2"/>
      <c r="S84" s="2"/>
      <c r="T84" s="2"/>
      <c r="U84" s="2"/>
      <c r="V84" s="2"/>
    </row>
    <row r="85" spans="1:22" ht="12.75" x14ac:dyDescent="0.2">
      <c r="A85" t="s">
        <v>2997</v>
      </c>
      <c r="B85" s="10"/>
      <c r="C85" s="11"/>
      <c r="D85" s="12"/>
      <c r="E85" s="12"/>
      <c r="F85" s="13"/>
      <c r="G85" s="13"/>
      <c r="H85" s="15"/>
      <c r="I85" s="15"/>
      <c r="J85" s="15"/>
      <c r="K85" s="15"/>
      <c r="L85" s="15"/>
      <c r="M85" s="16"/>
      <c r="N85" s="17"/>
      <c r="O85" s="32"/>
      <c r="P85" s="35"/>
      <c r="Q85" s="2"/>
      <c r="R85" s="2"/>
      <c r="S85" s="2"/>
      <c r="T85" s="2"/>
      <c r="U85" s="2"/>
      <c r="V85" s="2"/>
    </row>
    <row r="86" spans="1:22" ht="12.75" x14ac:dyDescent="0.2">
      <c r="A86" t="s">
        <v>2998</v>
      </c>
      <c r="B86" s="10"/>
      <c r="C86" s="11"/>
      <c r="D86" s="12"/>
      <c r="E86" s="12"/>
      <c r="F86" s="13"/>
      <c r="G86" s="14"/>
      <c r="H86" s="15"/>
      <c r="I86" s="15"/>
      <c r="J86" s="15"/>
      <c r="K86" s="15"/>
      <c r="L86" s="15"/>
      <c r="M86" s="16"/>
      <c r="N86" s="17"/>
      <c r="O86" s="32"/>
      <c r="P86" s="35"/>
      <c r="Q86" s="2"/>
      <c r="R86" s="2"/>
      <c r="S86" s="2"/>
      <c r="T86" s="2"/>
      <c r="U86" s="2"/>
      <c r="V86" s="2"/>
    </row>
    <row r="87" spans="1:22" ht="12.75" x14ac:dyDescent="0.2">
      <c r="A87" t="s">
        <v>2999</v>
      </c>
      <c r="B87" s="10"/>
      <c r="C87" s="11"/>
      <c r="D87" s="12"/>
      <c r="E87" s="12"/>
      <c r="F87" s="13"/>
      <c r="G87" s="14"/>
      <c r="H87" s="15"/>
      <c r="I87" s="15"/>
      <c r="J87" s="15"/>
      <c r="K87" s="15"/>
      <c r="L87" s="15"/>
      <c r="M87" s="16"/>
      <c r="N87" s="17"/>
      <c r="O87" s="32"/>
      <c r="P87" s="35"/>
      <c r="Q87" s="2"/>
      <c r="R87" s="2"/>
      <c r="S87" s="2"/>
      <c r="T87" s="2"/>
      <c r="U87" s="2"/>
      <c r="V87" s="2"/>
    </row>
    <row r="88" spans="1:22" ht="12.75" x14ac:dyDescent="0.2">
      <c r="A88" t="s">
        <v>3000</v>
      </c>
      <c r="B88" s="10"/>
      <c r="C88" s="11"/>
      <c r="D88" s="12"/>
      <c r="E88" s="12"/>
      <c r="F88" s="13"/>
      <c r="G88" s="14"/>
      <c r="H88" s="15"/>
      <c r="I88" s="15"/>
      <c r="J88" s="15"/>
      <c r="K88" s="15"/>
      <c r="L88" s="15"/>
      <c r="M88" s="16"/>
      <c r="N88" s="17"/>
      <c r="O88" s="32"/>
      <c r="P88" s="35"/>
      <c r="Q88" s="2"/>
      <c r="R88" s="2"/>
      <c r="S88" s="2"/>
      <c r="T88" s="2"/>
      <c r="U88" s="2"/>
      <c r="V88" s="2"/>
    </row>
    <row r="89" spans="1:22" ht="12.75" x14ac:dyDescent="0.2">
      <c r="A89" t="s">
        <v>3001</v>
      </c>
      <c r="B89" s="10"/>
      <c r="C89" s="11"/>
      <c r="D89" s="12"/>
      <c r="E89" s="12"/>
      <c r="F89" s="13"/>
      <c r="G89" s="14"/>
      <c r="H89" s="15"/>
      <c r="I89" s="15"/>
      <c r="J89" s="15"/>
      <c r="K89" s="15"/>
      <c r="L89" s="15"/>
      <c r="M89" s="16"/>
      <c r="N89" s="17"/>
      <c r="O89" s="32"/>
      <c r="P89" s="35"/>
      <c r="Q89" s="2"/>
      <c r="R89" s="2"/>
      <c r="S89" s="2"/>
      <c r="T89" s="2"/>
      <c r="U89" s="2"/>
      <c r="V89" s="2"/>
    </row>
    <row r="90" spans="1:22" ht="12.75" x14ac:dyDescent="0.2">
      <c r="A90" t="s">
        <v>3002</v>
      </c>
      <c r="B90" s="10"/>
      <c r="C90" s="11"/>
      <c r="D90" s="12"/>
      <c r="E90" s="12"/>
      <c r="F90" s="13"/>
      <c r="G90" s="14"/>
      <c r="H90" s="15"/>
      <c r="I90" s="15"/>
      <c r="J90" s="15"/>
      <c r="K90" s="12"/>
      <c r="L90" s="12"/>
      <c r="M90" s="16"/>
      <c r="N90" s="17"/>
      <c r="O90" s="32"/>
      <c r="P90" s="35"/>
      <c r="Q90" s="2"/>
      <c r="R90" s="2"/>
      <c r="S90" s="2"/>
      <c r="T90" s="2"/>
      <c r="U90" s="2"/>
      <c r="V90" s="2"/>
    </row>
    <row r="91" spans="1:22" ht="12.75" x14ac:dyDescent="0.2">
      <c r="A91" t="s">
        <v>3003</v>
      </c>
      <c r="B91" s="10"/>
      <c r="C91" s="11"/>
      <c r="D91" s="12"/>
      <c r="E91" s="12"/>
      <c r="F91" s="13"/>
      <c r="G91" s="13"/>
      <c r="H91" s="15"/>
      <c r="I91" s="15"/>
      <c r="J91" s="15"/>
      <c r="K91" s="15"/>
      <c r="L91" s="15"/>
      <c r="M91" s="16"/>
      <c r="N91" s="17"/>
      <c r="O91" s="32"/>
      <c r="P91" s="35"/>
      <c r="Q91" s="2"/>
      <c r="R91" s="2"/>
      <c r="S91" s="2"/>
      <c r="T91" s="2"/>
      <c r="U91" s="2"/>
      <c r="V91" s="2"/>
    </row>
    <row r="92" spans="1:22" ht="12.75" x14ac:dyDescent="0.2">
      <c r="A92" t="s">
        <v>3004</v>
      </c>
      <c r="B92" s="10"/>
      <c r="C92" s="11"/>
      <c r="D92" s="12"/>
      <c r="E92" s="12"/>
      <c r="F92" s="13"/>
      <c r="G92" s="14"/>
      <c r="H92" s="15"/>
      <c r="I92" s="15"/>
      <c r="J92" s="15"/>
      <c r="K92" s="15"/>
      <c r="L92" s="15"/>
      <c r="M92" s="16"/>
      <c r="N92" s="17"/>
      <c r="O92" s="32"/>
      <c r="P92" s="35"/>
      <c r="Q92" s="2"/>
      <c r="R92" s="2"/>
      <c r="S92" s="2"/>
      <c r="T92" s="2"/>
      <c r="U92" s="2"/>
      <c r="V92" s="2"/>
    </row>
    <row r="93" spans="1:22" ht="12.75" x14ac:dyDescent="0.2">
      <c r="A93" t="s">
        <v>3005</v>
      </c>
      <c r="B93" s="10"/>
      <c r="C93" s="11"/>
      <c r="D93" s="12"/>
      <c r="E93" s="12"/>
      <c r="F93" s="13"/>
      <c r="G93" s="14"/>
      <c r="H93" s="15"/>
      <c r="I93" s="15"/>
      <c r="J93" s="15"/>
      <c r="K93" s="15"/>
      <c r="L93" s="15"/>
      <c r="M93" s="16"/>
      <c r="N93" s="17"/>
      <c r="O93" s="32"/>
      <c r="P93" s="35"/>
      <c r="Q93" s="2"/>
      <c r="R93" s="2"/>
      <c r="S93" s="2"/>
      <c r="T93" s="2"/>
      <c r="U93" s="2"/>
      <c r="V93" s="2"/>
    </row>
    <row r="94" spans="1:22" ht="12.75" x14ac:dyDescent="0.2">
      <c r="A94" t="s">
        <v>3006</v>
      </c>
      <c r="B94" s="10"/>
      <c r="C94" s="11"/>
      <c r="D94" s="12"/>
      <c r="E94" s="12"/>
      <c r="F94" s="13"/>
      <c r="G94" s="14"/>
      <c r="H94" s="15"/>
      <c r="I94" s="15"/>
      <c r="J94" s="15"/>
      <c r="K94" s="15"/>
      <c r="L94" s="15"/>
      <c r="M94" s="16"/>
      <c r="N94" s="17"/>
      <c r="O94" s="32"/>
      <c r="P94" s="35"/>
      <c r="Q94" s="2"/>
      <c r="R94" s="2"/>
      <c r="S94" s="2"/>
      <c r="T94" s="2"/>
      <c r="U94" s="2"/>
      <c r="V94" s="2"/>
    </row>
    <row r="95" spans="1:22" ht="12.75" x14ac:dyDescent="0.2">
      <c r="A95" t="s">
        <v>3007</v>
      </c>
      <c r="B95" s="10"/>
      <c r="C95" s="11"/>
      <c r="D95" s="12"/>
      <c r="E95" s="12"/>
      <c r="F95" s="13"/>
      <c r="G95" s="13"/>
      <c r="H95" s="15"/>
      <c r="I95" s="15"/>
      <c r="J95" s="15"/>
      <c r="K95" s="15"/>
      <c r="L95" s="12"/>
      <c r="M95" s="16"/>
      <c r="N95" s="17"/>
      <c r="O95" s="32"/>
      <c r="P95" s="35"/>
      <c r="Q95" s="2"/>
      <c r="R95" s="2"/>
      <c r="S95" s="2"/>
      <c r="T95" s="2"/>
      <c r="U95" s="2"/>
      <c r="V95" s="2"/>
    </row>
    <row r="96" spans="1:22" ht="12.75" x14ac:dyDescent="0.2">
      <c r="A96" t="s">
        <v>3008</v>
      </c>
      <c r="B96" s="10"/>
      <c r="C96" s="11"/>
      <c r="D96" s="12"/>
      <c r="E96" s="12"/>
      <c r="F96" s="13"/>
      <c r="G96" s="14"/>
      <c r="H96" s="15"/>
      <c r="I96" s="15"/>
      <c r="J96" s="15"/>
      <c r="K96" s="15"/>
      <c r="L96" s="12"/>
      <c r="M96" s="16"/>
      <c r="N96" s="17"/>
      <c r="O96" s="32"/>
      <c r="P96" s="35"/>
      <c r="Q96" s="2"/>
      <c r="R96" s="2"/>
      <c r="S96" s="2"/>
      <c r="T96" s="2"/>
      <c r="U96" s="2"/>
      <c r="V96" s="2"/>
    </row>
    <row r="97" spans="1:22" ht="12.75" x14ac:dyDescent="0.2">
      <c r="A97" t="s">
        <v>3009</v>
      </c>
      <c r="B97" s="10"/>
      <c r="C97" s="11"/>
      <c r="D97" s="12"/>
      <c r="E97" s="12"/>
      <c r="F97" s="13"/>
      <c r="G97" s="14"/>
      <c r="H97" s="15"/>
      <c r="I97" s="15"/>
      <c r="J97" s="15"/>
      <c r="K97" s="12"/>
      <c r="L97" s="12"/>
      <c r="M97" s="16"/>
      <c r="N97" s="17"/>
      <c r="O97" s="32"/>
      <c r="P97" s="35"/>
      <c r="Q97" s="2"/>
      <c r="R97" s="2"/>
      <c r="S97" s="2"/>
      <c r="T97" s="2"/>
      <c r="U97" s="2"/>
      <c r="V97" s="2"/>
    </row>
    <row r="98" spans="1:22" ht="12.75" x14ac:dyDescent="0.2">
      <c r="A98" t="s">
        <v>3010</v>
      </c>
      <c r="B98" s="10"/>
      <c r="C98" s="11"/>
      <c r="D98" s="12"/>
      <c r="E98" s="12"/>
      <c r="F98" s="13"/>
      <c r="G98" s="14"/>
      <c r="H98" s="15"/>
      <c r="I98" s="15"/>
      <c r="J98" s="12"/>
      <c r="K98" s="12"/>
      <c r="L98" s="12"/>
      <c r="M98" s="16"/>
      <c r="N98" s="17"/>
      <c r="O98" s="32"/>
      <c r="P98" s="35"/>
      <c r="Q98" s="2"/>
      <c r="R98" s="2"/>
      <c r="S98" s="2"/>
      <c r="T98" s="2"/>
      <c r="U98" s="2"/>
      <c r="V98" s="2"/>
    </row>
    <row r="99" spans="1:22" ht="12.75" x14ac:dyDescent="0.2">
      <c r="A99" t="s">
        <v>3011</v>
      </c>
      <c r="B99" s="10"/>
      <c r="C99" s="11"/>
      <c r="D99" s="12"/>
      <c r="E99" s="20"/>
      <c r="F99" s="13"/>
      <c r="G99" s="14"/>
      <c r="H99" s="15"/>
      <c r="I99" s="15"/>
      <c r="J99" s="15"/>
      <c r="K99" s="15"/>
      <c r="L99" s="15"/>
      <c r="M99" s="16"/>
      <c r="N99" s="17"/>
      <c r="O99" s="32"/>
      <c r="P99" s="35"/>
      <c r="Q99" s="2"/>
      <c r="R99" s="2"/>
      <c r="S99" s="2"/>
      <c r="T99" s="2"/>
      <c r="U99" s="2"/>
      <c r="V99" s="2"/>
    </row>
    <row r="100" spans="1:22" ht="12.75" x14ac:dyDescent="0.2">
      <c r="A100" t="s">
        <v>3012</v>
      </c>
      <c r="B100" s="10"/>
      <c r="C100" s="11"/>
      <c r="D100" s="12"/>
      <c r="E100" s="12"/>
      <c r="F100" s="13"/>
      <c r="G100" s="14"/>
      <c r="H100" s="15"/>
      <c r="I100" s="15"/>
      <c r="J100" s="15"/>
      <c r="K100" s="12"/>
      <c r="L100" s="12"/>
      <c r="M100" s="16"/>
      <c r="N100" s="17"/>
      <c r="O100" s="32"/>
      <c r="P100" s="35"/>
      <c r="Q100" s="2"/>
      <c r="R100" s="2"/>
      <c r="S100" s="2"/>
      <c r="T100" s="2"/>
      <c r="U100" s="2"/>
      <c r="V100" s="2"/>
    </row>
    <row r="101" spans="1:22" ht="12.75" x14ac:dyDescent="0.2">
      <c r="A101" t="s">
        <v>3013</v>
      </c>
      <c r="B101" s="10"/>
      <c r="C101" s="11"/>
      <c r="D101" s="12"/>
      <c r="E101" s="12"/>
      <c r="F101" s="13"/>
      <c r="G101" s="14"/>
      <c r="H101" s="15"/>
      <c r="I101" s="15"/>
      <c r="J101" s="15"/>
      <c r="K101" s="15"/>
      <c r="L101" s="15"/>
      <c r="M101" s="16"/>
      <c r="N101" s="17"/>
      <c r="O101" s="32"/>
      <c r="P101" s="35"/>
      <c r="Q101" s="2"/>
      <c r="R101" s="2"/>
      <c r="S101" s="2"/>
      <c r="T101" s="2"/>
      <c r="U101" s="2"/>
      <c r="V101" s="2"/>
    </row>
    <row r="102" spans="1:22" ht="12.75" x14ac:dyDescent="0.2">
      <c r="A102" t="s">
        <v>3014</v>
      </c>
      <c r="B102" s="10"/>
      <c r="C102" s="11"/>
      <c r="D102" s="12"/>
      <c r="E102" s="12"/>
      <c r="F102" s="13"/>
      <c r="G102" s="14"/>
      <c r="H102" s="15"/>
      <c r="I102" s="15"/>
      <c r="J102" s="15"/>
      <c r="K102" s="15"/>
      <c r="L102" s="15"/>
      <c r="M102" s="16"/>
      <c r="N102" s="17"/>
      <c r="O102" s="32"/>
      <c r="P102" s="35"/>
      <c r="Q102" s="2"/>
      <c r="R102" s="2"/>
      <c r="S102" s="2"/>
      <c r="T102" s="2"/>
      <c r="U102" s="2"/>
      <c r="V102" s="2"/>
    </row>
    <row r="103" spans="1:22" ht="12.75" x14ac:dyDescent="0.2">
      <c r="A103" t="s">
        <v>3015</v>
      </c>
      <c r="B103" s="10"/>
      <c r="C103" s="11"/>
      <c r="D103" s="12"/>
      <c r="E103" s="12"/>
      <c r="F103" s="13"/>
      <c r="G103" s="14"/>
      <c r="H103" s="15"/>
      <c r="I103" s="15"/>
      <c r="J103" s="15"/>
      <c r="K103" s="15"/>
      <c r="L103" s="15"/>
      <c r="M103" s="16"/>
      <c r="N103" s="17"/>
      <c r="O103" s="32"/>
      <c r="P103" s="35"/>
      <c r="Q103" s="2"/>
      <c r="R103" s="2"/>
      <c r="S103" s="2"/>
      <c r="T103" s="2"/>
      <c r="U103" s="2"/>
      <c r="V103" s="2"/>
    </row>
    <row r="104" spans="1:22" ht="12.75" x14ac:dyDescent="0.2">
      <c r="A104" t="s">
        <v>3016</v>
      </c>
      <c r="B104" s="10"/>
      <c r="C104" s="11"/>
      <c r="D104" s="12"/>
      <c r="E104" s="12"/>
      <c r="F104" s="13"/>
      <c r="G104" s="14"/>
      <c r="H104" s="15"/>
      <c r="I104" s="15"/>
      <c r="J104" s="15"/>
      <c r="K104" s="15"/>
      <c r="L104" s="15"/>
      <c r="M104" s="16"/>
      <c r="N104" s="17"/>
      <c r="O104" s="32"/>
      <c r="P104" s="35"/>
      <c r="Q104" s="2"/>
      <c r="R104" s="2"/>
      <c r="S104" s="2"/>
      <c r="T104" s="2"/>
      <c r="U104" s="2"/>
      <c r="V104" s="2"/>
    </row>
    <row r="105" spans="1:22" ht="12.75" x14ac:dyDescent="0.2">
      <c r="A105" t="s">
        <v>3017</v>
      </c>
      <c r="B105" s="10"/>
      <c r="C105" s="11"/>
      <c r="D105" s="12"/>
      <c r="E105" s="12"/>
      <c r="F105" s="13"/>
      <c r="G105" s="14"/>
      <c r="H105" s="15"/>
      <c r="I105" s="15"/>
      <c r="J105" s="15"/>
      <c r="K105" s="15"/>
      <c r="L105" s="15"/>
      <c r="M105" s="16"/>
      <c r="N105" s="17"/>
      <c r="O105" s="32"/>
      <c r="P105" s="35"/>
      <c r="Q105" s="2"/>
      <c r="R105" s="2"/>
      <c r="S105" s="2"/>
      <c r="T105" s="2"/>
      <c r="U105" s="2"/>
      <c r="V105" s="2"/>
    </row>
    <row r="106" spans="1:22" ht="12.75" x14ac:dyDescent="0.2">
      <c r="A106" t="s">
        <v>3018</v>
      </c>
      <c r="B106" s="10"/>
      <c r="C106" s="11"/>
      <c r="D106" s="12"/>
      <c r="E106" s="12"/>
      <c r="F106" s="13"/>
      <c r="G106" s="14"/>
      <c r="H106" s="15"/>
      <c r="I106" s="15"/>
      <c r="J106" s="15"/>
      <c r="K106" s="15"/>
      <c r="L106" s="15"/>
      <c r="M106" s="16"/>
      <c r="N106" s="17"/>
      <c r="O106" s="32"/>
      <c r="P106" s="35"/>
      <c r="Q106" s="2"/>
      <c r="R106" s="2"/>
      <c r="S106" s="2"/>
      <c r="T106" s="2"/>
      <c r="U106" s="2"/>
      <c r="V106" s="2"/>
    </row>
    <row r="107" spans="1:22" ht="12.75" x14ac:dyDescent="0.2">
      <c r="A107" t="s">
        <v>3019</v>
      </c>
      <c r="B107" s="10"/>
      <c r="C107" s="11"/>
      <c r="D107" s="12"/>
      <c r="E107" s="12"/>
      <c r="F107" s="13"/>
      <c r="G107" s="14"/>
      <c r="H107" s="15"/>
      <c r="I107" s="15"/>
      <c r="J107" s="15"/>
      <c r="K107" s="12"/>
      <c r="L107" s="12"/>
      <c r="M107" s="16"/>
      <c r="N107" s="17"/>
      <c r="O107" s="32"/>
      <c r="P107" s="35"/>
      <c r="Q107" s="2"/>
      <c r="R107" s="2"/>
      <c r="S107" s="2"/>
      <c r="T107" s="2"/>
      <c r="U107" s="2"/>
      <c r="V107" s="2"/>
    </row>
    <row r="108" spans="1:22" ht="12.75" x14ac:dyDescent="0.2">
      <c r="A108" t="s">
        <v>3020</v>
      </c>
      <c r="B108" s="10"/>
      <c r="C108" s="11"/>
      <c r="D108" s="12"/>
      <c r="E108" s="12"/>
      <c r="F108" s="13"/>
      <c r="G108" s="14"/>
      <c r="H108" s="15"/>
      <c r="I108" s="15"/>
      <c r="J108" s="15"/>
      <c r="K108" s="15"/>
      <c r="L108" s="12"/>
      <c r="M108" s="16"/>
      <c r="N108" s="17"/>
      <c r="O108" s="32"/>
      <c r="P108" s="35"/>
      <c r="Q108" s="2"/>
      <c r="R108" s="2"/>
      <c r="S108" s="2"/>
      <c r="T108" s="2"/>
      <c r="U108" s="2"/>
      <c r="V108" s="2"/>
    </row>
    <row r="109" spans="1:22" ht="12.75" x14ac:dyDescent="0.2">
      <c r="A109" t="s">
        <v>3021</v>
      </c>
      <c r="B109" s="10"/>
      <c r="C109" s="11"/>
      <c r="D109" s="12"/>
      <c r="E109" s="12"/>
      <c r="F109" s="13"/>
      <c r="G109" s="14"/>
      <c r="H109" s="15"/>
      <c r="I109" s="15"/>
      <c r="J109" s="15"/>
      <c r="K109" s="15"/>
      <c r="L109" s="15"/>
      <c r="M109" s="16"/>
      <c r="N109" s="17"/>
      <c r="O109" s="32"/>
      <c r="P109" s="35"/>
      <c r="Q109" s="2"/>
      <c r="R109" s="2"/>
      <c r="S109" s="2"/>
      <c r="T109" s="2"/>
      <c r="U109" s="2"/>
      <c r="V109" s="2"/>
    </row>
    <row r="110" spans="1:22" ht="12.75" x14ac:dyDescent="0.2">
      <c r="A110" t="s">
        <v>3022</v>
      </c>
      <c r="B110" s="10"/>
      <c r="C110" s="11"/>
      <c r="D110" s="12"/>
      <c r="E110" s="12"/>
      <c r="F110" s="13"/>
      <c r="G110" s="14"/>
      <c r="H110" s="15"/>
      <c r="I110" s="15"/>
      <c r="J110" s="15"/>
      <c r="K110" s="15"/>
      <c r="L110" s="15"/>
      <c r="M110" s="16"/>
      <c r="N110" s="17"/>
      <c r="O110" s="32"/>
      <c r="P110" s="35"/>
      <c r="Q110" s="2"/>
      <c r="R110" s="2"/>
      <c r="S110" s="2"/>
      <c r="T110" s="2"/>
      <c r="U110" s="2"/>
      <c r="V110" s="2"/>
    </row>
    <row r="111" spans="1:22" ht="12.75" x14ac:dyDescent="0.2">
      <c r="A111" t="s">
        <v>3023</v>
      </c>
      <c r="B111" s="10"/>
      <c r="C111" s="11"/>
      <c r="D111" s="12"/>
      <c r="E111" s="12"/>
      <c r="F111" s="13"/>
      <c r="G111" s="14"/>
      <c r="H111" s="15"/>
      <c r="I111" s="15"/>
      <c r="J111" s="15"/>
      <c r="K111" s="15"/>
      <c r="L111" s="15"/>
      <c r="M111" s="16"/>
      <c r="N111" s="17"/>
      <c r="O111" s="32"/>
      <c r="P111" s="35"/>
      <c r="Q111" s="2"/>
      <c r="R111" s="2"/>
      <c r="S111" s="2"/>
      <c r="T111" s="2"/>
      <c r="U111" s="2"/>
      <c r="V111" s="2"/>
    </row>
    <row r="112" spans="1:22" ht="12.75" x14ac:dyDescent="0.2">
      <c r="A112" t="s">
        <v>3024</v>
      </c>
      <c r="B112" s="10"/>
      <c r="C112" s="11"/>
      <c r="D112" s="12"/>
      <c r="E112" s="12"/>
      <c r="F112" s="13"/>
      <c r="G112" s="14"/>
      <c r="H112" s="15"/>
      <c r="I112" s="15"/>
      <c r="J112" s="15"/>
      <c r="K112" s="15"/>
      <c r="L112" s="15"/>
      <c r="M112" s="16"/>
      <c r="N112" s="17"/>
      <c r="O112" s="32"/>
      <c r="P112" s="35"/>
      <c r="Q112" s="2"/>
      <c r="R112" s="2"/>
      <c r="S112" s="2"/>
      <c r="T112" s="2"/>
      <c r="U112" s="2"/>
      <c r="V112" s="2"/>
    </row>
    <row r="113" spans="1:22" ht="12.75" x14ac:dyDescent="0.2">
      <c r="A113" t="s">
        <v>3025</v>
      </c>
      <c r="B113" s="10"/>
      <c r="C113" s="11"/>
      <c r="D113" s="12"/>
      <c r="E113" s="12"/>
      <c r="F113" s="13"/>
      <c r="G113" s="14"/>
      <c r="H113" s="15"/>
      <c r="I113" s="15"/>
      <c r="J113" s="15"/>
      <c r="K113" s="15"/>
      <c r="L113" s="15"/>
      <c r="M113" s="16"/>
      <c r="N113" s="17"/>
      <c r="O113" s="32"/>
      <c r="P113" s="35"/>
      <c r="Q113" s="2"/>
      <c r="R113" s="2"/>
      <c r="S113" s="2"/>
      <c r="T113" s="2"/>
      <c r="U113" s="2"/>
      <c r="V113" s="2"/>
    </row>
    <row r="114" spans="1:22" ht="12.75" x14ac:dyDescent="0.2">
      <c r="A114" t="s">
        <v>3026</v>
      </c>
      <c r="B114" s="10"/>
      <c r="C114" s="11"/>
      <c r="D114" s="12"/>
      <c r="E114" s="12"/>
      <c r="F114" s="13"/>
      <c r="G114" s="14"/>
      <c r="H114" s="15"/>
      <c r="I114" s="15"/>
      <c r="J114" s="15"/>
      <c r="K114" s="15"/>
      <c r="L114" s="12"/>
      <c r="M114" s="16"/>
      <c r="N114" s="17"/>
      <c r="O114" s="32"/>
      <c r="P114" s="35"/>
      <c r="Q114" s="2"/>
      <c r="R114" s="2"/>
      <c r="S114" s="2"/>
      <c r="T114" s="2"/>
      <c r="U114" s="2"/>
      <c r="V114" s="2"/>
    </row>
    <row r="115" spans="1:22" ht="12.75" x14ac:dyDescent="0.2">
      <c r="A115" t="s">
        <v>3027</v>
      </c>
      <c r="B115" s="10"/>
      <c r="C115" s="11"/>
      <c r="D115" s="12"/>
      <c r="E115" s="12"/>
      <c r="F115" s="13"/>
      <c r="G115" s="14"/>
      <c r="H115" s="15"/>
      <c r="I115" s="15"/>
      <c r="J115" s="15"/>
      <c r="K115" s="15"/>
      <c r="L115" s="15"/>
      <c r="M115" s="16"/>
      <c r="N115" s="17"/>
      <c r="O115" s="32"/>
      <c r="P115" s="35"/>
      <c r="Q115" s="2"/>
      <c r="R115" s="2"/>
      <c r="S115" s="2"/>
      <c r="T115" s="2"/>
      <c r="U115" s="2"/>
      <c r="V115" s="2"/>
    </row>
    <row r="116" spans="1:22" ht="12.75" x14ac:dyDescent="0.2">
      <c r="A116" t="s">
        <v>3028</v>
      </c>
      <c r="B116" s="10"/>
      <c r="C116" s="11"/>
      <c r="D116" s="12"/>
      <c r="E116" s="12"/>
      <c r="F116" s="13"/>
      <c r="G116" s="14"/>
      <c r="H116" s="15"/>
      <c r="I116" s="15"/>
      <c r="J116" s="15"/>
      <c r="K116" s="15"/>
      <c r="L116" s="15"/>
      <c r="M116" s="16"/>
      <c r="N116" s="17"/>
      <c r="O116" s="32"/>
      <c r="P116" s="35"/>
      <c r="Q116" s="2"/>
      <c r="R116" s="2"/>
      <c r="S116" s="2"/>
      <c r="T116" s="2"/>
      <c r="U116" s="2"/>
      <c r="V116" s="2"/>
    </row>
    <row r="117" spans="1:22" ht="12.75" x14ac:dyDescent="0.2">
      <c r="A117" t="s">
        <v>3029</v>
      </c>
      <c r="B117" s="10"/>
      <c r="C117" s="11"/>
      <c r="D117" s="12"/>
      <c r="E117" s="12"/>
      <c r="F117" s="13"/>
      <c r="G117" s="14"/>
      <c r="H117" s="15"/>
      <c r="I117" s="15"/>
      <c r="J117" s="15"/>
      <c r="K117" s="15"/>
      <c r="L117" s="15"/>
      <c r="M117" s="16"/>
      <c r="N117" s="17"/>
      <c r="O117" s="32"/>
      <c r="P117" s="35"/>
      <c r="Q117" s="2"/>
      <c r="R117" s="2"/>
      <c r="S117" s="2"/>
      <c r="T117" s="2"/>
      <c r="U117" s="2"/>
      <c r="V117" s="2"/>
    </row>
    <row r="118" spans="1:22" ht="12.75" x14ac:dyDescent="0.2">
      <c r="A118" t="s">
        <v>3030</v>
      </c>
      <c r="B118" s="10"/>
      <c r="C118" s="11"/>
      <c r="D118" s="12"/>
      <c r="E118" s="12"/>
      <c r="F118" s="13"/>
      <c r="G118" s="14"/>
      <c r="H118" s="15"/>
      <c r="I118" s="15"/>
      <c r="J118" s="15"/>
      <c r="K118" s="15"/>
      <c r="L118" s="15"/>
      <c r="M118" s="16"/>
      <c r="N118" s="17"/>
      <c r="O118" s="32"/>
      <c r="P118" s="35"/>
      <c r="Q118" s="2"/>
      <c r="R118" s="2"/>
      <c r="S118" s="2"/>
      <c r="T118" s="2"/>
      <c r="U118" s="2"/>
      <c r="V118" s="2"/>
    </row>
    <row r="119" spans="1:22" ht="12.75" x14ac:dyDescent="0.2">
      <c r="A119" t="s">
        <v>3031</v>
      </c>
      <c r="B119" s="10"/>
      <c r="C119" s="11"/>
      <c r="D119" s="12"/>
      <c r="E119" s="12"/>
      <c r="F119" s="13"/>
      <c r="G119" s="14"/>
      <c r="H119" s="15"/>
      <c r="I119" s="15"/>
      <c r="J119" s="15"/>
      <c r="K119" s="15"/>
      <c r="L119" s="15"/>
      <c r="M119" s="16"/>
      <c r="N119" s="17"/>
      <c r="O119" s="32"/>
      <c r="P119" s="35"/>
      <c r="Q119" s="2"/>
      <c r="R119" s="2"/>
      <c r="S119" s="2"/>
      <c r="T119" s="2"/>
      <c r="U119" s="2"/>
      <c r="V119" s="2"/>
    </row>
    <row r="120" spans="1:22" ht="12.75" x14ac:dyDescent="0.2">
      <c r="A120" t="s">
        <v>3032</v>
      </c>
      <c r="B120" s="10"/>
      <c r="C120" s="11"/>
      <c r="D120" s="12"/>
      <c r="E120" s="12"/>
      <c r="F120" s="13"/>
      <c r="G120" s="14"/>
      <c r="H120" s="15"/>
      <c r="I120" s="15"/>
      <c r="J120" s="15"/>
      <c r="K120" s="15"/>
      <c r="L120" s="15"/>
      <c r="M120" s="16"/>
      <c r="N120" s="17"/>
      <c r="O120" s="32"/>
      <c r="P120" s="35"/>
      <c r="Q120" s="2"/>
      <c r="R120" s="2"/>
      <c r="S120" s="2"/>
      <c r="T120" s="2"/>
      <c r="U120" s="2"/>
      <c r="V120" s="2"/>
    </row>
    <row r="121" spans="1:22" ht="12.75" x14ac:dyDescent="0.2">
      <c r="A121" t="s">
        <v>3033</v>
      </c>
      <c r="B121" s="10"/>
      <c r="C121" s="11"/>
      <c r="D121" s="12"/>
      <c r="E121" s="12"/>
      <c r="F121" s="13"/>
      <c r="G121" s="14"/>
      <c r="H121" s="15"/>
      <c r="I121" s="15"/>
      <c r="J121" s="15"/>
      <c r="K121" s="15"/>
      <c r="L121" s="15"/>
      <c r="M121" s="16"/>
      <c r="N121" s="17"/>
      <c r="O121" s="32"/>
      <c r="P121" s="35"/>
      <c r="Q121" s="2"/>
      <c r="R121" s="2"/>
      <c r="S121" s="2"/>
      <c r="T121" s="2"/>
      <c r="U121" s="2"/>
      <c r="V121" s="2"/>
    </row>
    <row r="122" spans="1:22" ht="12.75" x14ac:dyDescent="0.2">
      <c r="A122" t="s">
        <v>3034</v>
      </c>
      <c r="B122" s="10"/>
      <c r="C122" s="11"/>
      <c r="D122" s="12"/>
      <c r="E122" s="12"/>
      <c r="F122" s="13"/>
      <c r="G122" s="13"/>
      <c r="H122" s="15"/>
      <c r="I122" s="15"/>
      <c r="J122" s="15"/>
      <c r="K122" s="15"/>
      <c r="L122" s="12"/>
      <c r="M122" s="16"/>
      <c r="N122" s="17"/>
      <c r="O122" s="32"/>
      <c r="P122" s="35"/>
      <c r="Q122" s="2"/>
      <c r="R122" s="2"/>
      <c r="S122" s="2"/>
      <c r="T122" s="2"/>
      <c r="U122" s="2"/>
      <c r="V122" s="2"/>
    </row>
    <row r="123" spans="1:22" ht="12.75" x14ac:dyDescent="0.2">
      <c r="A123" t="s">
        <v>3035</v>
      </c>
      <c r="B123" s="10"/>
      <c r="C123" s="11"/>
      <c r="D123" s="12"/>
      <c r="E123" s="12"/>
      <c r="F123" s="13"/>
      <c r="G123" s="13"/>
      <c r="H123" s="15"/>
      <c r="I123" s="15"/>
      <c r="J123" s="15"/>
      <c r="K123" s="15"/>
      <c r="L123" s="15"/>
      <c r="M123" s="16"/>
      <c r="N123" s="17"/>
      <c r="O123" s="32"/>
      <c r="P123" s="35"/>
      <c r="Q123" s="2"/>
      <c r="R123" s="2"/>
      <c r="S123" s="2"/>
      <c r="T123" s="2"/>
      <c r="U123" s="2"/>
      <c r="V123" s="2"/>
    </row>
    <row r="124" spans="1:22" ht="12.75" x14ac:dyDescent="0.2">
      <c r="A124" t="s">
        <v>3036</v>
      </c>
      <c r="B124" s="10"/>
      <c r="C124" s="11"/>
      <c r="D124" s="12"/>
      <c r="E124" s="12"/>
      <c r="F124" s="13"/>
      <c r="G124" s="14"/>
      <c r="H124" s="15"/>
      <c r="I124" s="15"/>
      <c r="J124" s="15"/>
      <c r="K124" s="15"/>
      <c r="L124" s="15"/>
      <c r="M124" s="16"/>
      <c r="N124" s="17"/>
      <c r="O124" s="32"/>
      <c r="P124" s="35"/>
      <c r="Q124" s="2"/>
      <c r="R124" s="2"/>
      <c r="S124" s="2"/>
      <c r="T124" s="2"/>
      <c r="U124" s="2"/>
      <c r="V124" s="2"/>
    </row>
    <row r="125" spans="1:22" ht="12.75" x14ac:dyDescent="0.2">
      <c r="A125" t="s">
        <v>3037</v>
      </c>
      <c r="B125" s="10"/>
      <c r="C125" s="11"/>
      <c r="D125" s="12"/>
      <c r="E125" s="12"/>
      <c r="F125" s="13"/>
      <c r="G125" s="14"/>
      <c r="H125" s="15"/>
      <c r="I125" s="15"/>
      <c r="J125" s="15"/>
      <c r="K125" s="15"/>
      <c r="L125" s="15"/>
      <c r="M125" s="16"/>
      <c r="N125" s="17"/>
      <c r="O125" s="32"/>
      <c r="P125" s="35"/>
      <c r="Q125" s="2"/>
      <c r="R125" s="2"/>
      <c r="S125" s="2"/>
      <c r="T125" s="2"/>
      <c r="U125" s="2"/>
      <c r="V125" s="2"/>
    </row>
    <row r="126" spans="1:22" ht="12.75" x14ac:dyDescent="0.2">
      <c r="A126" t="s">
        <v>3038</v>
      </c>
      <c r="B126" s="10"/>
      <c r="C126" s="11"/>
      <c r="D126" s="12"/>
      <c r="E126" s="12"/>
      <c r="F126" s="13"/>
      <c r="G126" s="14"/>
      <c r="H126" s="15"/>
      <c r="I126" s="15"/>
      <c r="J126" s="15"/>
      <c r="K126" s="15"/>
      <c r="L126" s="15"/>
      <c r="M126" s="16"/>
      <c r="N126" s="17"/>
      <c r="O126" s="32"/>
      <c r="P126" s="35"/>
      <c r="Q126" s="2"/>
      <c r="R126" s="2"/>
      <c r="S126" s="2"/>
      <c r="T126" s="2"/>
      <c r="U126" s="2"/>
      <c r="V126" s="2"/>
    </row>
    <row r="127" spans="1:22" ht="12.75" x14ac:dyDescent="0.2">
      <c r="A127" t="s">
        <v>3039</v>
      </c>
      <c r="B127" s="10"/>
      <c r="C127" s="11"/>
      <c r="D127" s="12"/>
      <c r="E127" s="12"/>
      <c r="F127" s="13"/>
      <c r="G127" s="14"/>
      <c r="H127" s="15"/>
      <c r="I127" s="15"/>
      <c r="J127" s="15"/>
      <c r="K127" s="15"/>
      <c r="L127" s="15"/>
      <c r="M127" s="16"/>
      <c r="N127" s="17"/>
      <c r="O127" s="32"/>
      <c r="P127" s="35"/>
      <c r="Q127" s="2"/>
      <c r="R127" s="2"/>
      <c r="S127" s="2"/>
      <c r="T127" s="2"/>
      <c r="U127" s="2"/>
      <c r="V127" s="2"/>
    </row>
    <row r="128" spans="1:22" ht="12.75" x14ac:dyDescent="0.2">
      <c r="A128" t="s">
        <v>3040</v>
      </c>
      <c r="B128" s="10"/>
      <c r="C128" s="11"/>
      <c r="D128" s="12"/>
      <c r="E128" s="12"/>
      <c r="F128" s="13"/>
      <c r="G128" s="14"/>
      <c r="H128" s="15"/>
      <c r="I128" s="15"/>
      <c r="J128" s="15"/>
      <c r="K128" s="15"/>
      <c r="L128" s="15"/>
      <c r="M128" s="16"/>
      <c r="N128" s="17"/>
      <c r="O128" s="32"/>
      <c r="P128" s="35"/>
      <c r="Q128" s="2"/>
      <c r="R128" s="2"/>
      <c r="S128" s="2"/>
      <c r="T128" s="2"/>
      <c r="U128" s="2"/>
      <c r="V128" s="2"/>
    </row>
    <row r="129" spans="1:22" ht="12.75" x14ac:dyDescent="0.2">
      <c r="A129" t="s">
        <v>3041</v>
      </c>
      <c r="B129" s="10"/>
      <c r="C129" s="11"/>
      <c r="D129" s="12"/>
      <c r="E129" s="12"/>
      <c r="F129" s="13"/>
      <c r="G129" s="14"/>
      <c r="H129" s="15"/>
      <c r="I129" s="15"/>
      <c r="J129" s="15"/>
      <c r="K129" s="15"/>
      <c r="L129" s="15"/>
      <c r="M129" s="16"/>
      <c r="N129" s="17"/>
      <c r="O129" s="32"/>
      <c r="P129" s="35"/>
      <c r="Q129" s="2"/>
      <c r="R129" s="2"/>
      <c r="S129" s="2"/>
      <c r="T129" s="2"/>
      <c r="U129" s="2"/>
      <c r="V129" s="2"/>
    </row>
    <row r="130" spans="1:22" ht="12.75" x14ac:dyDescent="0.2">
      <c r="A130" t="s">
        <v>3042</v>
      </c>
      <c r="B130" s="10"/>
      <c r="C130" s="11"/>
      <c r="D130" s="12"/>
      <c r="E130" s="12"/>
      <c r="F130" s="13"/>
      <c r="G130" s="14"/>
      <c r="H130" s="15"/>
      <c r="I130" s="15"/>
      <c r="J130" s="15"/>
      <c r="K130" s="15"/>
      <c r="L130" s="15"/>
      <c r="M130" s="16"/>
      <c r="N130" s="17"/>
      <c r="O130" s="32"/>
      <c r="P130" s="35"/>
      <c r="Q130" s="2"/>
      <c r="R130" s="2"/>
      <c r="S130" s="2"/>
      <c r="T130" s="2"/>
      <c r="U130" s="2"/>
      <c r="V130" s="2"/>
    </row>
    <row r="131" spans="1:22" ht="12.75" x14ac:dyDescent="0.2">
      <c r="A131" t="s">
        <v>3043</v>
      </c>
      <c r="B131" s="10"/>
      <c r="C131" s="11"/>
      <c r="D131" s="12"/>
      <c r="E131" s="12"/>
      <c r="F131" s="13"/>
      <c r="G131" s="14"/>
      <c r="H131" s="15"/>
      <c r="I131" s="15"/>
      <c r="J131" s="15"/>
      <c r="K131" s="15"/>
      <c r="L131" s="15"/>
      <c r="M131" s="16"/>
      <c r="N131" s="17"/>
      <c r="O131" s="32"/>
      <c r="P131" s="35"/>
      <c r="Q131" s="2"/>
      <c r="R131" s="2"/>
      <c r="S131" s="2"/>
      <c r="T131" s="2"/>
      <c r="U131" s="2"/>
      <c r="V131" s="2"/>
    </row>
    <row r="132" spans="1:22" ht="12.75" x14ac:dyDescent="0.2">
      <c r="A132" t="s">
        <v>3044</v>
      </c>
      <c r="B132" s="10"/>
      <c r="C132" s="11"/>
      <c r="D132" s="12"/>
      <c r="E132" s="12"/>
      <c r="F132" s="13"/>
      <c r="G132" s="14"/>
      <c r="H132" s="15"/>
      <c r="I132" s="15"/>
      <c r="J132" s="15"/>
      <c r="K132" s="15"/>
      <c r="L132" s="15"/>
      <c r="M132" s="16"/>
      <c r="N132" s="17"/>
      <c r="O132" s="32"/>
      <c r="P132" s="35"/>
      <c r="Q132" s="2"/>
      <c r="R132" s="2"/>
      <c r="S132" s="2"/>
      <c r="T132" s="2"/>
      <c r="U132" s="2"/>
      <c r="V132" s="2"/>
    </row>
    <row r="133" spans="1:22" ht="12.75" x14ac:dyDescent="0.2">
      <c r="A133" t="s">
        <v>3045</v>
      </c>
      <c r="B133" s="10"/>
      <c r="C133" s="11"/>
      <c r="D133" s="12"/>
      <c r="E133" s="12"/>
      <c r="F133" s="13"/>
      <c r="G133" s="14"/>
      <c r="H133" s="15"/>
      <c r="I133" s="15"/>
      <c r="J133" s="15"/>
      <c r="K133" s="15"/>
      <c r="L133" s="15"/>
      <c r="M133" s="16"/>
      <c r="N133" s="17"/>
      <c r="O133" s="32"/>
      <c r="P133" s="35"/>
      <c r="Q133" s="2"/>
      <c r="R133" s="2"/>
      <c r="S133" s="2"/>
      <c r="T133" s="2"/>
      <c r="U133" s="2"/>
      <c r="V133" s="2"/>
    </row>
    <row r="134" spans="1:22" ht="12.75" x14ac:dyDescent="0.2">
      <c r="A134" t="s">
        <v>3046</v>
      </c>
      <c r="B134" s="10"/>
      <c r="C134" s="11"/>
      <c r="D134" s="12"/>
      <c r="E134" s="12"/>
      <c r="F134" s="13"/>
      <c r="G134" s="14"/>
      <c r="H134" s="15"/>
      <c r="I134" s="15"/>
      <c r="J134" s="15"/>
      <c r="K134" s="15"/>
      <c r="L134" s="15"/>
      <c r="M134" s="16"/>
      <c r="N134" s="17"/>
      <c r="O134" s="32"/>
      <c r="P134" s="35"/>
      <c r="Q134" s="2"/>
      <c r="R134" s="2"/>
      <c r="S134" s="2"/>
      <c r="T134" s="2"/>
      <c r="U134" s="2"/>
      <c r="V134" s="2"/>
    </row>
    <row r="135" spans="1:22" ht="12.75" x14ac:dyDescent="0.2">
      <c r="A135" t="s">
        <v>3047</v>
      </c>
      <c r="B135" s="10"/>
      <c r="C135" s="11"/>
      <c r="D135" s="12"/>
      <c r="E135" s="12"/>
      <c r="F135" s="13"/>
      <c r="G135" s="14"/>
      <c r="H135" s="15"/>
      <c r="I135" s="15"/>
      <c r="J135" s="15"/>
      <c r="K135" s="15"/>
      <c r="L135" s="15"/>
      <c r="M135" s="16"/>
      <c r="N135" s="17"/>
      <c r="O135" s="32"/>
      <c r="P135" s="35"/>
      <c r="Q135" s="2"/>
      <c r="R135" s="2"/>
      <c r="S135" s="2"/>
      <c r="T135" s="2"/>
      <c r="U135" s="2"/>
      <c r="V135" s="2"/>
    </row>
    <row r="136" spans="1:22" ht="12.75" x14ac:dyDescent="0.2">
      <c r="A136" t="s">
        <v>3048</v>
      </c>
      <c r="B136" s="10"/>
      <c r="C136" s="11"/>
      <c r="D136" s="12"/>
      <c r="E136" s="12"/>
      <c r="F136" s="13"/>
      <c r="G136" s="14"/>
      <c r="H136" s="15"/>
      <c r="I136" s="15"/>
      <c r="J136" s="15"/>
      <c r="K136" s="15"/>
      <c r="L136" s="15"/>
      <c r="M136" s="16"/>
      <c r="N136" s="17"/>
      <c r="O136" s="32"/>
      <c r="P136" s="35"/>
      <c r="Q136" s="2"/>
      <c r="R136" s="2"/>
      <c r="S136" s="2"/>
      <c r="T136" s="2"/>
      <c r="U136" s="2"/>
      <c r="V136" s="2"/>
    </row>
    <row r="137" spans="1:22" ht="12.75" x14ac:dyDescent="0.2">
      <c r="A137" t="s">
        <v>3049</v>
      </c>
      <c r="B137" s="10"/>
      <c r="C137" s="11"/>
      <c r="D137" s="12"/>
      <c r="E137" s="12"/>
      <c r="F137" s="13"/>
      <c r="G137" s="14"/>
      <c r="H137" s="15"/>
      <c r="I137" s="15"/>
      <c r="J137" s="15"/>
      <c r="K137" s="15"/>
      <c r="L137" s="12"/>
      <c r="M137" s="16"/>
      <c r="N137" s="17"/>
      <c r="O137" s="32"/>
      <c r="P137" s="35"/>
      <c r="Q137" s="2"/>
      <c r="R137" s="2"/>
      <c r="S137" s="2"/>
      <c r="T137" s="2"/>
      <c r="U137" s="2"/>
      <c r="V137" s="2"/>
    </row>
    <row r="138" spans="1:22" ht="12.75" x14ac:dyDescent="0.2">
      <c r="A138" t="s">
        <v>3050</v>
      </c>
      <c r="B138" s="10"/>
      <c r="C138" s="11"/>
      <c r="D138" s="12"/>
      <c r="E138" s="12"/>
      <c r="F138" s="13"/>
      <c r="G138" s="14"/>
      <c r="H138" s="15"/>
      <c r="I138" s="15"/>
      <c r="J138" s="15"/>
      <c r="K138" s="15"/>
      <c r="L138" s="15"/>
      <c r="M138" s="16"/>
      <c r="N138" s="17"/>
      <c r="O138" s="32"/>
      <c r="P138" s="35"/>
      <c r="Q138" s="2"/>
      <c r="R138" s="2"/>
      <c r="S138" s="2"/>
      <c r="T138" s="2"/>
      <c r="U138" s="2"/>
      <c r="V138" s="2"/>
    </row>
    <row r="139" spans="1:22" ht="12.75" x14ac:dyDescent="0.2">
      <c r="A139" t="s">
        <v>3051</v>
      </c>
      <c r="B139" s="10"/>
      <c r="C139" s="11"/>
      <c r="D139" s="12"/>
      <c r="E139" s="12"/>
      <c r="F139" s="13"/>
      <c r="G139" s="14"/>
      <c r="H139" s="15"/>
      <c r="I139" s="15"/>
      <c r="J139" s="15"/>
      <c r="K139" s="15"/>
      <c r="L139" s="12"/>
      <c r="M139" s="16"/>
      <c r="N139" s="17"/>
      <c r="O139" s="32"/>
      <c r="P139" s="35"/>
      <c r="Q139" s="2"/>
      <c r="R139" s="2"/>
      <c r="S139" s="2"/>
      <c r="T139" s="2"/>
      <c r="U139" s="2"/>
      <c r="V139" s="2"/>
    </row>
    <row r="140" spans="1:22" ht="12.75" x14ac:dyDescent="0.2">
      <c r="A140" t="s">
        <v>3052</v>
      </c>
      <c r="B140" s="10"/>
      <c r="C140" s="11"/>
      <c r="D140" s="12"/>
      <c r="E140" s="12"/>
      <c r="F140" s="13"/>
      <c r="G140" s="14"/>
      <c r="H140" s="15"/>
      <c r="I140" s="15"/>
      <c r="J140" s="15"/>
      <c r="K140" s="15"/>
      <c r="L140" s="15"/>
      <c r="M140" s="16"/>
      <c r="N140" s="17"/>
      <c r="O140" s="32"/>
      <c r="P140" s="35"/>
      <c r="Q140" s="2"/>
      <c r="R140" s="2"/>
      <c r="S140" s="2"/>
      <c r="T140" s="2"/>
      <c r="U140" s="2"/>
      <c r="V140" s="2"/>
    </row>
    <row r="141" spans="1:22" ht="12.75" x14ac:dyDescent="0.2">
      <c r="A141" t="s">
        <v>3053</v>
      </c>
      <c r="B141" s="10"/>
      <c r="C141" s="11"/>
      <c r="D141" s="12"/>
      <c r="E141" s="12"/>
      <c r="F141" s="13"/>
      <c r="G141" s="14"/>
      <c r="H141" s="15"/>
      <c r="I141" s="15"/>
      <c r="J141" s="15"/>
      <c r="K141" s="15"/>
      <c r="L141" s="15"/>
      <c r="M141" s="16"/>
      <c r="N141" s="17"/>
      <c r="O141" s="32"/>
      <c r="P141" s="35"/>
      <c r="Q141" s="2"/>
      <c r="R141" s="2"/>
      <c r="S141" s="2"/>
      <c r="T141" s="2"/>
      <c r="U141" s="2"/>
      <c r="V141" s="2"/>
    </row>
    <row r="142" spans="1:22" ht="12.75" x14ac:dyDescent="0.2">
      <c r="A142" t="s">
        <v>3054</v>
      </c>
      <c r="B142" s="10"/>
      <c r="C142" s="11"/>
      <c r="D142" s="12"/>
      <c r="E142" s="12"/>
      <c r="F142" s="13"/>
      <c r="G142" s="14"/>
      <c r="H142" s="15"/>
      <c r="I142" s="15"/>
      <c r="J142" s="15"/>
      <c r="K142" s="15"/>
      <c r="L142" s="15"/>
      <c r="M142" s="16"/>
      <c r="N142" s="17"/>
      <c r="O142" s="32"/>
      <c r="P142" s="35"/>
      <c r="Q142" s="2"/>
      <c r="R142" s="2"/>
      <c r="S142" s="2"/>
      <c r="T142" s="2"/>
      <c r="U142" s="2"/>
      <c r="V142" s="2"/>
    </row>
    <row r="143" spans="1:22" ht="12.75" x14ac:dyDescent="0.2">
      <c r="A143" t="s">
        <v>3055</v>
      </c>
      <c r="B143" s="10"/>
      <c r="C143" s="11"/>
      <c r="D143" s="12"/>
      <c r="E143" s="12"/>
      <c r="F143" s="13"/>
      <c r="G143" s="14"/>
      <c r="H143" s="15"/>
      <c r="I143" s="15"/>
      <c r="J143" s="15"/>
      <c r="K143" s="15"/>
      <c r="L143" s="12"/>
      <c r="M143" s="16"/>
      <c r="N143" s="17"/>
      <c r="O143" s="32"/>
      <c r="P143" s="35"/>
      <c r="Q143" s="2"/>
      <c r="R143" s="2"/>
      <c r="S143" s="2"/>
      <c r="T143" s="2"/>
      <c r="U143" s="2"/>
      <c r="V143" s="2"/>
    </row>
    <row r="144" spans="1:22" ht="12.75" x14ac:dyDescent="0.2">
      <c r="A144" t="s">
        <v>3056</v>
      </c>
      <c r="B144" s="10"/>
      <c r="C144" s="11"/>
      <c r="D144" s="12"/>
      <c r="E144" s="12"/>
      <c r="F144" s="13"/>
      <c r="G144" s="14"/>
      <c r="H144" s="15"/>
      <c r="I144" s="15"/>
      <c r="J144" s="15"/>
      <c r="K144" s="15"/>
      <c r="L144" s="15"/>
      <c r="M144" s="16"/>
      <c r="N144" s="17"/>
      <c r="O144" s="32"/>
      <c r="P144" s="35"/>
      <c r="Q144" s="2"/>
      <c r="R144" s="2"/>
      <c r="S144" s="2"/>
      <c r="T144" s="2"/>
      <c r="U144" s="2"/>
      <c r="V144" s="2"/>
    </row>
    <row r="145" spans="1:22" ht="12.75" x14ac:dyDescent="0.2">
      <c r="A145" t="s">
        <v>3057</v>
      </c>
      <c r="B145" s="10"/>
      <c r="C145" s="11"/>
      <c r="D145" s="12"/>
      <c r="E145" s="12"/>
      <c r="F145" s="13"/>
      <c r="G145" s="14"/>
      <c r="H145" s="15"/>
      <c r="I145" s="15"/>
      <c r="J145" s="15"/>
      <c r="K145" s="15"/>
      <c r="L145" s="15"/>
      <c r="M145" s="16"/>
      <c r="N145" s="17"/>
      <c r="O145" s="32"/>
      <c r="P145" s="35"/>
      <c r="Q145" s="2"/>
      <c r="R145" s="2"/>
      <c r="S145" s="2"/>
      <c r="T145" s="2"/>
      <c r="U145" s="2"/>
      <c r="V145" s="2"/>
    </row>
    <row r="146" spans="1:22" ht="12.75" x14ac:dyDescent="0.2">
      <c r="A146" t="s">
        <v>3058</v>
      </c>
      <c r="B146" s="10"/>
      <c r="C146" s="11"/>
      <c r="D146" s="12"/>
      <c r="E146" s="12"/>
      <c r="F146" s="13"/>
      <c r="G146" s="14"/>
      <c r="H146" s="15"/>
      <c r="I146" s="15"/>
      <c r="J146" s="15"/>
      <c r="K146" s="15"/>
      <c r="L146" s="15"/>
      <c r="M146" s="16"/>
      <c r="N146" s="17"/>
      <c r="O146" s="32"/>
      <c r="P146" s="35"/>
      <c r="Q146" s="2"/>
      <c r="R146" s="2"/>
      <c r="S146" s="2"/>
      <c r="T146" s="2"/>
      <c r="U146" s="2"/>
      <c r="V146" s="2"/>
    </row>
    <row r="147" spans="1:22" ht="12.75" x14ac:dyDescent="0.2">
      <c r="A147" t="s">
        <v>3059</v>
      </c>
      <c r="B147" s="10"/>
      <c r="C147" s="11"/>
      <c r="D147" s="12"/>
      <c r="E147" s="12"/>
      <c r="F147" s="13"/>
      <c r="G147" s="14"/>
      <c r="H147" s="15"/>
      <c r="I147" s="15"/>
      <c r="J147" s="15"/>
      <c r="K147" s="15"/>
      <c r="L147" s="15"/>
      <c r="M147" s="16"/>
      <c r="N147" s="17"/>
      <c r="O147" s="32"/>
      <c r="P147" s="35"/>
      <c r="Q147" s="2"/>
      <c r="R147" s="2"/>
      <c r="S147" s="2"/>
      <c r="T147" s="2"/>
      <c r="U147" s="2"/>
      <c r="V147" s="2"/>
    </row>
    <row r="148" spans="1:22" ht="12.75" x14ac:dyDescent="0.2">
      <c r="A148" t="s">
        <v>3060</v>
      </c>
      <c r="B148" s="10"/>
      <c r="C148" s="11"/>
      <c r="D148" s="12"/>
      <c r="E148" s="12"/>
      <c r="F148" s="13"/>
      <c r="G148" s="19"/>
      <c r="H148" s="15"/>
      <c r="I148" s="20"/>
      <c r="J148" s="12"/>
      <c r="K148" s="12"/>
      <c r="L148" s="12"/>
      <c r="M148" s="16"/>
      <c r="N148" s="17"/>
      <c r="O148" s="32"/>
      <c r="P148" s="35"/>
      <c r="Q148" s="2"/>
      <c r="R148" s="2"/>
      <c r="S148" s="2"/>
      <c r="T148" s="2"/>
      <c r="U148" s="2"/>
      <c r="V148" s="2"/>
    </row>
    <row r="149" spans="1:22" ht="12.75" x14ac:dyDescent="0.2">
      <c r="A149" t="s">
        <v>3061</v>
      </c>
      <c r="B149" s="10"/>
      <c r="C149" s="11"/>
      <c r="D149" s="12"/>
      <c r="E149" s="12"/>
      <c r="F149" s="13"/>
      <c r="G149" s="13"/>
      <c r="H149" s="15"/>
      <c r="I149" s="15"/>
      <c r="J149" s="15"/>
      <c r="K149" s="15"/>
      <c r="L149" s="15"/>
      <c r="M149" s="16"/>
      <c r="N149" s="17"/>
      <c r="O149" s="32"/>
      <c r="P149" s="35"/>
      <c r="Q149" s="2"/>
      <c r="R149" s="2"/>
      <c r="S149" s="2"/>
      <c r="T149" s="2"/>
      <c r="U149" s="2"/>
      <c r="V149" s="2"/>
    </row>
    <row r="150" spans="1:22" ht="12.75" x14ac:dyDescent="0.2">
      <c r="A150" t="s">
        <v>3062</v>
      </c>
      <c r="B150" s="10"/>
      <c r="C150" s="11"/>
      <c r="D150" s="12"/>
      <c r="E150" s="12"/>
      <c r="F150" s="13"/>
      <c r="G150" s="13"/>
      <c r="H150" s="15"/>
      <c r="I150" s="15"/>
      <c r="J150" s="15"/>
      <c r="K150" s="15"/>
      <c r="L150" s="15"/>
      <c r="M150" s="16"/>
      <c r="N150" s="17"/>
      <c r="O150" s="32"/>
      <c r="P150" s="35"/>
      <c r="Q150" s="2"/>
      <c r="R150" s="2"/>
      <c r="S150" s="2"/>
      <c r="T150" s="2"/>
      <c r="U150" s="2"/>
      <c r="V150" s="2"/>
    </row>
    <row r="151" spans="1:22" ht="12.75" x14ac:dyDescent="0.2">
      <c r="A151" t="s">
        <v>3063</v>
      </c>
      <c r="B151" s="10"/>
      <c r="C151" s="11"/>
      <c r="D151" s="12"/>
      <c r="E151" s="12"/>
      <c r="F151" s="13"/>
      <c r="G151" s="14"/>
      <c r="H151" s="15"/>
      <c r="I151" s="15"/>
      <c r="J151" s="15"/>
      <c r="K151" s="15"/>
      <c r="L151" s="15"/>
      <c r="M151" s="16"/>
      <c r="N151" s="17"/>
      <c r="O151" s="32"/>
      <c r="P151" s="35"/>
      <c r="Q151" s="2"/>
      <c r="R151" s="2"/>
      <c r="S151" s="2"/>
      <c r="T151" s="2"/>
      <c r="U151" s="2"/>
      <c r="V151" s="2"/>
    </row>
    <row r="152" spans="1:22" ht="12.75" x14ac:dyDescent="0.2">
      <c r="A152" t="s">
        <v>3064</v>
      </c>
      <c r="B152" s="10"/>
      <c r="C152" s="11"/>
      <c r="D152" s="12"/>
      <c r="E152" s="12"/>
      <c r="F152" s="13"/>
      <c r="G152" s="14"/>
      <c r="H152" s="15"/>
      <c r="I152" s="15"/>
      <c r="J152" s="15"/>
      <c r="K152" s="15"/>
      <c r="L152" s="15"/>
      <c r="M152" s="16"/>
      <c r="N152" s="17"/>
      <c r="O152" s="32"/>
      <c r="P152" s="35"/>
      <c r="Q152" s="2"/>
      <c r="R152" s="2"/>
      <c r="S152" s="2"/>
      <c r="T152" s="2"/>
      <c r="U152" s="2"/>
      <c r="V152" s="2"/>
    </row>
    <row r="153" spans="1:22" ht="12.75" x14ac:dyDescent="0.2">
      <c r="A153" t="s">
        <v>3065</v>
      </c>
      <c r="B153" s="10"/>
      <c r="C153" s="11"/>
      <c r="D153" s="12"/>
      <c r="E153" s="12"/>
      <c r="F153" s="13"/>
      <c r="G153" s="14"/>
      <c r="H153" s="15"/>
      <c r="I153" s="15"/>
      <c r="J153" s="15"/>
      <c r="K153" s="15"/>
      <c r="L153" s="15"/>
      <c r="M153" s="16"/>
      <c r="N153" s="17"/>
      <c r="O153" s="32"/>
      <c r="P153" s="35"/>
      <c r="Q153" s="2"/>
      <c r="R153" s="2"/>
      <c r="S153" s="2"/>
      <c r="T153" s="2"/>
      <c r="U153" s="2"/>
      <c r="V153" s="2"/>
    </row>
    <row r="154" spans="1:22" ht="12.75" x14ac:dyDescent="0.2">
      <c r="A154" t="s">
        <v>3066</v>
      </c>
      <c r="B154" s="10"/>
      <c r="C154" s="11"/>
      <c r="D154" s="12"/>
      <c r="E154" s="12"/>
      <c r="F154" s="13"/>
      <c r="G154" s="14"/>
      <c r="H154" s="15"/>
      <c r="I154" s="15"/>
      <c r="J154" s="15"/>
      <c r="K154" s="15"/>
      <c r="L154" s="15"/>
      <c r="M154" s="16"/>
      <c r="N154" s="17"/>
      <c r="O154" s="32"/>
      <c r="P154" s="35"/>
      <c r="Q154" s="2"/>
      <c r="R154" s="2"/>
      <c r="S154" s="2"/>
      <c r="T154" s="2"/>
      <c r="U154" s="2"/>
      <c r="V154" s="2"/>
    </row>
    <row r="155" spans="1:22" ht="12.75" x14ac:dyDescent="0.2">
      <c r="A155" t="s">
        <v>3067</v>
      </c>
      <c r="B155" s="10"/>
      <c r="C155" s="11"/>
      <c r="D155" s="12"/>
      <c r="E155" s="12"/>
      <c r="F155" s="13"/>
      <c r="G155" s="14"/>
      <c r="H155" s="15"/>
      <c r="I155" s="15"/>
      <c r="J155" s="15"/>
      <c r="K155" s="15"/>
      <c r="L155" s="12"/>
      <c r="M155" s="16"/>
      <c r="N155" s="17"/>
      <c r="O155" s="32"/>
      <c r="P155" s="35"/>
      <c r="Q155" s="2"/>
      <c r="R155" s="2"/>
      <c r="S155" s="2"/>
      <c r="T155" s="2"/>
      <c r="U155" s="2"/>
      <c r="V155" s="2"/>
    </row>
    <row r="156" spans="1:22" ht="12.75" x14ac:dyDescent="0.2">
      <c r="A156" t="s">
        <v>3068</v>
      </c>
      <c r="B156" s="10"/>
      <c r="C156" s="11"/>
      <c r="D156" s="12"/>
      <c r="E156" s="12"/>
      <c r="F156" s="13"/>
      <c r="G156" s="14"/>
      <c r="H156" s="15"/>
      <c r="I156" s="15"/>
      <c r="J156" s="15"/>
      <c r="K156" s="15"/>
      <c r="L156" s="15"/>
      <c r="M156" s="16"/>
      <c r="N156" s="17"/>
      <c r="O156" s="32"/>
      <c r="P156" s="35"/>
      <c r="Q156" s="2"/>
      <c r="R156" s="2"/>
      <c r="S156" s="2"/>
      <c r="T156" s="2"/>
      <c r="U156" s="2"/>
      <c r="V156" s="2"/>
    </row>
    <row r="157" spans="1:22" ht="12.75" x14ac:dyDescent="0.2">
      <c r="A157" t="s">
        <v>3069</v>
      </c>
      <c r="B157" s="10"/>
      <c r="C157" s="11"/>
      <c r="D157" s="12"/>
      <c r="E157" s="12"/>
      <c r="F157" s="13"/>
      <c r="G157" s="14"/>
      <c r="H157" s="15"/>
      <c r="I157" s="15"/>
      <c r="J157" s="15"/>
      <c r="K157" s="15"/>
      <c r="L157" s="15"/>
      <c r="M157" s="16"/>
      <c r="N157" s="17"/>
      <c r="O157" s="32"/>
      <c r="P157" s="35"/>
      <c r="Q157" s="2"/>
      <c r="R157" s="2"/>
      <c r="S157" s="2"/>
      <c r="T157" s="2"/>
      <c r="U157" s="2"/>
      <c r="V157" s="2"/>
    </row>
    <row r="158" spans="1:22" ht="12.75" x14ac:dyDescent="0.2">
      <c r="A158" t="s">
        <v>3070</v>
      </c>
      <c r="B158" s="10"/>
      <c r="C158" s="11"/>
      <c r="D158" s="12"/>
      <c r="E158" s="12"/>
      <c r="F158" s="13"/>
      <c r="G158" s="14"/>
      <c r="H158" s="15"/>
      <c r="I158" s="15"/>
      <c r="J158" s="15"/>
      <c r="K158" s="15"/>
      <c r="L158" s="12"/>
      <c r="M158" s="16"/>
      <c r="N158" s="17"/>
      <c r="O158" s="32"/>
      <c r="P158" s="35"/>
      <c r="Q158" s="2"/>
      <c r="R158" s="2"/>
      <c r="S158" s="2"/>
      <c r="T158" s="2"/>
      <c r="U158" s="2"/>
      <c r="V158" s="2"/>
    </row>
    <row r="159" spans="1:22" ht="12.75" x14ac:dyDescent="0.2">
      <c r="A159" t="s">
        <v>3071</v>
      </c>
      <c r="B159" s="10"/>
      <c r="C159" s="11"/>
      <c r="D159" s="12"/>
      <c r="E159" s="12"/>
      <c r="F159" s="13"/>
      <c r="G159" s="14"/>
      <c r="H159" s="15"/>
      <c r="I159" s="15"/>
      <c r="J159" s="15"/>
      <c r="K159" s="15"/>
      <c r="L159" s="15"/>
      <c r="M159" s="16"/>
      <c r="N159" s="17"/>
      <c r="O159" s="32"/>
      <c r="P159" s="35"/>
      <c r="Q159" s="2"/>
      <c r="R159" s="2"/>
      <c r="S159" s="2"/>
      <c r="T159" s="2"/>
      <c r="U159" s="2"/>
      <c r="V159" s="2"/>
    </row>
    <row r="160" spans="1:22" ht="12.75" x14ac:dyDescent="0.2">
      <c r="A160" t="s">
        <v>3072</v>
      </c>
      <c r="B160" s="10"/>
      <c r="C160" s="11"/>
      <c r="D160" s="12"/>
      <c r="E160" s="12"/>
      <c r="F160" s="13"/>
      <c r="G160" s="14"/>
      <c r="H160" s="15"/>
      <c r="I160" s="15"/>
      <c r="J160" s="15"/>
      <c r="K160" s="15"/>
      <c r="L160" s="12"/>
      <c r="M160" s="16"/>
      <c r="N160" s="17"/>
      <c r="O160" s="32"/>
      <c r="P160" s="35"/>
      <c r="Q160" s="2"/>
      <c r="R160" s="2"/>
      <c r="S160" s="2"/>
      <c r="T160" s="2"/>
      <c r="U160" s="2"/>
      <c r="V160" s="2"/>
    </row>
    <row r="161" spans="1:22" ht="12.75" x14ac:dyDescent="0.2">
      <c r="A161" t="s">
        <v>3073</v>
      </c>
      <c r="B161" s="10"/>
      <c r="C161" s="11"/>
      <c r="D161" s="12"/>
      <c r="E161" s="12"/>
      <c r="F161" s="13"/>
      <c r="G161" s="14"/>
      <c r="H161" s="15"/>
      <c r="I161" s="15"/>
      <c r="J161" s="15"/>
      <c r="K161" s="15"/>
      <c r="L161" s="15"/>
      <c r="M161" s="16"/>
      <c r="N161" s="17"/>
      <c r="O161" s="32"/>
      <c r="P161" s="35"/>
      <c r="Q161" s="2"/>
      <c r="R161" s="2"/>
      <c r="S161" s="2"/>
      <c r="T161" s="2"/>
      <c r="U161" s="2"/>
      <c r="V161" s="2"/>
    </row>
    <row r="162" spans="1:22" ht="12.75" x14ac:dyDescent="0.2">
      <c r="A162" t="s">
        <v>3074</v>
      </c>
      <c r="B162" s="10"/>
      <c r="C162" s="11"/>
      <c r="D162" s="12"/>
      <c r="E162" s="12"/>
      <c r="F162" s="13"/>
      <c r="G162" s="14"/>
      <c r="H162" s="15"/>
      <c r="I162" s="15"/>
      <c r="J162" s="15"/>
      <c r="K162" s="15"/>
      <c r="L162" s="15"/>
      <c r="M162" s="16"/>
      <c r="N162" s="17"/>
      <c r="O162" s="32"/>
      <c r="P162" s="35"/>
      <c r="Q162" s="2"/>
      <c r="R162" s="2"/>
      <c r="S162" s="2"/>
      <c r="T162" s="2"/>
      <c r="U162" s="2"/>
      <c r="V162" s="2"/>
    </row>
    <row r="163" spans="1:22" ht="12.75" x14ac:dyDescent="0.2">
      <c r="A163" t="s">
        <v>3075</v>
      </c>
      <c r="B163" s="10"/>
      <c r="C163" s="11"/>
      <c r="D163" s="12"/>
      <c r="E163" s="12"/>
      <c r="F163" s="13"/>
      <c r="G163" s="14"/>
      <c r="H163" s="15"/>
      <c r="I163" s="15"/>
      <c r="J163" s="15"/>
      <c r="K163" s="15"/>
      <c r="L163" s="15"/>
      <c r="M163" s="16"/>
      <c r="N163" s="17"/>
      <c r="O163" s="32"/>
      <c r="P163" s="35"/>
      <c r="Q163" s="2"/>
      <c r="R163" s="2"/>
      <c r="S163" s="2"/>
      <c r="T163" s="2"/>
      <c r="U163" s="2"/>
      <c r="V163" s="2"/>
    </row>
    <row r="164" spans="1:22" ht="12.75" x14ac:dyDescent="0.2">
      <c r="A164" t="s">
        <v>3076</v>
      </c>
      <c r="B164" s="10"/>
      <c r="C164" s="11"/>
      <c r="D164" s="12"/>
      <c r="E164" s="12"/>
      <c r="F164" s="13"/>
      <c r="G164" s="14"/>
      <c r="H164" s="15"/>
      <c r="I164" s="15"/>
      <c r="J164" s="15"/>
      <c r="K164" s="15"/>
      <c r="L164" s="15"/>
      <c r="M164" s="16"/>
      <c r="N164" s="17"/>
      <c r="O164" s="32"/>
      <c r="P164" s="35"/>
      <c r="Q164" s="2"/>
      <c r="R164" s="2"/>
      <c r="S164" s="2"/>
      <c r="T164" s="2"/>
      <c r="U164" s="2"/>
      <c r="V164" s="2"/>
    </row>
    <row r="165" spans="1:22" ht="12.75" x14ac:dyDescent="0.2">
      <c r="A165" t="s">
        <v>3077</v>
      </c>
      <c r="B165" s="10"/>
      <c r="C165" s="11"/>
      <c r="D165" s="12"/>
      <c r="E165" s="12"/>
      <c r="F165" s="13"/>
      <c r="G165" s="14"/>
      <c r="H165" s="15"/>
      <c r="I165" s="15"/>
      <c r="J165" s="15"/>
      <c r="K165" s="15"/>
      <c r="L165" s="15"/>
      <c r="M165" s="16"/>
      <c r="N165" s="17"/>
      <c r="O165" s="32"/>
      <c r="P165" s="35"/>
      <c r="Q165" s="2"/>
      <c r="R165" s="2"/>
      <c r="S165" s="2"/>
      <c r="T165" s="2"/>
      <c r="U165" s="2"/>
      <c r="V165" s="2"/>
    </row>
    <row r="166" spans="1:22" ht="12.75" x14ac:dyDescent="0.2">
      <c r="A166" t="s">
        <v>3078</v>
      </c>
      <c r="B166" s="10"/>
      <c r="C166" s="11"/>
      <c r="D166" s="12"/>
      <c r="E166" s="12"/>
      <c r="F166" s="13"/>
      <c r="G166" s="14"/>
      <c r="H166" s="15"/>
      <c r="I166" s="15"/>
      <c r="J166" s="15"/>
      <c r="K166" s="15"/>
      <c r="L166" s="15"/>
      <c r="M166" s="16"/>
      <c r="N166" s="17"/>
      <c r="O166" s="32"/>
      <c r="P166" s="35"/>
      <c r="Q166" s="2"/>
      <c r="R166" s="2"/>
      <c r="S166" s="2"/>
      <c r="T166" s="2"/>
      <c r="U166" s="2"/>
      <c r="V166" s="2"/>
    </row>
    <row r="167" spans="1:22" ht="12.75" x14ac:dyDescent="0.2">
      <c r="A167" t="s">
        <v>3079</v>
      </c>
      <c r="B167" s="10"/>
      <c r="C167" s="11"/>
      <c r="D167" s="12"/>
      <c r="E167" s="12"/>
      <c r="F167" s="13"/>
      <c r="G167" s="14"/>
      <c r="H167" s="15"/>
      <c r="I167" s="15"/>
      <c r="J167" s="15"/>
      <c r="K167" s="15"/>
      <c r="L167" s="15"/>
      <c r="M167" s="16"/>
      <c r="N167" s="17"/>
      <c r="O167" s="32"/>
      <c r="P167" s="35"/>
      <c r="Q167" s="2"/>
      <c r="R167" s="2"/>
      <c r="S167" s="2"/>
      <c r="T167" s="2"/>
      <c r="U167" s="2"/>
      <c r="V167" s="2"/>
    </row>
    <row r="168" spans="1:22" ht="12.75" x14ac:dyDescent="0.2">
      <c r="A168" t="s">
        <v>3080</v>
      </c>
      <c r="B168" s="10"/>
      <c r="C168" s="11"/>
      <c r="D168" s="12"/>
      <c r="E168" s="12"/>
      <c r="F168" s="13"/>
      <c r="G168" s="14"/>
      <c r="H168" s="15"/>
      <c r="I168" s="15"/>
      <c r="J168" s="15"/>
      <c r="K168" s="15"/>
      <c r="L168" s="15"/>
      <c r="M168" s="16"/>
      <c r="N168" s="17"/>
      <c r="O168" s="32"/>
      <c r="P168" s="35"/>
      <c r="Q168" s="2"/>
      <c r="R168" s="2"/>
      <c r="S168" s="2"/>
      <c r="T168" s="2"/>
      <c r="U168" s="2"/>
      <c r="V168" s="2"/>
    </row>
    <row r="169" spans="1:22" ht="12.75" x14ac:dyDescent="0.2">
      <c r="A169" t="s">
        <v>3081</v>
      </c>
      <c r="B169" s="10"/>
      <c r="C169" s="11"/>
      <c r="D169" s="12"/>
      <c r="E169" s="12"/>
      <c r="F169" s="13"/>
      <c r="G169" s="13"/>
      <c r="H169" s="15"/>
      <c r="I169" s="15"/>
      <c r="J169" s="15"/>
      <c r="K169" s="12"/>
      <c r="L169" s="12"/>
      <c r="M169" s="16"/>
      <c r="N169" s="17"/>
      <c r="O169" s="32"/>
      <c r="P169" s="35"/>
      <c r="Q169" s="2"/>
      <c r="R169" s="2"/>
      <c r="S169" s="2"/>
      <c r="T169" s="2"/>
      <c r="U169" s="2"/>
      <c r="V169" s="2"/>
    </row>
    <row r="170" spans="1:22" ht="12.75" x14ac:dyDescent="0.2">
      <c r="A170" t="s">
        <v>3082</v>
      </c>
      <c r="B170" s="10"/>
      <c r="C170" s="11"/>
      <c r="D170" s="12"/>
      <c r="E170" s="12"/>
      <c r="F170" s="13"/>
      <c r="G170" s="14"/>
      <c r="H170" s="15"/>
      <c r="I170" s="15"/>
      <c r="J170" s="15"/>
      <c r="K170" s="15"/>
      <c r="L170" s="15"/>
      <c r="M170" s="16"/>
      <c r="N170" s="17"/>
      <c r="O170" s="32"/>
      <c r="P170" s="35"/>
      <c r="Q170" s="2"/>
      <c r="R170" s="2"/>
      <c r="S170" s="2"/>
      <c r="T170" s="2"/>
      <c r="U170" s="2"/>
      <c r="V170" s="2"/>
    </row>
    <row r="171" spans="1:22" ht="12.75" x14ac:dyDescent="0.2">
      <c r="A171" t="s">
        <v>3083</v>
      </c>
      <c r="B171" s="10"/>
      <c r="C171" s="11"/>
      <c r="D171" s="12"/>
      <c r="E171" s="12"/>
      <c r="F171" s="13"/>
      <c r="G171" s="14"/>
      <c r="H171" s="15"/>
      <c r="I171" s="15"/>
      <c r="J171" s="15"/>
      <c r="K171" s="15"/>
      <c r="L171" s="12"/>
      <c r="M171" s="16"/>
      <c r="N171" s="17"/>
      <c r="O171" s="32"/>
      <c r="P171" s="35"/>
      <c r="Q171" s="2"/>
      <c r="R171" s="2"/>
      <c r="S171" s="2"/>
      <c r="T171" s="2"/>
      <c r="U171" s="2"/>
      <c r="V171" s="2"/>
    </row>
    <row r="172" spans="1:22" ht="12.75" x14ac:dyDescent="0.2">
      <c r="A172" t="s">
        <v>3084</v>
      </c>
      <c r="B172" s="10"/>
      <c r="C172" s="11"/>
      <c r="D172" s="12"/>
      <c r="E172" s="12"/>
      <c r="F172" s="13"/>
      <c r="G172" s="14"/>
      <c r="H172" s="15"/>
      <c r="I172" s="15"/>
      <c r="J172" s="15"/>
      <c r="K172" s="15"/>
      <c r="L172" s="15"/>
      <c r="M172" s="16"/>
      <c r="N172" s="17"/>
      <c r="O172" s="32"/>
      <c r="P172" s="35"/>
      <c r="Q172" s="2"/>
      <c r="R172" s="2"/>
      <c r="S172" s="2"/>
      <c r="T172" s="2"/>
      <c r="U172" s="2"/>
      <c r="V172" s="2"/>
    </row>
    <row r="173" spans="1:22" ht="12.75" x14ac:dyDescent="0.2">
      <c r="A173" t="s">
        <v>3085</v>
      </c>
      <c r="B173" s="10"/>
      <c r="C173" s="11"/>
      <c r="D173" s="12"/>
      <c r="E173" s="12"/>
      <c r="F173" s="13"/>
      <c r="G173" s="14"/>
      <c r="H173" s="15"/>
      <c r="I173" s="15"/>
      <c r="J173" s="15"/>
      <c r="K173" s="15"/>
      <c r="L173" s="15"/>
      <c r="M173" s="16"/>
      <c r="N173" s="17"/>
      <c r="O173" s="32"/>
      <c r="P173" s="35"/>
      <c r="Q173" s="2"/>
      <c r="R173" s="2"/>
      <c r="S173" s="2"/>
      <c r="T173" s="2"/>
      <c r="U173" s="2"/>
      <c r="V173" s="2"/>
    </row>
    <row r="174" spans="1:22" ht="12.75" x14ac:dyDescent="0.2">
      <c r="A174" t="s">
        <v>3086</v>
      </c>
      <c r="B174" s="10"/>
      <c r="C174" s="11"/>
      <c r="D174" s="12"/>
      <c r="E174" s="12"/>
      <c r="F174" s="13"/>
      <c r="G174" s="14"/>
      <c r="H174" s="15"/>
      <c r="I174" s="15"/>
      <c r="J174" s="15"/>
      <c r="K174" s="15"/>
      <c r="L174" s="15"/>
      <c r="M174" s="16"/>
      <c r="N174" s="17"/>
      <c r="O174" s="32"/>
      <c r="P174" s="35"/>
      <c r="Q174" s="2"/>
      <c r="R174" s="2"/>
      <c r="S174" s="2"/>
      <c r="T174" s="2"/>
      <c r="U174" s="2"/>
      <c r="V174" s="2"/>
    </row>
    <row r="175" spans="1:22" ht="12.75" x14ac:dyDescent="0.2">
      <c r="A175" t="s">
        <v>3087</v>
      </c>
      <c r="B175" s="10"/>
      <c r="C175" s="11"/>
      <c r="D175" s="12"/>
      <c r="E175" s="12"/>
      <c r="F175" s="13"/>
      <c r="G175" s="14"/>
      <c r="H175" s="15"/>
      <c r="I175" s="15"/>
      <c r="J175" s="15"/>
      <c r="K175" s="15"/>
      <c r="L175" s="15"/>
      <c r="M175" s="16"/>
      <c r="N175" s="17"/>
      <c r="O175" s="32"/>
      <c r="P175" s="35"/>
      <c r="Q175" s="2"/>
      <c r="R175" s="2"/>
      <c r="S175" s="2"/>
      <c r="T175" s="2"/>
      <c r="U175" s="2"/>
      <c r="V175" s="2"/>
    </row>
    <row r="176" spans="1:22" ht="12.75" x14ac:dyDescent="0.2">
      <c r="A176" t="s">
        <v>3088</v>
      </c>
      <c r="B176" s="10"/>
      <c r="C176" s="11"/>
      <c r="D176" s="12"/>
      <c r="E176" s="12"/>
      <c r="F176" s="13"/>
      <c r="G176" s="14"/>
      <c r="H176" s="15"/>
      <c r="I176" s="15"/>
      <c r="J176" s="15"/>
      <c r="K176" s="12"/>
      <c r="L176" s="12"/>
      <c r="M176" s="16"/>
      <c r="N176" s="17"/>
      <c r="O176" s="32"/>
      <c r="P176" s="35"/>
      <c r="Q176" s="2"/>
      <c r="R176" s="2"/>
      <c r="S176" s="2"/>
      <c r="T176" s="2"/>
      <c r="U176" s="2"/>
      <c r="V176" s="2"/>
    </row>
    <row r="177" spans="1:22" ht="12.75" x14ac:dyDescent="0.2">
      <c r="A177" t="s">
        <v>3089</v>
      </c>
      <c r="B177" s="10"/>
      <c r="C177" s="11"/>
      <c r="D177" s="12"/>
      <c r="E177" s="12"/>
      <c r="F177" s="13"/>
      <c r="G177" s="14"/>
      <c r="H177" s="15"/>
      <c r="I177" s="15"/>
      <c r="J177" s="15"/>
      <c r="K177" s="15"/>
      <c r="L177" s="15"/>
      <c r="M177" s="16"/>
      <c r="N177" s="17"/>
      <c r="O177" s="32"/>
      <c r="P177" s="35"/>
      <c r="Q177" s="2"/>
      <c r="R177" s="2"/>
      <c r="S177" s="2"/>
      <c r="T177" s="2"/>
      <c r="U177" s="2"/>
      <c r="V177" s="2"/>
    </row>
    <row r="178" spans="1:22" ht="12.75" x14ac:dyDescent="0.2">
      <c r="A178" t="s">
        <v>3090</v>
      </c>
      <c r="B178" s="10"/>
      <c r="C178" s="11"/>
      <c r="D178" s="12"/>
      <c r="E178" s="12"/>
      <c r="F178" s="13"/>
      <c r="G178" s="13"/>
      <c r="H178" s="15"/>
      <c r="I178" s="15"/>
      <c r="J178" s="15"/>
      <c r="K178" s="15"/>
      <c r="L178" s="15"/>
      <c r="M178" s="16"/>
      <c r="N178" s="17"/>
      <c r="O178" s="32"/>
      <c r="P178" s="35"/>
      <c r="Q178" s="2"/>
      <c r="R178" s="2"/>
      <c r="S178" s="2"/>
      <c r="T178" s="2"/>
      <c r="U178" s="2"/>
      <c r="V178" s="2"/>
    </row>
    <row r="179" spans="1:22" ht="12.75" x14ac:dyDescent="0.2">
      <c r="A179" t="s">
        <v>3091</v>
      </c>
      <c r="B179" s="10"/>
      <c r="C179" s="11"/>
      <c r="D179" s="12"/>
      <c r="E179" s="12"/>
      <c r="F179" s="13"/>
      <c r="G179" s="14"/>
      <c r="H179" s="15"/>
      <c r="I179" s="15"/>
      <c r="J179" s="15"/>
      <c r="K179" s="15"/>
      <c r="L179" s="15"/>
      <c r="M179" s="16"/>
      <c r="N179" s="17"/>
      <c r="O179" s="32"/>
      <c r="P179" s="35"/>
      <c r="Q179" s="2"/>
      <c r="R179" s="2"/>
      <c r="S179" s="2"/>
      <c r="T179" s="2"/>
      <c r="U179" s="2"/>
      <c r="V179" s="2"/>
    </row>
    <row r="180" spans="1:22" ht="12.75" x14ac:dyDescent="0.2">
      <c r="A180" t="s">
        <v>3092</v>
      </c>
      <c r="B180" s="10"/>
      <c r="C180" s="11"/>
      <c r="D180" s="12"/>
      <c r="E180" s="12"/>
      <c r="F180" s="13"/>
      <c r="G180" s="14"/>
      <c r="H180" s="15"/>
      <c r="I180" s="15"/>
      <c r="J180" s="15"/>
      <c r="K180" s="15"/>
      <c r="L180" s="15"/>
      <c r="M180" s="16"/>
      <c r="N180" s="17"/>
      <c r="O180" s="32"/>
      <c r="P180" s="35"/>
      <c r="Q180" s="2"/>
      <c r="R180" s="2"/>
      <c r="S180" s="2"/>
      <c r="T180" s="2"/>
      <c r="U180" s="2"/>
      <c r="V180" s="2"/>
    </row>
    <row r="181" spans="1:22" ht="12.75" x14ac:dyDescent="0.2">
      <c r="A181" t="s">
        <v>3093</v>
      </c>
      <c r="B181" s="10"/>
      <c r="C181" s="11"/>
      <c r="D181" s="12"/>
      <c r="E181" s="12"/>
      <c r="F181" s="13"/>
      <c r="G181" s="14"/>
      <c r="H181" s="15"/>
      <c r="I181" s="15"/>
      <c r="J181" s="15"/>
      <c r="K181" s="15"/>
      <c r="L181" s="15"/>
      <c r="M181" s="16"/>
      <c r="N181" s="17"/>
      <c r="O181" s="32"/>
      <c r="P181" s="35"/>
      <c r="Q181" s="2"/>
      <c r="R181" s="2"/>
      <c r="S181" s="2"/>
      <c r="T181" s="2"/>
      <c r="U181" s="2"/>
      <c r="V181" s="2"/>
    </row>
    <row r="182" spans="1:22" ht="12.75" x14ac:dyDescent="0.2">
      <c r="A182" t="s">
        <v>3094</v>
      </c>
      <c r="B182" s="10"/>
      <c r="C182" s="11"/>
      <c r="D182" s="12"/>
      <c r="E182" s="12"/>
      <c r="F182" s="13"/>
      <c r="G182" s="14"/>
      <c r="H182" s="15"/>
      <c r="I182" s="15"/>
      <c r="J182" s="15"/>
      <c r="K182" s="12"/>
      <c r="L182" s="12"/>
      <c r="M182" s="16"/>
      <c r="N182" s="17"/>
      <c r="O182" s="32"/>
      <c r="P182" s="35"/>
      <c r="Q182" s="2"/>
      <c r="R182" s="2"/>
      <c r="S182" s="2"/>
      <c r="T182" s="2"/>
      <c r="U182" s="2"/>
      <c r="V182" s="2"/>
    </row>
    <row r="183" spans="1:22" ht="12.75" x14ac:dyDescent="0.2">
      <c r="A183" t="s">
        <v>3095</v>
      </c>
      <c r="B183" s="10"/>
      <c r="C183" s="11"/>
      <c r="D183" s="12"/>
      <c r="E183" s="12"/>
      <c r="F183" s="13"/>
      <c r="G183" s="14"/>
      <c r="H183" s="15"/>
      <c r="I183" s="15"/>
      <c r="J183" s="15"/>
      <c r="K183" s="15"/>
      <c r="L183" s="12"/>
      <c r="M183" s="16"/>
      <c r="N183" s="17"/>
      <c r="O183" s="32"/>
      <c r="P183" s="35"/>
      <c r="Q183" s="2"/>
      <c r="R183" s="2"/>
      <c r="S183" s="2"/>
      <c r="T183" s="2"/>
      <c r="U183" s="2"/>
      <c r="V183" s="2"/>
    </row>
    <row r="184" spans="1:22" ht="12.75" x14ac:dyDescent="0.2">
      <c r="A184" t="s">
        <v>3096</v>
      </c>
      <c r="B184" s="10"/>
      <c r="C184" s="11"/>
      <c r="D184" s="12"/>
      <c r="E184" s="12"/>
      <c r="F184" s="13"/>
      <c r="G184" s="14"/>
      <c r="H184" s="15"/>
      <c r="I184" s="15"/>
      <c r="J184" s="15"/>
      <c r="K184" s="12"/>
      <c r="L184" s="12"/>
      <c r="M184" s="16"/>
      <c r="N184" s="17"/>
      <c r="O184" s="32"/>
      <c r="P184" s="35"/>
      <c r="Q184" s="2"/>
      <c r="R184" s="2"/>
      <c r="S184" s="2"/>
      <c r="T184" s="2"/>
      <c r="U184" s="2"/>
      <c r="V184" s="2"/>
    </row>
    <row r="185" spans="1:22" ht="12.75" x14ac:dyDescent="0.2">
      <c r="A185" t="s">
        <v>3097</v>
      </c>
      <c r="B185" s="10"/>
      <c r="C185" s="11"/>
      <c r="D185" s="12"/>
      <c r="E185" s="12"/>
      <c r="F185" s="13"/>
      <c r="G185" s="14"/>
      <c r="H185" s="15"/>
      <c r="I185" s="15"/>
      <c r="J185" s="15"/>
      <c r="K185" s="15"/>
      <c r="L185" s="15"/>
      <c r="M185" s="16"/>
      <c r="N185" s="17"/>
      <c r="O185" s="32"/>
      <c r="P185" s="35"/>
      <c r="Q185" s="2"/>
      <c r="R185" s="2"/>
      <c r="S185" s="2"/>
      <c r="T185" s="2"/>
      <c r="U185" s="2"/>
      <c r="V185" s="2"/>
    </row>
    <row r="186" spans="1:22" ht="12.75" x14ac:dyDescent="0.2">
      <c r="A186" t="s">
        <v>3098</v>
      </c>
      <c r="B186" s="10"/>
      <c r="C186" s="11"/>
      <c r="D186" s="12"/>
      <c r="E186" s="12"/>
      <c r="F186" s="13"/>
      <c r="G186" s="14"/>
      <c r="H186" s="15"/>
      <c r="I186" s="15"/>
      <c r="J186" s="15"/>
      <c r="K186" s="15"/>
      <c r="L186" s="15"/>
      <c r="M186" s="16"/>
      <c r="N186" s="17"/>
      <c r="O186" s="32"/>
      <c r="P186" s="35"/>
      <c r="Q186" s="2"/>
      <c r="R186" s="2"/>
      <c r="S186" s="2"/>
      <c r="T186" s="2"/>
      <c r="U186" s="2"/>
      <c r="V186" s="2"/>
    </row>
    <row r="187" spans="1:22" ht="12.75" x14ac:dyDescent="0.2">
      <c r="A187" t="s">
        <v>3099</v>
      </c>
      <c r="B187" s="10"/>
      <c r="C187" s="11"/>
      <c r="D187" s="12"/>
      <c r="E187" s="12"/>
      <c r="F187" s="13"/>
      <c r="G187" s="13"/>
      <c r="H187" s="15"/>
      <c r="I187" s="15"/>
      <c r="J187" s="15"/>
      <c r="K187" s="15"/>
      <c r="L187" s="15"/>
      <c r="M187" s="16"/>
      <c r="N187" s="17"/>
      <c r="O187" s="32"/>
      <c r="P187" s="35"/>
      <c r="Q187" s="2"/>
      <c r="R187" s="2"/>
      <c r="S187" s="2"/>
      <c r="T187" s="2"/>
      <c r="U187" s="2"/>
      <c r="V187" s="2"/>
    </row>
    <row r="188" spans="1:22" ht="12.75" x14ac:dyDescent="0.2">
      <c r="A188" t="s">
        <v>3100</v>
      </c>
      <c r="B188" s="10"/>
      <c r="C188" s="11"/>
      <c r="D188" s="12"/>
      <c r="E188" s="12"/>
      <c r="F188" s="13"/>
      <c r="G188" s="14"/>
      <c r="H188" s="15"/>
      <c r="I188" s="15"/>
      <c r="J188" s="15"/>
      <c r="K188" s="15"/>
      <c r="L188" s="15"/>
      <c r="M188" s="16"/>
      <c r="N188" s="17"/>
      <c r="O188" s="32"/>
      <c r="P188" s="35"/>
      <c r="Q188" s="2"/>
      <c r="R188" s="2"/>
      <c r="S188" s="2"/>
      <c r="T188" s="2"/>
      <c r="U188" s="2"/>
      <c r="V188" s="2"/>
    </row>
    <row r="189" spans="1:22" ht="12.75" x14ac:dyDescent="0.2">
      <c r="A189" t="s">
        <v>3101</v>
      </c>
      <c r="B189" s="10"/>
      <c r="C189" s="11"/>
      <c r="D189" s="12"/>
      <c r="E189" s="12"/>
      <c r="F189" s="13"/>
      <c r="G189" s="14"/>
      <c r="H189" s="15"/>
      <c r="I189" s="15"/>
      <c r="J189" s="15"/>
      <c r="K189" s="15"/>
      <c r="L189" s="15"/>
      <c r="M189" s="16"/>
      <c r="N189" s="17"/>
      <c r="O189" s="32"/>
      <c r="P189" s="35"/>
      <c r="Q189" s="2"/>
      <c r="R189" s="2"/>
      <c r="S189" s="2"/>
      <c r="T189" s="2"/>
      <c r="U189" s="2"/>
      <c r="V189" s="2"/>
    </row>
    <row r="190" spans="1:22" ht="12.75" x14ac:dyDescent="0.2">
      <c r="A190" t="s">
        <v>3102</v>
      </c>
      <c r="B190" s="10"/>
      <c r="C190" s="11"/>
      <c r="D190" s="12"/>
      <c r="E190" s="12"/>
      <c r="F190" s="13"/>
      <c r="G190" s="14"/>
      <c r="H190" s="15"/>
      <c r="I190" s="15"/>
      <c r="J190" s="15"/>
      <c r="K190" s="15"/>
      <c r="L190" s="15"/>
      <c r="M190" s="16"/>
      <c r="N190" s="17"/>
      <c r="O190" s="32"/>
      <c r="P190" s="35"/>
      <c r="Q190" s="2"/>
      <c r="R190" s="2"/>
      <c r="S190" s="2"/>
      <c r="T190" s="2"/>
      <c r="U190" s="2"/>
      <c r="V190" s="2"/>
    </row>
    <row r="191" spans="1:22" ht="12.75" x14ac:dyDescent="0.2">
      <c r="A191" t="s">
        <v>3103</v>
      </c>
      <c r="B191" s="10"/>
      <c r="C191" s="11"/>
      <c r="D191" s="12"/>
      <c r="E191" s="12"/>
      <c r="F191" s="13"/>
      <c r="G191" s="14"/>
      <c r="H191" s="15"/>
      <c r="I191" s="15"/>
      <c r="J191" s="15"/>
      <c r="K191" s="12"/>
      <c r="L191" s="12"/>
      <c r="M191" s="16"/>
      <c r="N191" s="17"/>
      <c r="O191" s="32"/>
      <c r="P191" s="35"/>
      <c r="Q191" s="2"/>
      <c r="R191" s="2"/>
      <c r="S191" s="2"/>
      <c r="T191" s="2"/>
      <c r="U191" s="2"/>
      <c r="V191" s="2"/>
    </row>
    <row r="192" spans="1:22" ht="12.75" x14ac:dyDescent="0.2">
      <c r="A192" t="s">
        <v>3104</v>
      </c>
      <c r="B192" s="10"/>
      <c r="C192" s="11"/>
      <c r="D192" s="12"/>
      <c r="E192" s="12"/>
      <c r="F192" s="13"/>
      <c r="G192" s="14"/>
      <c r="H192" s="15"/>
      <c r="I192" s="15"/>
      <c r="J192" s="15"/>
      <c r="K192" s="15"/>
      <c r="L192" s="15"/>
      <c r="M192" s="16"/>
      <c r="N192" s="17"/>
      <c r="O192" s="32"/>
      <c r="P192" s="35"/>
      <c r="Q192" s="2"/>
      <c r="R192" s="2"/>
      <c r="S192" s="2"/>
      <c r="T192" s="2"/>
      <c r="U192" s="2"/>
      <c r="V192" s="2"/>
    </row>
    <row r="193" spans="1:22" ht="12.75" x14ac:dyDescent="0.2">
      <c r="A193" t="s">
        <v>3105</v>
      </c>
      <c r="B193" s="10"/>
      <c r="C193" s="11"/>
      <c r="D193" s="12"/>
      <c r="E193" s="12"/>
      <c r="F193" s="13"/>
      <c r="G193" s="14"/>
      <c r="H193" s="15"/>
      <c r="I193" s="15"/>
      <c r="J193" s="15"/>
      <c r="K193" s="15"/>
      <c r="L193" s="15"/>
      <c r="M193" s="16"/>
      <c r="N193" s="17"/>
      <c r="O193" s="32"/>
      <c r="P193" s="35"/>
      <c r="Q193" s="2"/>
      <c r="R193" s="2"/>
      <c r="S193" s="2"/>
      <c r="T193" s="2"/>
      <c r="U193" s="2"/>
      <c r="V193" s="2"/>
    </row>
    <row r="194" spans="1:22" ht="12.75" x14ac:dyDescent="0.2">
      <c r="A194" t="s">
        <v>3106</v>
      </c>
      <c r="B194" s="10"/>
      <c r="C194" s="11"/>
      <c r="D194" s="12"/>
      <c r="E194" s="12"/>
      <c r="F194" s="13"/>
      <c r="G194" s="14"/>
      <c r="H194" s="15"/>
      <c r="I194" s="15"/>
      <c r="J194" s="15"/>
      <c r="K194" s="15"/>
      <c r="L194" s="15"/>
      <c r="M194" s="16"/>
      <c r="N194" s="17"/>
      <c r="O194" s="32"/>
      <c r="P194" s="35"/>
      <c r="Q194" s="2"/>
      <c r="R194" s="2"/>
      <c r="S194" s="2"/>
      <c r="T194" s="2"/>
      <c r="U194" s="2"/>
      <c r="V194" s="2"/>
    </row>
    <row r="195" spans="1:22" ht="12.75" x14ac:dyDescent="0.2">
      <c r="A195" t="s">
        <v>3107</v>
      </c>
      <c r="B195" s="10"/>
      <c r="C195" s="11"/>
      <c r="D195" s="12"/>
      <c r="E195" s="12"/>
      <c r="F195" s="13"/>
      <c r="G195" s="14"/>
      <c r="H195" s="15"/>
      <c r="I195" s="15"/>
      <c r="J195" s="15"/>
      <c r="K195" s="15"/>
      <c r="L195" s="12"/>
      <c r="M195" s="16"/>
      <c r="N195" s="17"/>
      <c r="O195" s="32"/>
      <c r="P195" s="35"/>
      <c r="Q195" s="2"/>
      <c r="R195" s="2"/>
      <c r="S195" s="2"/>
      <c r="T195" s="2"/>
      <c r="U195" s="2"/>
      <c r="V195" s="2"/>
    </row>
    <row r="196" spans="1:22" ht="12.75" x14ac:dyDescent="0.2">
      <c r="A196" t="s">
        <v>3108</v>
      </c>
      <c r="B196" s="10"/>
      <c r="C196" s="11"/>
      <c r="D196" s="12"/>
      <c r="E196" s="12"/>
      <c r="F196" s="13"/>
      <c r="G196" s="14"/>
      <c r="H196" s="15"/>
      <c r="I196" s="15"/>
      <c r="J196" s="15"/>
      <c r="K196" s="15"/>
      <c r="L196" s="15"/>
      <c r="M196" s="16"/>
      <c r="N196" s="17"/>
      <c r="O196" s="32"/>
      <c r="P196" s="35"/>
      <c r="Q196" s="2"/>
      <c r="R196" s="2"/>
      <c r="S196" s="2"/>
      <c r="T196" s="2"/>
      <c r="U196" s="2"/>
      <c r="V196" s="2"/>
    </row>
    <row r="197" spans="1:22" ht="12.75" x14ac:dyDescent="0.2">
      <c r="A197" t="s">
        <v>3109</v>
      </c>
      <c r="B197" s="10"/>
      <c r="C197" s="11"/>
      <c r="D197" s="12"/>
      <c r="E197" s="12"/>
      <c r="F197" s="13"/>
      <c r="G197" s="14"/>
      <c r="H197" s="15"/>
      <c r="I197" s="15"/>
      <c r="J197" s="15"/>
      <c r="K197" s="15"/>
      <c r="L197" s="15"/>
      <c r="M197" s="16"/>
      <c r="N197" s="17"/>
      <c r="O197" s="32"/>
      <c r="P197" s="35"/>
      <c r="Q197" s="2"/>
      <c r="R197" s="2"/>
      <c r="S197" s="2"/>
      <c r="T197" s="2"/>
      <c r="U197" s="2"/>
      <c r="V197" s="2"/>
    </row>
    <row r="198" spans="1:22" ht="12.75" x14ac:dyDescent="0.2">
      <c r="A198" t="s">
        <v>3110</v>
      </c>
      <c r="B198" s="10"/>
      <c r="C198" s="11"/>
      <c r="D198" s="12"/>
      <c r="E198" s="12"/>
      <c r="F198" s="13"/>
      <c r="G198" s="14"/>
      <c r="H198" s="15"/>
      <c r="I198" s="15"/>
      <c r="J198" s="15"/>
      <c r="K198" s="12"/>
      <c r="L198" s="12"/>
      <c r="M198" s="16"/>
      <c r="N198" s="17"/>
      <c r="O198" s="32"/>
      <c r="P198" s="35"/>
      <c r="Q198" s="2"/>
      <c r="R198" s="2"/>
      <c r="S198" s="2"/>
      <c r="T198" s="2"/>
      <c r="U198" s="2"/>
      <c r="V198" s="2"/>
    </row>
    <row r="199" spans="1:22" ht="12.75" x14ac:dyDescent="0.2">
      <c r="A199" t="s">
        <v>3111</v>
      </c>
      <c r="B199" s="10"/>
      <c r="C199" s="11"/>
      <c r="D199" s="12"/>
      <c r="E199" s="12"/>
      <c r="F199" s="13"/>
      <c r="G199" s="14"/>
      <c r="H199" s="15"/>
      <c r="I199" s="15"/>
      <c r="J199" s="15"/>
      <c r="K199" s="15"/>
      <c r="L199" s="15"/>
      <c r="M199" s="16"/>
      <c r="N199" s="17"/>
      <c r="O199" s="32"/>
      <c r="P199" s="35"/>
      <c r="Q199" s="2"/>
      <c r="R199" s="2"/>
      <c r="S199" s="2"/>
      <c r="T199" s="2"/>
      <c r="U199" s="2"/>
      <c r="V199" s="2"/>
    </row>
    <row r="200" spans="1:22" ht="12.75" x14ac:dyDescent="0.2">
      <c r="A200" t="s">
        <v>3112</v>
      </c>
      <c r="B200" s="10"/>
      <c r="C200" s="11"/>
      <c r="D200" s="12"/>
      <c r="E200" s="12"/>
      <c r="F200" s="13"/>
      <c r="G200" s="14"/>
      <c r="H200" s="15"/>
      <c r="I200" s="15"/>
      <c r="J200" s="15"/>
      <c r="K200" s="15"/>
      <c r="L200" s="15"/>
      <c r="M200" s="16"/>
      <c r="N200" s="17"/>
      <c r="O200" s="32"/>
      <c r="P200" s="35"/>
      <c r="Q200" s="2"/>
      <c r="R200" s="2"/>
      <c r="S200" s="2"/>
      <c r="T200" s="2"/>
      <c r="U200" s="2"/>
      <c r="V200" s="2"/>
    </row>
    <row r="201" spans="1:22" ht="12.75" x14ac:dyDescent="0.2">
      <c r="A201" t="s">
        <v>3113</v>
      </c>
      <c r="B201" s="10"/>
      <c r="C201" s="11"/>
      <c r="D201" s="12"/>
      <c r="E201" s="12"/>
      <c r="F201" s="13"/>
      <c r="G201" s="14"/>
      <c r="H201" s="15"/>
      <c r="I201" s="15"/>
      <c r="J201" s="15"/>
      <c r="K201" s="15"/>
      <c r="L201" s="15"/>
      <c r="M201" s="16"/>
      <c r="N201" s="17"/>
      <c r="O201" s="32"/>
      <c r="P201" s="35"/>
      <c r="Q201" s="2"/>
      <c r="R201" s="2"/>
      <c r="S201" s="2"/>
      <c r="T201" s="2"/>
      <c r="U201" s="2"/>
      <c r="V201" s="2"/>
    </row>
    <row r="202" spans="1:22" ht="12.75" x14ac:dyDescent="0.2">
      <c r="A202" t="s">
        <v>3114</v>
      </c>
      <c r="B202" s="10"/>
      <c r="C202" s="11"/>
      <c r="D202" s="12"/>
      <c r="E202" s="12"/>
      <c r="F202" s="13"/>
      <c r="G202" s="14"/>
      <c r="H202" s="15"/>
      <c r="I202" s="15"/>
      <c r="J202" s="15"/>
      <c r="K202" s="15"/>
      <c r="L202" s="12"/>
      <c r="M202" s="16"/>
      <c r="N202" s="17"/>
      <c r="O202" s="32"/>
      <c r="P202" s="35"/>
      <c r="Q202" s="2"/>
      <c r="R202" s="2"/>
      <c r="S202" s="2"/>
      <c r="T202" s="2"/>
      <c r="U202" s="2"/>
      <c r="V202" s="2"/>
    </row>
    <row r="203" spans="1:22" ht="12.75" x14ac:dyDescent="0.2">
      <c r="A203" t="s">
        <v>3115</v>
      </c>
      <c r="B203" s="10"/>
      <c r="C203" s="11"/>
      <c r="D203" s="12"/>
      <c r="E203" s="12"/>
      <c r="F203" s="13"/>
      <c r="G203" s="14"/>
      <c r="H203" s="15"/>
      <c r="I203" s="15"/>
      <c r="J203" s="15"/>
      <c r="K203" s="15"/>
      <c r="L203" s="15"/>
      <c r="M203" s="16"/>
      <c r="N203" s="17"/>
      <c r="O203" s="32"/>
      <c r="P203" s="35"/>
      <c r="Q203" s="2"/>
      <c r="R203" s="2"/>
      <c r="S203" s="2"/>
      <c r="T203" s="2"/>
      <c r="U203" s="2"/>
      <c r="V203" s="2"/>
    </row>
    <row r="204" spans="1:22" ht="12.75" x14ac:dyDescent="0.2">
      <c r="A204" t="s">
        <v>3116</v>
      </c>
      <c r="B204" s="10"/>
      <c r="C204" s="11"/>
      <c r="D204" s="12"/>
      <c r="E204" s="12"/>
      <c r="F204" s="13"/>
      <c r="G204" s="14"/>
      <c r="H204" s="15"/>
      <c r="I204" s="15"/>
      <c r="J204" s="15"/>
      <c r="K204" s="15"/>
      <c r="L204" s="15"/>
      <c r="M204" s="16"/>
      <c r="N204" s="17"/>
      <c r="O204" s="32"/>
      <c r="P204" s="35"/>
      <c r="Q204" s="2"/>
      <c r="R204" s="2"/>
      <c r="S204" s="2"/>
      <c r="T204" s="2"/>
      <c r="U204" s="2"/>
      <c r="V204" s="2"/>
    </row>
    <row r="205" spans="1:22" ht="12.75" x14ac:dyDescent="0.2">
      <c r="A205" t="s">
        <v>3117</v>
      </c>
      <c r="B205" s="10"/>
      <c r="C205" s="11"/>
      <c r="D205" s="12"/>
      <c r="E205" s="12"/>
      <c r="F205" s="13"/>
      <c r="G205" s="14"/>
      <c r="H205" s="15"/>
      <c r="I205" s="15"/>
      <c r="J205" s="15"/>
      <c r="K205" s="12"/>
      <c r="L205" s="12"/>
      <c r="M205" s="16"/>
      <c r="N205" s="17"/>
      <c r="O205" s="32"/>
      <c r="P205" s="35"/>
      <c r="Q205" s="2"/>
      <c r="R205" s="2"/>
      <c r="S205" s="2"/>
      <c r="T205" s="2"/>
      <c r="U205" s="2"/>
      <c r="V205" s="2"/>
    </row>
    <row r="206" spans="1:22" ht="12.75" x14ac:dyDescent="0.2">
      <c r="A206" t="s">
        <v>3118</v>
      </c>
      <c r="B206" s="10"/>
      <c r="C206" s="11"/>
      <c r="D206" s="12"/>
      <c r="E206" s="12"/>
      <c r="F206" s="13"/>
      <c r="G206" s="14"/>
      <c r="H206" s="15"/>
      <c r="I206" s="15"/>
      <c r="J206" s="15"/>
      <c r="K206" s="15"/>
      <c r="L206" s="15"/>
      <c r="M206" s="16"/>
      <c r="N206" s="17"/>
      <c r="O206" s="32"/>
      <c r="P206" s="35"/>
      <c r="Q206" s="2"/>
      <c r="R206" s="2"/>
      <c r="S206" s="2"/>
      <c r="T206" s="2"/>
      <c r="U206" s="2"/>
      <c r="V206" s="2"/>
    </row>
    <row r="207" spans="1:22" ht="12.75" x14ac:dyDescent="0.2">
      <c r="A207" t="s">
        <v>3119</v>
      </c>
      <c r="B207" s="10"/>
      <c r="C207" s="11"/>
      <c r="D207" s="12"/>
      <c r="E207" s="12"/>
      <c r="F207" s="13"/>
      <c r="G207" s="14"/>
      <c r="H207" s="15"/>
      <c r="I207" s="15"/>
      <c r="J207" s="15"/>
      <c r="K207" s="15"/>
      <c r="L207" s="15"/>
      <c r="M207" s="16"/>
      <c r="N207" s="17"/>
      <c r="O207" s="32"/>
      <c r="P207" s="35"/>
      <c r="Q207" s="2"/>
      <c r="R207" s="2"/>
      <c r="S207" s="2"/>
      <c r="T207" s="2"/>
      <c r="U207" s="2"/>
      <c r="V207" s="2"/>
    </row>
    <row r="208" spans="1:22" ht="12.75" x14ac:dyDescent="0.2">
      <c r="A208" t="s">
        <v>3120</v>
      </c>
      <c r="B208" s="10"/>
      <c r="C208" s="11"/>
      <c r="D208" s="12"/>
      <c r="E208" s="12"/>
      <c r="F208" s="13"/>
      <c r="G208" s="14"/>
      <c r="H208" s="15"/>
      <c r="I208" s="15"/>
      <c r="J208" s="15"/>
      <c r="K208" s="15"/>
      <c r="L208" s="12"/>
      <c r="M208" s="16"/>
      <c r="N208" s="17"/>
      <c r="O208" s="32"/>
      <c r="P208" s="35"/>
      <c r="Q208" s="2"/>
      <c r="R208" s="2"/>
      <c r="S208" s="2"/>
      <c r="T208" s="2"/>
      <c r="U208" s="2"/>
      <c r="V208" s="2"/>
    </row>
    <row r="209" spans="1:22" ht="12.75" x14ac:dyDescent="0.2">
      <c r="A209" t="s">
        <v>3121</v>
      </c>
      <c r="B209" s="10"/>
      <c r="C209" s="11"/>
      <c r="D209" s="12"/>
      <c r="E209" s="12"/>
      <c r="F209" s="13"/>
      <c r="G209" s="14"/>
      <c r="H209" s="15"/>
      <c r="I209" s="15"/>
      <c r="J209" s="15"/>
      <c r="K209" s="15"/>
      <c r="L209" s="15"/>
      <c r="M209" s="16"/>
      <c r="N209" s="17"/>
      <c r="O209" s="32"/>
      <c r="P209" s="35"/>
      <c r="Q209" s="2"/>
      <c r="R209" s="2"/>
      <c r="S209" s="2"/>
      <c r="T209" s="2"/>
      <c r="U209" s="2"/>
      <c r="V209" s="2"/>
    </row>
    <row r="210" spans="1:22" ht="12.75" x14ac:dyDescent="0.2">
      <c r="A210" t="s">
        <v>3122</v>
      </c>
      <c r="B210" s="10"/>
      <c r="C210" s="11"/>
      <c r="D210" s="12"/>
      <c r="E210" s="12"/>
      <c r="F210" s="13"/>
      <c r="G210" s="14"/>
      <c r="H210" s="15"/>
      <c r="I210" s="15"/>
      <c r="J210" s="15"/>
      <c r="K210" s="15"/>
      <c r="L210" s="12"/>
      <c r="M210" s="16"/>
      <c r="N210" s="17"/>
      <c r="O210" s="32"/>
      <c r="P210" s="35"/>
      <c r="Q210" s="2"/>
      <c r="R210" s="2"/>
      <c r="S210" s="2"/>
      <c r="T210" s="2"/>
      <c r="U210" s="2"/>
      <c r="V210" s="2"/>
    </row>
    <row r="211" spans="1:22" ht="12.75" x14ac:dyDescent="0.2">
      <c r="A211" t="s">
        <v>3123</v>
      </c>
      <c r="B211" s="10"/>
      <c r="C211" s="11"/>
      <c r="D211" s="12"/>
      <c r="E211" s="12"/>
      <c r="F211" s="13"/>
      <c r="G211" s="14"/>
      <c r="H211" s="15"/>
      <c r="I211" s="15"/>
      <c r="J211" s="15"/>
      <c r="K211" s="15"/>
      <c r="L211" s="15"/>
      <c r="M211" s="16"/>
      <c r="N211" s="17"/>
      <c r="O211" s="32"/>
      <c r="P211" s="35"/>
      <c r="Q211" s="2"/>
      <c r="R211" s="2"/>
      <c r="S211" s="2"/>
      <c r="T211" s="2"/>
      <c r="U211" s="2"/>
      <c r="V211" s="2"/>
    </row>
    <row r="212" spans="1:22" ht="12.75" x14ac:dyDescent="0.2">
      <c r="A212" t="s">
        <v>3124</v>
      </c>
      <c r="B212" s="10"/>
      <c r="C212" s="11"/>
      <c r="D212" s="12"/>
      <c r="E212" s="12"/>
      <c r="F212" s="13"/>
      <c r="G212" s="14"/>
      <c r="H212" s="15"/>
      <c r="I212" s="15"/>
      <c r="J212" s="15"/>
      <c r="K212" s="15"/>
      <c r="L212" s="15"/>
      <c r="M212" s="16"/>
      <c r="N212" s="17"/>
      <c r="O212" s="32"/>
      <c r="P212" s="35"/>
      <c r="Q212" s="2"/>
      <c r="R212" s="2"/>
      <c r="S212" s="2"/>
      <c r="T212" s="2"/>
      <c r="U212" s="2"/>
      <c r="V212" s="2"/>
    </row>
    <row r="213" spans="1:22" ht="12.75" x14ac:dyDescent="0.2">
      <c r="A213" t="s">
        <v>3125</v>
      </c>
      <c r="B213" s="10"/>
      <c r="C213" s="11"/>
      <c r="D213" s="12"/>
      <c r="E213" s="12"/>
      <c r="F213" s="13"/>
      <c r="G213" s="14"/>
      <c r="H213" s="15"/>
      <c r="I213" s="15"/>
      <c r="J213" s="15"/>
      <c r="K213" s="15"/>
      <c r="L213" s="15"/>
      <c r="M213" s="16"/>
      <c r="N213" s="17"/>
      <c r="O213" s="32"/>
      <c r="P213" s="35"/>
      <c r="Q213" s="2"/>
      <c r="R213" s="2"/>
      <c r="S213" s="2"/>
      <c r="T213" s="2"/>
      <c r="U213" s="2"/>
      <c r="V213" s="2"/>
    </row>
    <row r="214" spans="1:22" ht="12.75" x14ac:dyDescent="0.2">
      <c r="A214" t="s">
        <v>3126</v>
      </c>
      <c r="B214" s="10"/>
      <c r="C214" s="11"/>
      <c r="D214" s="12"/>
      <c r="E214" s="12"/>
      <c r="F214" s="13"/>
      <c r="G214" s="14"/>
      <c r="H214" s="15"/>
      <c r="I214" s="15"/>
      <c r="J214" s="15"/>
      <c r="K214" s="15"/>
      <c r="L214" s="15"/>
      <c r="M214" s="16"/>
      <c r="N214" s="17"/>
      <c r="O214" s="32"/>
      <c r="P214" s="35"/>
      <c r="Q214" s="2"/>
      <c r="R214" s="2"/>
      <c r="S214" s="2"/>
      <c r="T214" s="2"/>
      <c r="U214" s="2"/>
      <c r="V214" s="2"/>
    </row>
    <row r="215" spans="1:22" ht="12.75" x14ac:dyDescent="0.2">
      <c r="A215" t="s">
        <v>3127</v>
      </c>
      <c r="B215" s="10"/>
      <c r="C215" s="11"/>
      <c r="D215" s="12"/>
      <c r="E215" s="12"/>
      <c r="F215" s="13"/>
      <c r="G215" s="14"/>
      <c r="H215" s="15"/>
      <c r="I215" s="15"/>
      <c r="J215" s="15"/>
      <c r="K215" s="15"/>
      <c r="L215" s="15"/>
      <c r="M215" s="16"/>
      <c r="N215" s="17"/>
      <c r="O215" s="32"/>
      <c r="P215" s="35"/>
      <c r="Q215" s="2"/>
      <c r="R215" s="2"/>
      <c r="S215" s="2"/>
      <c r="T215" s="2"/>
      <c r="U215" s="2"/>
      <c r="V215" s="2"/>
    </row>
    <row r="216" spans="1:22" ht="12.75" x14ac:dyDescent="0.2">
      <c r="A216" t="s">
        <v>3128</v>
      </c>
      <c r="B216" s="10"/>
      <c r="C216" s="11"/>
      <c r="D216" s="12"/>
      <c r="E216" s="12"/>
      <c r="F216" s="13"/>
      <c r="G216" s="14"/>
      <c r="H216" s="15"/>
      <c r="I216" s="12"/>
      <c r="J216" s="12"/>
      <c r="K216" s="12"/>
      <c r="L216" s="12"/>
      <c r="M216" s="16"/>
      <c r="N216" s="17"/>
      <c r="O216" s="32"/>
      <c r="P216" s="35"/>
      <c r="Q216" s="2"/>
      <c r="R216" s="2"/>
      <c r="S216" s="2"/>
      <c r="T216" s="2"/>
      <c r="U216" s="2"/>
      <c r="V216" s="2"/>
    </row>
    <row r="217" spans="1:22" ht="12.75" x14ac:dyDescent="0.2">
      <c r="A217" t="s">
        <v>3129</v>
      </c>
      <c r="B217" s="10"/>
      <c r="C217" s="11"/>
      <c r="D217" s="12"/>
      <c r="E217" s="12"/>
      <c r="F217" s="13"/>
      <c r="G217" s="14"/>
      <c r="H217" s="15"/>
      <c r="I217" s="15"/>
      <c r="J217" s="15"/>
      <c r="K217" s="15"/>
      <c r="L217" s="15"/>
      <c r="M217" s="16"/>
      <c r="N217" s="17"/>
      <c r="O217" s="32"/>
      <c r="P217" s="35"/>
      <c r="Q217" s="2"/>
      <c r="R217" s="2"/>
      <c r="S217" s="2"/>
      <c r="T217" s="2"/>
      <c r="U217" s="2"/>
      <c r="V217" s="2"/>
    </row>
    <row r="218" spans="1:22" ht="12.75" x14ac:dyDescent="0.2">
      <c r="A218" t="s">
        <v>3130</v>
      </c>
      <c r="B218" s="10"/>
      <c r="C218" s="11"/>
      <c r="D218" s="12"/>
      <c r="E218" s="12"/>
      <c r="F218" s="13"/>
      <c r="G218" s="14"/>
      <c r="H218" s="15"/>
      <c r="I218" s="15"/>
      <c r="J218" s="15"/>
      <c r="K218" s="15"/>
      <c r="L218" s="12"/>
      <c r="M218" s="16"/>
      <c r="N218" s="17"/>
      <c r="O218" s="32"/>
      <c r="P218" s="35"/>
      <c r="Q218" s="2"/>
      <c r="R218" s="2"/>
      <c r="S218" s="2"/>
      <c r="T218" s="2"/>
      <c r="U218" s="2"/>
      <c r="V218" s="2"/>
    </row>
    <row r="219" spans="1:22" ht="12.75" x14ac:dyDescent="0.2">
      <c r="A219" t="s">
        <v>3131</v>
      </c>
      <c r="B219" s="10"/>
      <c r="C219" s="11"/>
      <c r="D219" s="12"/>
      <c r="E219" s="12"/>
      <c r="F219" s="13"/>
      <c r="G219" s="14"/>
      <c r="H219" s="15"/>
      <c r="I219" s="15"/>
      <c r="J219" s="15"/>
      <c r="K219" s="15"/>
      <c r="L219" s="15"/>
      <c r="M219" s="16"/>
      <c r="N219" s="17"/>
      <c r="O219" s="32"/>
      <c r="P219" s="35"/>
      <c r="Q219" s="2"/>
      <c r="R219" s="2"/>
      <c r="S219" s="2"/>
      <c r="T219" s="2"/>
      <c r="U219" s="2"/>
      <c r="V219" s="2"/>
    </row>
    <row r="220" spans="1:22" ht="12.75" x14ac:dyDescent="0.2">
      <c r="A220" t="s">
        <v>3132</v>
      </c>
      <c r="B220" s="10"/>
      <c r="C220" s="11"/>
      <c r="D220" s="12"/>
      <c r="E220" s="12"/>
      <c r="F220" s="13"/>
      <c r="G220" s="14"/>
      <c r="H220" s="15"/>
      <c r="I220" s="15"/>
      <c r="J220" s="15"/>
      <c r="K220" s="15"/>
      <c r="L220" s="15"/>
      <c r="M220" s="16"/>
      <c r="N220" s="17"/>
      <c r="O220" s="32"/>
      <c r="P220" s="35"/>
      <c r="Q220" s="2"/>
      <c r="R220" s="2"/>
      <c r="S220" s="2"/>
      <c r="T220" s="2"/>
      <c r="U220" s="2"/>
      <c r="V220" s="2"/>
    </row>
    <row r="221" spans="1:22" ht="12.75" x14ac:dyDescent="0.2">
      <c r="A221" t="s">
        <v>3133</v>
      </c>
      <c r="B221" s="10"/>
      <c r="C221" s="11"/>
      <c r="D221" s="12"/>
      <c r="E221" s="12"/>
      <c r="F221" s="13"/>
      <c r="G221" s="14"/>
      <c r="H221" s="15"/>
      <c r="I221" s="15"/>
      <c r="J221" s="15"/>
      <c r="K221" s="15"/>
      <c r="L221" s="15"/>
      <c r="M221" s="16"/>
      <c r="N221" s="17"/>
      <c r="O221" s="32"/>
      <c r="P221" s="35"/>
      <c r="Q221" s="2"/>
      <c r="R221" s="2"/>
      <c r="S221" s="2"/>
      <c r="T221" s="2"/>
      <c r="U221" s="2"/>
      <c r="V221" s="2"/>
    </row>
    <row r="222" spans="1:22" ht="12.75" x14ac:dyDescent="0.2">
      <c r="A222" t="s">
        <v>3134</v>
      </c>
      <c r="B222" s="10"/>
      <c r="C222" s="11"/>
      <c r="D222" s="12"/>
      <c r="E222" s="12"/>
      <c r="F222" s="13"/>
      <c r="G222" s="13"/>
      <c r="H222" s="15"/>
      <c r="I222" s="15"/>
      <c r="J222" s="15"/>
      <c r="K222" s="15"/>
      <c r="L222" s="15"/>
      <c r="M222" s="16"/>
      <c r="N222" s="17"/>
      <c r="O222" s="32"/>
      <c r="P222" s="35"/>
      <c r="Q222" s="2"/>
      <c r="R222" s="2"/>
      <c r="S222" s="2"/>
      <c r="T222" s="2"/>
      <c r="U222" s="2"/>
      <c r="V222" s="2"/>
    </row>
    <row r="223" spans="1:22" ht="12.75" x14ac:dyDescent="0.2">
      <c r="A223" t="s">
        <v>3135</v>
      </c>
      <c r="B223" s="10"/>
      <c r="C223" s="11"/>
      <c r="D223" s="12"/>
      <c r="E223" s="12"/>
      <c r="F223" s="13"/>
      <c r="G223" s="14"/>
      <c r="H223" s="15"/>
      <c r="I223" s="15"/>
      <c r="J223" s="15"/>
      <c r="K223" s="15"/>
      <c r="L223" s="15"/>
      <c r="M223" s="16"/>
      <c r="N223" s="17"/>
      <c r="O223" s="32"/>
      <c r="P223" s="35"/>
      <c r="Q223" s="2"/>
      <c r="R223" s="2"/>
      <c r="S223" s="2"/>
      <c r="T223" s="2"/>
      <c r="U223" s="2"/>
      <c r="V223" s="2"/>
    </row>
    <row r="224" spans="1:22" ht="12.75" x14ac:dyDescent="0.2">
      <c r="A224" t="s">
        <v>3136</v>
      </c>
      <c r="B224" s="10"/>
      <c r="C224" s="11"/>
      <c r="D224" s="12"/>
      <c r="E224" s="12"/>
      <c r="F224" s="13"/>
      <c r="G224" s="14"/>
      <c r="H224" s="15"/>
      <c r="I224" s="15"/>
      <c r="J224" s="15"/>
      <c r="K224" s="15"/>
      <c r="L224" s="12"/>
      <c r="M224" s="16"/>
      <c r="N224" s="17"/>
      <c r="O224" s="32"/>
      <c r="P224" s="35"/>
      <c r="Q224" s="2"/>
      <c r="R224" s="2"/>
      <c r="S224" s="2"/>
      <c r="T224" s="2"/>
      <c r="U224" s="2"/>
      <c r="V224" s="2"/>
    </row>
    <row r="225" spans="1:22" ht="12.75" x14ac:dyDescent="0.2">
      <c r="A225" t="s">
        <v>3137</v>
      </c>
      <c r="B225" s="10"/>
      <c r="C225" s="11"/>
      <c r="D225" s="12"/>
      <c r="E225" s="12"/>
      <c r="F225" s="13"/>
      <c r="G225" s="14"/>
      <c r="H225" s="15"/>
      <c r="I225" s="15"/>
      <c r="J225" s="15"/>
      <c r="K225" s="15"/>
      <c r="L225" s="15"/>
      <c r="M225" s="16"/>
      <c r="N225" s="17"/>
      <c r="O225" s="32"/>
      <c r="P225" s="35"/>
      <c r="Q225" s="2"/>
      <c r="R225" s="2"/>
      <c r="S225" s="2"/>
      <c r="T225" s="2"/>
      <c r="U225" s="2"/>
      <c r="V225" s="2"/>
    </row>
    <row r="226" spans="1:22" ht="12.75" x14ac:dyDescent="0.2">
      <c r="A226" t="s">
        <v>3138</v>
      </c>
      <c r="B226" s="10"/>
      <c r="C226" s="11"/>
      <c r="D226" s="12"/>
      <c r="E226" s="12"/>
      <c r="F226" s="13"/>
      <c r="G226" s="14"/>
      <c r="H226" s="15"/>
      <c r="I226" s="15"/>
      <c r="J226" s="15"/>
      <c r="K226" s="12"/>
      <c r="L226" s="12"/>
      <c r="M226" s="16"/>
      <c r="N226" s="17"/>
      <c r="O226" s="32"/>
      <c r="P226" s="35"/>
      <c r="Q226" s="2"/>
      <c r="R226" s="2"/>
      <c r="S226" s="2"/>
      <c r="T226" s="2"/>
      <c r="U226" s="2"/>
      <c r="V226" s="2"/>
    </row>
    <row r="227" spans="1:22" ht="12.75" x14ac:dyDescent="0.2">
      <c r="A227" t="s">
        <v>3139</v>
      </c>
      <c r="B227" s="10"/>
      <c r="C227" s="11"/>
      <c r="D227" s="12"/>
      <c r="E227" s="12"/>
      <c r="F227" s="13"/>
      <c r="G227" s="14"/>
      <c r="H227" s="15"/>
      <c r="I227" s="15"/>
      <c r="J227" s="15"/>
      <c r="K227" s="12"/>
      <c r="L227" s="12"/>
      <c r="M227" s="16"/>
      <c r="N227" s="17"/>
      <c r="O227" s="32"/>
      <c r="P227" s="35"/>
      <c r="Q227" s="2"/>
      <c r="R227" s="2"/>
      <c r="S227" s="2"/>
      <c r="T227" s="2"/>
      <c r="U227" s="2"/>
      <c r="V227" s="2"/>
    </row>
    <row r="228" spans="1:22" ht="12.75" x14ac:dyDescent="0.2">
      <c r="A228" t="s">
        <v>3140</v>
      </c>
      <c r="B228" s="10"/>
      <c r="C228" s="11"/>
      <c r="D228" s="12"/>
      <c r="E228" s="12"/>
      <c r="F228" s="13"/>
      <c r="G228" s="14"/>
      <c r="H228" s="15"/>
      <c r="I228" s="15"/>
      <c r="J228" s="15"/>
      <c r="K228" s="15"/>
      <c r="L228" s="15"/>
      <c r="M228" s="16"/>
      <c r="N228" s="17"/>
      <c r="O228" s="32"/>
      <c r="P228" s="35"/>
      <c r="Q228" s="2"/>
      <c r="R228" s="2"/>
      <c r="S228" s="2"/>
      <c r="T228" s="2"/>
      <c r="U228" s="2"/>
      <c r="V228" s="2"/>
    </row>
    <row r="229" spans="1:22" ht="12.75" x14ac:dyDescent="0.2">
      <c r="A229" t="s">
        <v>3141</v>
      </c>
      <c r="B229" s="10"/>
      <c r="C229" s="11"/>
      <c r="D229" s="12"/>
      <c r="E229" s="12"/>
      <c r="F229" s="13"/>
      <c r="G229" s="14"/>
      <c r="H229" s="15"/>
      <c r="I229" s="15"/>
      <c r="J229" s="15"/>
      <c r="K229" s="15"/>
      <c r="L229" s="15"/>
      <c r="M229" s="16"/>
      <c r="N229" s="17"/>
      <c r="O229" s="32"/>
      <c r="P229" s="35"/>
      <c r="Q229" s="2"/>
      <c r="R229" s="2"/>
      <c r="S229" s="2"/>
      <c r="T229" s="2"/>
      <c r="U229" s="2"/>
      <c r="V229" s="2"/>
    </row>
    <row r="230" spans="1:22" ht="12.75" x14ac:dyDescent="0.2">
      <c r="A230" t="s">
        <v>3142</v>
      </c>
      <c r="B230" s="10"/>
      <c r="C230" s="11"/>
      <c r="D230" s="12"/>
      <c r="E230" s="12"/>
      <c r="F230" s="13"/>
      <c r="G230" s="14"/>
      <c r="H230" s="15"/>
      <c r="I230" s="15"/>
      <c r="J230" s="15"/>
      <c r="K230" s="15"/>
      <c r="L230" s="15"/>
      <c r="M230" s="16"/>
      <c r="N230" s="17"/>
      <c r="O230" s="32"/>
      <c r="P230" s="35"/>
      <c r="Q230" s="2"/>
      <c r="R230" s="2"/>
      <c r="S230" s="2"/>
      <c r="T230" s="2"/>
      <c r="U230" s="2"/>
      <c r="V230" s="2"/>
    </row>
    <row r="231" spans="1:22" ht="12.75" x14ac:dyDescent="0.2">
      <c r="A231" t="s">
        <v>3143</v>
      </c>
      <c r="B231" s="10"/>
      <c r="C231" s="11"/>
      <c r="D231" s="12"/>
      <c r="E231" s="12"/>
      <c r="F231" s="13"/>
      <c r="G231" s="14"/>
      <c r="H231" s="15"/>
      <c r="I231" s="15"/>
      <c r="J231" s="15"/>
      <c r="K231" s="15"/>
      <c r="L231" s="15"/>
      <c r="M231" s="16"/>
      <c r="N231" s="17"/>
      <c r="O231" s="32"/>
      <c r="P231" s="35"/>
      <c r="Q231" s="2"/>
      <c r="R231" s="2"/>
      <c r="S231" s="2"/>
      <c r="T231" s="2"/>
      <c r="U231" s="2"/>
      <c r="V231" s="2"/>
    </row>
    <row r="232" spans="1:22" ht="12.75" x14ac:dyDescent="0.2">
      <c r="A232" t="s">
        <v>3144</v>
      </c>
      <c r="B232" s="10"/>
      <c r="C232" s="11"/>
      <c r="D232" s="12"/>
      <c r="E232" s="12"/>
      <c r="F232" s="13"/>
      <c r="G232" s="14"/>
      <c r="H232" s="15"/>
      <c r="I232" s="15"/>
      <c r="J232" s="15"/>
      <c r="K232" s="15"/>
      <c r="L232" s="15"/>
      <c r="M232" s="16"/>
      <c r="N232" s="17"/>
      <c r="O232" s="32"/>
      <c r="P232" s="35"/>
      <c r="Q232" s="2"/>
      <c r="R232" s="2"/>
      <c r="S232" s="2"/>
      <c r="T232" s="2"/>
      <c r="U232" s="2"/>
      <c r="V232" s="2"/>
    </row>
    <row r="233" spans="1:22" ht="12.75" x14ac:dyDescent="0.2">
      <c r="A233" t="s">
        <v>3145</v>
      </c>
      <c r="B233" s="10"/>
      <c r="C233" s="11"/>
      <c r="D233" s="12"/>
      <c r="E233" s="12"/>
      <c r="F233" s="13"/>
      <c r="G233" s="14"/>
      <c r="H233" s="15"/>
      <c r="I233" s="15"/>
      <c r="J233" s="15"/>
      <c r="K233" s="15"/>
      <c r="L233" s="15"/>
      <c r="M233" s="16"/>
      <c r="N233" s="17"/>
      <c r="O233" s="32"/>
      <c r="P233" s="35"/>
      <c r="Q233" s="2"/>
      <c r="R233" s="2"/>
      <c r="S233" s="2"/>
      <c r="T233" s="2"/>
      <c r="U233" s="2"/>
      <c r="V233" s="2"/>
    </row>
    <row r="234" spans="1:22" ht="12.75" x14ac:dyDescent="0.2">
      <c r="A234" t="s">
        <v>3146</v>
      </c>
      <c r="B234" s="10"/>
      <c r="C234" s="11"/>
      <c r="D234" s="12"/>
      <c r="E234" s="12"/>
      <c r="F234" s="13"/>
      <c r="G234" s="14"/>
      <c r="H234" s="15"/>
      <c r="I234" s="15"/>
      <c r="J234" s="15"/>
      <c r="K234" s="15"/>
      <c r="L234" s="15"/>
      <c r="M234" s="16"/>
      <c r="N234" s="17"/>
      <c r="O234" s="32"/>
      <c r="P234" s="35"/>
      <c r="Q234" s="2"/>
      <c r="R234" s="2"/>
      <c r="S234" s="2"/>
      <c r="T234" s="2"/>
      <c r="U234" s="2"/>
      <c r="V234" s="2"/>
    </row>
    <row r="235" spans="1:22" ht="12.75" x14ac:dyDescent="0.2">
      <c r="A235" t="s">
        <v>3147</v>
      </c>
      <c r="B235" s="10"/>
      <c r="C235" s="11"/>
      <c r="D235" s="12"/>
      <c r="E235" s="12"/>
      <c r="F235" s="13"/>
      <c r="G235" s="14"/>
      <c r="H235" s="15"/>
      <c r="I235" s="15"/>
      <c r="J235" s="15"/>
      <c r="K235" s="15"/>
      <c r="L235" s="15"/>
      <c r="M235" s="16"/>
      <c r="N235" s="17"/>
      <c r="O235" s="32"/>
      <c r="P235" s="35"/>
      <c r="Q235" s="2"/>
      <c r="R235" s="2"/>
      <c r="S235" s="2"/>
      <c r="T235" s="2"/>
      <c r="U235" s="2"/>
      <c r="V235" s="2"/>
    </row>
    <row r="236" spans="1:22" ht="12.75" x14ac:dyDescent="0.2">
      <c r="A236" t="s">
        <v>3148</v>
      </c>
      <c r="B236" s="10"/>
      <c r="C236" s="11"/>
      <c r="D236" s="12"/>
      <c r="E236" s="12"/>
      <c r="F236" s="13"/>
      <c r="G236" s="14"/>
      <c r="H236" s="15"/>
      <c r="I236" s="15"/>
      <c r="J236" s="15"/>
      <c r="K236" s="15"/>
      <c r="L236" s="15"/>
      <c r="M236" s="16"/>
      <c r="N236" s="17"/>
      <c r="O236" s="32"/>
      <c r="P236" s="35"/>
      <c r="Q236" s="2"/>
      <c r="R236" s="2"/>
      <c r="S236" s="2"/>
      <c r="T236" s="2"/>
      <c r="U236" s="2"/>
      <c r="V236" s="2"/>
    </row>
    <row r="237" spans="1:22" ht="12.75" x14ac:dyDescent="0.2">
      <c r="A237" t="s">
        <v>3149</v>
      </c>
      <c r="B237" s="10"/>
      <c r="C237" s="11"/>
      <c r="D237" s="12"/>
      <c r="E237" s="12"/>
      <c r="F237" s="13"/>
      <c r="G237" s="14"/>
      <c r="H237" s="15"/>
      <c r="I237" s="15"/>
      <c r="J237" s="15"/>
      <c r="K237" s="15"/>
      <c r="L237" s="15"/>
      <c r="M237" s="16"/>
      <c r="N237" s="17"/>
      <c r="O237" s="32"/>
      <c r="P237" s="35"/>
      <c r="Q237" s="2"/>
      <c r="R237" s="2"/>
      <c r="S237" s="2"/>
      <c r="T237" s="2"/>
      <c r="U237" s="2"/>
      <c r="V237" s="2"/>
    </row>
    <row r="238" spans="1:22" ht="12.75" x14ac:dyDescent="0.2">
      <c r="A238" t="s">
        <v>3150</v>
      </c>
      <c r="B238" s="10"/>
      <c r="C238" s="11"/>
      <c r="D238" s="12"/>
      <c r="E238" s="12"/>
      <c r="F238" s="13"/>
      <c r="G238" s="14"/>
      <c r="H238" s="15"/>
      <c r="I238" s="15"/>
      <c r="J238" s="15"/>
      <c r="K238" s="15"/>
      <c r="L238" s="15"/>
      <c r="M238" s="16"/>
      <c r="N238" s="17"/>
      <c r="O238" s="32"/>
      <c r="P238" s="35"/>
      <c r="Q238" s="2"/>
      <c r="R238" s="2"/>
      <c r="S238" s="2"/>
      <c r="T238" s="2"/>
      <c r="U238" s="2"/>
      <c r="V238" s="2"/>
    </row>
    <row r="239" spans="1:22" ht="12.75" x14ac:dyDescent="0.2">
      <c r="A239" t="s">
        <v>3151</v>
      </c>
      <c r="B239" s="10"/>
      <c r="C239" s="11"/>
      <c r="D239" s="12"/>
      <c r="E239" s="12"/>
      <c r="F239" s="13"/>
      <c r="G239" s="14"/>
      <c r="H239" s="15"/>
      <c r="I239" s="15"/>
      <c r="J239" s="15"/>
      <c r="K239" s="15"/>
      <c r="L239" s="15"/>
      <c r="M239" s="16"/>
      <c r="N239" s="17"/>
      <c r="O239" s="32"/>
      <c r="P239" s="35"/>
      <c r="Q239" s="2"/>
      <c r="R239" s="2"/>
      <c r="S239" s="2"/>
      <c r="T239" s="2"/>
      <c r="U239" s="2"/>
      <c r="V239" s="2"/>
    </row>
    <row r="240" spans="1:22" ht="12.75" x14ac:dyDescent="0.2">
      <c r="A240" t="s">
        <v>3152</v>
      </c>
      <c r="B240" s="10"/>
      <c r="C240" s="11"/>
      <c r="D240" s="12"/>
      <c r="E240" s="12"/>
      <c r="F240" s="13"/>
      <c r="G240" s="14"/>
      <c r="H240" s="15"/>
      <c r="I240" s="15"/>
      <c r="J240" s="15"/>
      <c r="K240" s="15"/>
      <c r="L240" s="15"/>
      <c r="M240" s="16"/>
      <c r="N240" s="17"/>
      <c r="O240" s="32"/>
      <c r="P240" s="35"/>
      <c r="Q240" s="2"/>
      <c r="R240" s="2"/>
      <c r="S240" s="2"/>
      <c r="T240" s="2"/>
      <c r="U240" s="2"/>
      <c r="V240" s="2"/>
    </row>
    <row r="241" spans="1:22" ht="12.75" x14ac:dyDescent="0.2">
      <c r="A241" t="s">
        <v>3153</v>
      </c>
      <c r="B241" s="10"/>
      <c r="C241" s="11"/>
      <c r="D241" s="12"/>
      <c r="E241" s="12"/>
      <c r="F241" s="13"/>
      <c r="G241" s="14"/>
      <c r="H241" s="15"/>
      <c r="I241" s="15"/>
      <c r="J241" s="15"/>
      <c r="K241" s="15"/>
      <c r="L241" s="15"/>
      <c r="M241" s="16"/>
      <c r="N241" s="17"/>
      <c r="O241" s="32"/>
      <c r="P241" s="35"/>
      <c r="Q241" s="2"/>
      <c r="R241" s="2"/>
      <c r="S241" s="2"/>
      <c r="T241" s="2"/>
      <c r="U241" s="2"/>
      <c r="V241" s="2"/>
    </row>
    <row r="242" spans="1:22" ht="12.75" x14ac:dyDescent="0.2">
      <c r="A242" t="s">
        <v>3154</v>
      </c>
      <c r="B242" s="10"/>
      <c r="C242" s="11"/>
      <c r="D242" s="12"/>
      <c r="E242" s="12"/>
      <c r="F242" s="13"/>
      <c r="G242" s="14"/>
      <c r="H242" s="15"/>
      <c r="I242" s="15"/>
      <c r="J242" s="12"/>
      <c r="K242" s="12"/>
      <c r="L242" s="12"/>
      <c r="M242" s="16"/>
      <c r="N242" s="17"/>
      <c r="O242" s="32"/>
      <c r="P242" s="35"/>
      <c r="Q242" s="2"/>
      <c r="R242" s="2"/>
      <c r="S242" s="2"/>
      <c r="T242" s="2"/>
      <c r="U242" s="2"/>
      <c r="V242" s="2"/>
    </row>
    <row r="243" spans="1:22" ht="12.75" x14ac:dyDescent="0.2">
      <c r="A243" t="s">
        <v>3155</v>
      </c>
      <c r="B243" s="10"/>
      <c r="C243" s="11"/>
      <c r="D243" s="12"/>
      <c r="E243" s="12"/>
      <c r="F243" s="13"/>
      <c r="G243" s="13"/>
      <c r="H243" s="15"/>
      <c r="I243" s="15"/>
      <c r="J243" s="12"/>
      <c r="K243" s="12"/>
      <c r="L243" s="12"/>
      <c r="M243" s="16"/>
      <c r="N243" s="17"/>
      <c r="O243" s="32"/>
      <c r="P243" s="35"/>
      <c r="Q243" s="2"/>
      <c r="R243" s="2"/>
      <c r="S243" s="2"/>
      <c r="T243" s="2"/>
      <c r="U243" s="2"/>
      <c r="V243" s="2"/>
    </row>
    <row r="244" spans="1:22" ht="12.75" x14ac:dyDescent="0.2">
      <c r="A244" t="s">
        <v>3156</v>
      </c>
      <c r="B244" s="10"/>
      <c r="C244" s="11"/>
      <c r="D244" s="12"/>
      <c r="E244" s="12"/>
      <c r="F244" s="13"/>
      <c r="G244" s="14"/>
      <c r="H244" s="15"/>
      <c r="I244" s="15"/>
      <c r="J244" s="12"/>
      <c r="K244" s="12"/>
      <c r="L244" s="12"/>
      <c r="M244" s="16"/>
      <c r="N244" s="17"/>
      <c r="O244" s="32"/>
      <c r="P244" s="35"/>
      <c r="Q244" s="2"/>
      <c r="R244" s="2"/>
      <c r="S244" s="2"/>
      <c r="T244" s="2"/>
      <c r="U244" s="2"/>
      <c r="V244" s="2"/>
    </row>
    <row r="245" spans="1:22" ht="12.75" x14ac:dyDescent="0.2">
      <c r="A245" t="s">
        <v>3157</v>
      </c>
      <c r="B245" s="10"/>
      <c r="C245" s="11"/>
      <c r="D245" s="12"/>
      <c r="E245" s="12"/>
      <c r="F245" s="13"/>
      <c r="G245" s="14"/>
      <c r="H245" s="15"/>
      <c r="I245" s="15"/>
      <c r="J245" s="15"/>
      <c r="K245" s="15"/>
      <c r="L245" s="15"/>
      <c r="M245" s="16"/>
      <c r="N245" s="17"/>
      <c r="O245" s="32"/>
      <c r="P245" s="35"/>
      <c r="Q245" s="2"/>
      <c r="R245" s="2"/>
      <c r="S245" s="2"/>
      <c r="T245" s="2"/>
      <c r="U245" s="2"/>
      <c r="V245" s="2"/>
    </row>
    <row r="246" spans="1:22" ht="12.75" x14ac:dyDescent="0.2">
      <c r="A246" t="s">
        <v>3158</v>
      </c>
      <c r="B246" s="10"/>
      <c r="C246" s="11"/>
      <c r="D246" s="12"/>
      <c r="E246" s="12"/>
      <c r="F246" s="13"/>
      <c r="G246" s="14"/>
      <c r="H246" s="15"/>
      <c r="I246" s="15"/>
      <c r="J246" s="15"/>
      <c r="K246" s="15"/>
      <c r="L246" s="15"/>
      <c r="M246" s="16"/>
      <c r="N246" s="17"/>
      <c r="O246" s="32"/>
      <c r="P246" s="35"/>
      <c r="Q246" s="2"/>
      <c r="R246" s="2"/>
      <c r="S246" s="2"/>
      <c r="T246" s="2"/>
      <c r="U246" s="2"/>
      <c r="V246" s="2"/>
    </row>
    <row r="247" spans="1:22" ht="12.75" x14ac:dyDescent="0.2">
      <c r="A247" t="s">
        <v>3159</v>
      </c>
      <c r="B247" s="10"/>
      <c r="C247" s="11"/>
      <c r="D247" s="12"/>
      <c r="E247" s="12"/>
      <c r="F247" s="13"/>
      <c r="G247" s="14"/>
      <c r="H247" s="15"/>
      <c r="I247" s="15"/>
      <c r="J247" s="15"/>
      <c r="K247" s="15"/>
      <c r="L247" s="15"/>
      <c r="M247" s="16"/>
      <c r="N247" s="17"/>
      <c r="O247" s="32"/>
      <c r="P247" s="35"/>
      <c r="Q247" s="2"/>
      <c r="R247" s="2"/>
      <c r="S247" s="2"/>
      <c r="T247" s="2"/>
      <c r="U247" s="2"/>
      <c r="V247" s="2"/>
    </row>
    <row r="248" spans="1:22" ht="12.75" x14ac:dyDescent="0.2">
      <c r="A248" t="s">
        <v>3160</v>
      </c>
      <c r="B248" s="10"/>
      <c r="C248" s="11"/>
      <c r="D248" s="12"/>
      <c r="E248" s="12"/>
      <c r="F248" s="13"/>
      <c r="G248" s="14"/>
      <c r="H248" s="15"/>
      <c r="I248" s="15"/>
      <c r="J248" s="15"/>
      <c r="K248" s="15"/>
      <c r="L248" s="15"/>
      <c r="M248" s="16"/>
      <c r="N248" s="17"/>
      <c r="O248" s="32"/>
      <c r="P248" s="35"/>
      <c r="Q248" s="2"/>
      <c r="R248" s="2"/>
      <c r="S248" s="2"/>
      <c r="T248" s="2"/>
      <c r="U248" s="2"/>
      <c r="V248" s="2"/>
    </row>
    <row r="249" spans="1:22" ht="12.75" x14ac:dyDescent="0.2">
      <c r="A249" t="s">
        <v>3161</v>
      </c>
      <c r="B249" s="10"/>
      <c r="C249" s="11"/>
      <c r="D249" s="12"/>
      <c r="E249" s="12"/>
      <c r="F249" s="13"/>
      <c r="G249" s="14"/>
      <c r="H249" s="15"/>
      <c r="I249" s="15"/>
      <c r="J249" s="15"/>
      <c r="K249" s="15"/>
      <c r="L249" s="15"/>
      <c r="M249" s="16"/>
      <c r="N249" s="17"/>
      <c r="O249" s="32"/>
      <c r="P249" s="35"/>
      <c r="Q249" s="2"/>
      <c r="R249" s="2"/>
      <c r="S249" s="2"/>
      <c r="T249" s="2"/>
      <c r="U249" s="2"/>
      <c r="V249" s="2"/>
    </row>
    <row r="250" spans="1:22" ht="12.75" x14ac:dyDescent="0.2">
      <c r="A250" t="s">
        <v>3162</v>
      </c>
      <c r="B250" s="10"/>
      <c r="C250" s="11"/>
      <c r="D250" s="12"/>
      <c r="E250" s="12"/>
      <c r="F250" s="13"/>
      <c r="G250" s="14"/>
      <c r="H250" s="15"/>
      <c r="I250" s="15"/>
      <c r="J250" s="15"/>
      <c r="K250" s="15"/>
      <c r="L250" s="15"/>
      <c r="M250" s="16"/>
      <c r="N250" s="17"/>
      <c r="O250" s="32"/>
      <c r="P250" s="35"/>
      <c r="Q250" s="2"/>
      <c r="R250" s="2"/>
      <c r="S250" s="2"/>
      <c r="T250" s="2"/>
      <c r="U250" s="2"/>
      <c r="V250" s="2"/>
    </row>
    <row r="251" spans="1:22" ht="12.75" x14ac:dyDescent="0.2">
      <c r="A251" t="s">
        <v>3163</v>
      </c>
      <c r="B251" s="10"/>
      <c r="C251" s="11"/>
      <c r="D251" s="12"/>
      <c r="E251" s="12"/>
      <c r="F251" s="13"/>
      <c r="G251" s="14"/>
      <c r="H251" s="15"/>
      <c r="I251" s="15"/>
      <c r="J251" s="15"/>
      <c r="K251" s="15"/>
      <c r="L251" s="15"/>
      <c r="M251" s="16"/>
      <c r="N251" s="17"/>
      <c r="O251" s="32"/>
      <c r="P251" s="35"/>
      <c r="Q251" s="2"/>
      <c r="R251" s="2"/>
      <c r="S251" s="2"/>
      <c r="T251" s="2"/>
      <c r="U251" s="2"/>
      <c r="V251" s="2"/>
    </row>
    <row r="252" spans="1:22" ht="12.75" x14ac:dyDescent="0.2">
      <c r="A252" t="s">
        <v>3164</v>
      </c>
      <c r="B252" s="10"/>
      <c r="C252" s="11"/>
      <c r="D252" s="12"/>
      <c r="E252" s="12"/>
      <c r="F252" s="13"/>
      <c r="G252" s="14"/>
      <c r="H252" s="15"/>
      <c r="I252" s="15"/>
      <c r="J252" s="15"/>
      <c r="K252" s="15"/>
      <c r="L252" s="15"/>
      <c r="M252" s="16"/>
      <c r="N252" s="17"/>
      <c r="O252" s="32"/>
      <c r="P252" s="35"/>
      <c r="Q252" s="2"/>
      <c r="R252" s="2"/>
      <c r="S252" s="2"/>
      <c r="T252" s="2"/>
      <c r="U252" s="2"/>
      <c r="V252" s="2"/>
    </row>
    <row r="253" spans="1:22" ht="12.75" x14ac:dyDescent="0.2">
      <c r="A253" t="s">
        <v>3165</v>
      </c>
      <c r="B253" s="10"/>
      <c r="C253" s="11"/>
      <c r="D253" s="12"/>
      <c r="E253" s="12"/>
      <c r="F253" s="13"/>
      <c r="G253" s="14"/>
      <c r="H253" s="15"/>
      <c r="I253" s="15"/>
      <c r="J253" s="15"/>
      <c r="K253" s="15"/>
      <c r="L253" s="15"/>
      <c r="M253" s="16"/>
      <c r="N253" s="17"/>
      <c r="O253" s="32"/>
      <c r="P253" s="35"/>
      <c r="Q253" s="2"/>
      <c r="R253" s="2"/>
      <c r="S253" s="2"/>
      <c r="T253" s="2"/>
      <c r="U253" s="2"/>
      <c r="V253" s="2"/>
    </row>
    <row r="254" spans="1:22" ht="12.75" x14ac:dyDescent="0.2">
      <c r="A254" t="s">
        <v>3166</v>
      </c>
      <c r="B254" s="10"/>
      <c r="C254" s="11"/>
      <c r="D254" s="12"/>
      <c r="E254" s="12"/>
      <c r="F254" s="13"/>
      <c r="G254" s="14"/>
      <c r="H254" s="15"/>
      <c r="I254" s="15"/>
      <c r="J254" s="15"/>
      <c r="K254" s="15"/>
      <c r="L254" s="15"/>
      <c r="M254" s="16"/>
      <c r="N254" s="17"/>
      <c r="O254" s="32"/>
      <c r="P254" s="35"/>
      <c r="Q254" s="2"/>
      <c r="R254" s="2"/>
      <c r="S254" s="2"/>
      <c r="T254" s="2"/>
      <c r="U254" s="2"/>
      <c r="V254" s="2"/>
    </row>
    <row r="255" spans="1:22" ht="12.75" x14ac:dyDescent="0.2">
      <c r="A255" t="s">
        <v>3167</v>
      </c>
      <c r="B255" s="10"/>
      <c r="C255" s="11"/>
      <c r="D255" s="12"/>
      <c r="E255" s="12"/>
      <c r="F255" s="13"/>
      <c r="G255" s="14"/>
      <c r="H255" s="15"/>
      <c r="I255" s="15"/>
      <c r="J255" s="15"/>
      <c r="K255" s="15"/>
      <c r="L255" s="15"/>
      <c r="M255" s="16"/>
      <c r="N255" s="17"/>
      <c r="O255" s="32"/>
      <c r="P255" s="35"/>
      <c r="Q255" s="2"/>
      <c r="R255" s="2"/>
      <c r="S255" s="2"/>
      <c r="T255" s="2"/>
      <c r="U255" s="2"/>
      <c r="V255" s="2"/>
    </row>
    <row r="256" spans="1:22" ht="12.75" x14ac:dyDescent="0.2">
      <c r="A256" t="s">
        <v>3168</v>
      </c>
      <c r="B256" s="10"/>
      <c r="C256" s="11"/>
      <c r="D256" s="12"/>
      <c r="E256" s="12"/>
      <c r="F256" s="13"/>
      <c r="G256" s="14"/>
      <c r="H256" s="15"/>
      <c r="I256" s="15"/>
      <c r="J256" s="15"/>
      <c r="K256" s="15"/>
      <c r="L256" s="12"/>
      <c r="M256" s="16"/>
      <c r="N256" s="17"/>
      <c r="O256" s="32"/>
      <c r="P256" s="35"/>
      <c r="Q256" s="2"/>
      <c r="R256" s="2"/>
      <c r="S256" s="2"/>
      <c r="T256" s="2"/>
      <c r="U256" s="2"/>
      <c r="V256" s="2"/>
    </row>
    <row r="257" spans="1:22" ht="12.75" x14ac:dyDescent="0.2">
      <c r="A257" t="s">
        <v>3169</v>
      </c>
      <c r="B257" s="10"/>
      <c r="C257" s="11"/>
      <c r="D257" s="12"/>
      <c r="E257" s="12"/>
      <c r="F257" s="13"/>
      <c r="G257" s="14"/>
      <c r="H257" s="15"/>
      <c r="I257" s="15"/>
      <c r="J257" s="15"/>
      <c r="K257" s="15"/>
      <c r="L257" s="15"/>
      <c r="M257" s="16"/>
      <c r="N257" s="17"/>
      <c r="O257" s="32"/>
      <c r="P257" s="35"/>
      <c r="Q257" s="2"/>
      <c r="R257" s="2"/>
      <c r="S257" s="2"/>
      <c r="T257" s="2"/>
      <c r="U257" s="2"/>
      <c r="V257" s="2"/>
    </row>
    <row r="258" spans="1:22" ht="12.75" x14ac:dyDescent="0.2">
      <c r="A258" t="s">
        <v>3170</v>
      </c>
      <c r="B258" s="10"/>
      <c r="C258" s="11"/>
      <c r="D258" s="12"/>
      <c r="E258" s="12"/>
      <c r="F258" s="13"/>
      <c r="G258" s="14"/>
      <c r="H258" s="15"/>
      <c r="I258" s="15"/>
      <c r="J258" s="15"/>
      <c r="K258" s="15"/>
      <c r="L258" s="15"/>
      <c r="M258" s="16"/>
      <c r="N258" s="17"/>
      <c r="O258" s="32"/>
      <c r="P258" s="35"/>
      <c r="Q258" s="2"/>
      <c r="R258" s="2"/>
      <c r="S258" s="2"/>
      <c r="T258" s="2"/>
      <c r="U258" s="2"/>
      <c r="V258" s="2"/>
    </row>
    <row r="259" spans="1:22" ht="12.75" x14ac:dyDescent="0.2">
      <c r="A259" t="s">
        <v>3171</v>
      </c>
      <c r="B259" s="10"/>
      <c r="C259" s="11"/>
      <c r="D259" s="12"/>
      <c r="E259" s="12"/>
      <c r="F259" s="13"/>
      <c r="G259" s="14"/>
      <c r="H259" s="15"/>
      <c r="I259" s="15"/>
      <c r="J259" s="15"/>
      <c r="K259" s="15"/>
      <c r="L259" s="15"/>
      <c r="M259" s="16"/>
      <c r="N259" s="17"/>
      <c r="O259" s="32"/>
      <c r="P259" s="35"/>
      <c r="Q259" s="2"/>
      <c r="R259" s="2"/>
      <c r="S259" s="2"/>
      <c r="T259" s="2"/>
      <c r="U259" s="2"/>
      <c r="V259" s="2"/>
    </row>
    <row r="260" spans="1:22" ht="12.75" x14ac:dyDescent="0.2">
      <c r="A260" t="s">
        <v>3172</v>
      </c>
      <c r="B260" s="10"/>
      <c r="C260" s="11"/>
      <c r="D260" s="12"/>
      <c r="E260" s="12"/>
      <c r="F260" s="13"/>
      <c r="G260" s="13"/>
      <c r="H260" s="15"/>
      <c r="I260" s="15"/>
      <c r="J260" s="15"/>
      <c r="K260" s="12"/>
      <c r="L260" s="12"/>
      <c r="M260" s="16"/>
      <c r="N260" s="17"/>
      <c r="O260" s="32"/>
      <c r="P260" s="35"/>
      <c r="Q260" s="2"/>
      <c r="R260" s="2"/>
      <c r="S260" s="2"/>
      <c r="T260" s="2"/>
      <c r="U260" s="2"/>
      <c r="V260" s="2"/>
    </row>
    <row r="261" spans="1:22" ht="12.75" x14ac:dyDescent="0.2">
      <c r="A261" t="s">
        <v>3173</v>
      </c>
      <c r="B261" s="10"/>
      <c r="C261" s="11"/>
      <c r="D261" s="12"/>
      <c r="E261" s="12"/>
      <c r="F261" s="13"/>
      <c r="G261" s="14"/>
      <c r="H261" s="15"/>
      <c r="I261" s="15"/>
      <c r="J261" s="15"/>
      <c r="K261" s="15"/>
      <c r="L261" s="15"/>
      <c r="M261" s="16"/>
      <c r="N261" s="17"/>
      <c r="O261" s="32"/>
      <c r="P261" s="35"/>
      <c r="Q261" s="2"/>
      <c r="R261" s="2"/>
      <c r="S261" s="2"/>
      <c r="T261" s="2"/>
      <c r="U261" s="2"/>
      <c r="V261" s="2"/>
    </row>
    <row r="262" spans="1:22" ht="12.75" x14ac:dyDescent="0.2">
      <c r="A262" t="s">
        <v>3174</v>
      </c>
      <c r="B262" s="10"/>
      <c r="C262" s="11"/>
      <c r="D262" s="12"/>
      <c r="E262" s="12"/>
      <c r="F262" s="13"/>
      <c r="G262" s="14"/>
      <c r="H262" s="15"/>
      <c r="I262" s="15"/>
      <c r="J262" s="15"/>
      <c r="K262" s="15"/>
      <c r="L262" s="15"/>
      <c r="M262" s="16"/>
      <c r="N262" s="17"/>
      <c r="O262" s="32"/>
      <c r="P262" s="35"/>
      <c r="Q262" s="2"/>
      <c r="R262" s="2"/>
      <c r="S262" s="2"/>
      <c r="T262" s="2"/>
      <c r="U262" s="2"/>
      <c r="V262" s="2"/>
    </row>
    <row r="263" spans="1:22" ht="12.75" x14ac:dyDescent="0.2">
      <c r="A263" t="s">
        <v>3175</v>
      </c>
      <c r="B263" s="10"/>
      <c r="C263" s="11"/>
      <c r="D263" s="12"/>
      <c r="E263" s="12"/>
      <c r="F263" s="13"/>
      <c r="G263" s="14"/>
      <c r="H263" s="15"/>
      <c r="I263" s="15"/>
      <c r="J263" s="15"/>
      <c r="K263" s="15"/>
      <c r="L263" s="15"/>
      <c r="M263" s="16"/>
      <c r="N263" s="17"/>
      <c r="O263" s="32"/>
      <c r="P263" s="35"/>
      <c r="Q263" s="2"/>
      <c r="R263" s="2"/>
      <c r="S263" s="2"/>
      <c r="T263" s="2"/>
      <c r="U263" s="2"/>
      <c r="V263" s="2"/>
    </row>
    <row r="264" spans="1:22" ht="12.75" x14ac:dyDescent="0.2">
      <c r="A264" t="s">
        <v>3176</v>
      </c>
      <c r="B264" s="10"/>
      <c r="C264" s="11"/>
      <c r="D264" s="12"/>
      <c r="E264" s="12"/>
      <c r="F264" s="13"/>
      <c r="G264" s="14"/>
      <c r="H264" s="15"/>
      <c r="I264" s="15"/>
      <c r="J264" s="12"/>
      <c r="K264" s="12"/>
      <c r="L264" s="12"/>
      <c r="M264" s="16"/>
      <c r="N264" s="17"/>
      <c r="O264" s="32"/>
      <c r="P264" s="35"/>
      <c r="Q264" s="2"/>
      <c r="R264" s="2"/>
      <c r="S264" s="2"/>
      <c r="T264" s="2"/>
      <c r="U264" s="2"/>
      <c r="V264" s="2"/>
    </row>
    <row r="265" spans="1:22" ht="12.75" x14ac:dyDescent="0.2">
      <c r="A265" t="s">
        <v>3177</v>
      </c>
      <c r="B265" s="10"/>
      <c r="C265" s="11"/>
      <c r="D265" s="12"/>
      <c r="E265" s="12"/>
      <c r="F265" s="13"/>
      <c r="G265" s="14"/>
      <c r="H265" s="15"/>
      <c r="I265" s="15"/>
      <c r="J265" s="15"/>
      <c r="K265" s="15"/>
      <c r="L265" s="15"/>
      <c r="M265" s="16"/>
      <c r="N265" s="17"/>
      <c r="O265" s="32"/>
      <c r="P265" s="35"/>
      <c r="Q265" s="2"/>
      <c r="R265" s="2"/>
      <c r="S265" s="2"/>
      <c r="T265" s="2"/>
      <c r="U265" s="2"/>
      <c r="V265" s="2"/>
    </row>
    <row r="266" spans="1:22" ht="12.75" x14ac:dyDescent="0.2">
      <c r="A266" t="s">
        <v>3178</v>
      </c>
      <c r="B266" s="10"/>
      <c r="C266" s="11"/>
      <c r="D266" s="12"/>
      <c r="E266" s="12"/>
      <c r="F266" s="13"/>
      <c r="G266" s="14"/>
      <c r="H266" s="15"/>
      <c r="I266" s="15"/>
      <c r="J266" s="15"/>
      <c r="K266" s="15"/>
      <c r="L266" s="15"/>
      <c r="M266" s="16"/>
      <c r="N266" s="17"/>
      <c r="O266" s="32"/>
      <c r="P266" s="35"/>
      <c r="Q266" s="2"/>
      <c r="R266" s="2"/>
      <c r="S266" s="2"/>
      <c r="T266" s="2"/>
      <c r="U266" s="2"/>
      <c r="V266" s="2"/>
    </row>
    <row r="267" spans="1:22" ht="12.75" x14ac:dyDescent="0.2">
      <c r="A267" t="s">
        <v>3179</v>
      </c>
      <c r="B267" s="10"/>
      <c r="C267" s="11"/>
      <c r="D267" s="12"/>
      <c r="E267" s="12"/>
      <c r="F267" s="13"/>
      <c r="G267" s="14"/>
      <c r="H267" s="15"/>
      <c r="I267" s="15"/>
      <c r="J267" s="15"/>
      <c r="K267" s="15"/>
      <c r="L267" s="12"/>
      <c r="M267" s="16"/>
      <c r="N267" s="17"/>
      <c r="O267" s="32"/>
      <c r="P267" s="35"/>
      <c r="Q267" s="2"/>
      <c r="R267" s="2"/>
      <c r="S267" s="2"/>
      <c r="T267" s="2"/>
      <c r="U267" s="2"/>
      <c r="V267" s="2"/>
    </row>
    <row r="268" spans="1:22" ht="12.75" x14ac:dyDescent="0.2">
      <c r="A268" t="s">
        <v>3180</v>
      </c>
      <c r="B268" s="10"/>
      <c r="C268" s="11"/>
      <c r="D268" s="12"/>
      <c r="E268" s="12"/>
      <c r="F268" s="13"/>
      <c r="G268" s="14"/>
      <c r="H268" s="15"/>
      <c r="I268" s="15"/>
      <c r="J268" s="15"/>
      <c r="K268" s="15"/>
      <c r="L268" s="15"/>
      <c r="M268" s="16"/>
      <c r="N268" s="17"/>
      <c r="O268" s="32"/>
      <c r="P268" s="35"/>
      <c r="Q268" s="2"/>
      <c r="R268" s="2"/>
      <c r="S268" s="2"/>
      <c r="T268" s="2"/>
      <c r="U268" s="2"/>
      <c r="V268" s="2"/>
    </row>
    <row r="269" spans="1:22" ht="12.75" x14ac:dyDescent="0.2">
      <c r="A269" t="s">
        <v>3181</v>
      </c>
      <c r="B269" s="10"/>
      <c r="C269" s="11"/>
      <c r="D269" s="12"/>
      <c r="E269" s="12"/>
      <c r="F269" s="13"/>
      <c r="G269" s="14"/>
      <c r="H269" s="15"/>
      <c r="I269" s="15"/>
      <c r="J269" s="15"/>
      <c r="K269" s="15"/>
      <c r="L269" s="15"/>
      <c r="M269" s="16"/>
      <c r="N269" s="17"/>
      <c r="O269" s="32"/>
      <c r="P269" s="35"/>
      <c r="Q269" s="2"/>
      <c r="R269" s="2"/>
      <c r="S269" s="2"/>
      <c r="T269" s="2"/>
      <c r="U269" s="2"/>
      <c r="V269" s="2"/>
    </row>
    <row r="270" spans="1:22" ht="12.75" x14ac:dyDescent="0.2">
      <c r="A270" t="s">
        <v>3182</v>
      </c>
      <c r="B270" s="10"/>
      <c r="C270" s="11"/>
      <c r="D270" s="12"/>
      <c r="E270" s="12"/>
      <c r="F270" s="13"/>
      <c r="G270" s="14"/>
      <c r="H270" s="15"/>
      <c r="I270" s="15"/>
      <c r="J270" s="15"/>
      <c r="K270" s="15"/>
      <c r="L270" s="15"/>
      <c r="M270" s="16"/>
      <c r="N270" s="17"/>
      <c r="O270" s="32"/>
      <c r="P270" s="35"/>
      <c r="Q270" s="2"/>
      <c r="R270" s="2"/>
      <c r="S270" s="2"/>
      <c r="T270" s="2"/>
      <c r="U270" s="2"/>
      <c r="V270" s="2"/>
    </row>
    <row r="271" spans="1:22" ht="12.75" x14ac:dyDescent="0.2">
      <c r="A271" t="s">
        <v>3183</v>
      </c>
      <c r="B271" s="10"/>
      <c r="C271" s="11"/>
      <c r="D271" s="12"/>
      <c r="E271" s="12"/>
      <c r="F271" s="13"/>
      <c r="G271" s="14"/>
      <c r="H271" s="15"/>
      <c r="I271" s="12"/>
      <c r="J271" s="12"/>
      <c r="K271" s="12"/>
      <c r="L271" s="12"/>
      <c r="M271" s="16"/>
      <c r="N271" s="17"/>
      <c r="O271" s="32"/>
      <c r="P271" s="35"/>
      <c r="Q271" s="2"/>
      <c r="R271" s="2"/>
      <c r="S271" s="2"/>
      <c r="T271" s="2"/>
      <c r="U271" s="2"/>
      <c r="V271" s="2"/>
    </row>
    <row r="272" spans="1:22" ht="12.75" x14ac:dyDescent="0.2">
      <c r="A272" t="s">
        <v>3184</v>
      </c>
      <c r="B272" s="10"/>
      <c r="C272" s="11"/>
      <c r="D272" s="12"/>
      <c r="E272" s="12"/>
      <c r="F272" s="13"/>
      <c r="G272" s="13"/>
      <c r="H272" s="15"/>
      <c r="I272" s="15"/>
      <c r="J272" s="15"/>
      <c r="K272" s="15"/>
      <c r="L272" s="15"/>
      <c r="M272" s="16"/>
      <c r="N272" s="17"/>
      <c r="O272" s="32"/>
      <c r="P272" s="35"/>
      <c r="Q272" s="2"/>
      <c r="R272" s="2"/>
      <c r="S272" s="2"/>
      <c r="T272" s="2"/>
      <c r="U272" s="2"/>
      <c r="V272" s="2"/>
    </row>
    <row r="273" spans="1:22" ht="12.75" x14ac:dyDescent="0.2">
      <c r="A273" t="s">
        <v>3185</v>
      </c>
      <c r="B273" s="10"/>
      <c r="C273" s="11"/>
      <c r="D273" s="12"/>
      <c r="E273" s="12"/>
      <c r="F273" s="13"/>
      <c r="G273" s="14"/>
      <c r="H273" s="15"/>
      <c r="I273" s="15"/>
      <c r="J273" s="15"/>
      <c r="K273" s="15"/>
      <c r="L273" s="15"/>
      <c r="M273" s="16"/>
      <c r="N273" s="17"/>
      <c r="O273" s="32"/>
      <c r="P273" s="35"/>
      <c r="Q273" s="2"/>
      <c r="R273" s="2"/>
      <c r="S273" s="2"/>
      <c r="T273" s="2"/>
      <c r="U273" s="2"/>
      <c r="V273" s="2"/>
    </row>
    <row r="274" spans="1:22" ht="12.75" x14ac:dyDescent="0.2">
      <c r="A274" t="s">
        <v>3186</v>
      </c>
      <c r="B274" s="10"/>
      <c r="C274" s="11"/>
      <c r="D274" s="12"/>
      <c r="E274" s="12"/>
      <c r="F274" s="13"/>
      <c r="G274" s="14"/>
      <c r="H274" s="15"/>
      <c r="I274" s="15"/>
      <c r="J274" s="15"/>
      <c r="K274" s="15"/>
      <c r="L274" s="15"/>
      <c r="M274" s="16"/>
      <c r="N274" s="17"/>
      <c r="O274" s="32"/>
      <c r="P274" s="35"/>
      <c r="Q274" s="2"/>
      <c r="R274" s="2"/>
      <c r="S274" s="2"/>
      <c r="T274" s="2"/>
      <c r="U274" s="2"/>
      <c r="V274" s="2"/>
    </row>
    <row r="275" spans="1:22" ht="12.75" x14ac:dyDescent="0.2">
      <c r="A275" t="s">
        <v>3187</v>
      </c>
      <c r="B275" s="10"/>
      <c r="C275" s="11"/>
      <c r="D275" s="12"/>
      <c r="E275" s="12"/>
      <c r="F275" s="13"/>
      <c r="G275" s="14"/>
      <c r="H275" s="15"/>
      <c r="I275" s="15"/>
      <c r="J275" s="15"/>
      <c r="K275" s="15"/>
      <c r="L275" s="15"/>
      <c r="M275" s="16"/>
      <c r="N275" s="17"/>
      <c r="O275" s="32"/>
      <c r="P275" s="35"/>
      <c r="Q275" s="2"/>
      <c r="R275" s="2"/>
      <c r="S275" s="2"/>
      <c r="T275" s="2"/>
      <c r="U275" s="2"/>
      <c r="V275" s="2"/>
    </row>
    <row r="276" spans="1:22" ht="12.75" x14ac:dyDescent="0.2">
      <c r="A276" t="s">
        <v>3188</v>
      </c>
      <c r="B276" s="10"/>
      <c r="C276" s="11"/>
      <c r="D276" s="12"/>
      <c r="E276" s="12"/>
      <c r="F276" s="13"/>
      <c r="G276" s="14"/>
      <c r="H276" s="15"/>
      <c r="I276" s="15"/>
      <c r="J276" s="15"/>
      <c r="K276" s="15"/>
      <c r="L276" s="15"/>
      <c r="M276" s="16"/>
      <c r="N276" s="17"/>
      <c r="O276" s="32"/>
      <c r="P276" s="35"/>
      <c r="Q276" s="2"/>
      <c r="R276" s="2"/>
      <c r="S276" s="2"/>
      <c r="T276" s="2"/>
      <c r="U276" s="2"/>
      <c r="V276" s="2"/>
    </row>
    <row r="277" spans="1:22" ht="12.75" x14ac:dyDescent="0.2">
      <c r="A277" t="s">
        <v>3189</v>
      </c>
      <c r="B277" s="10"/>
      <c r="C277" s="11"/>
      <c r="D277" s="12"/>
      <c r="E277" s="12"/>
      <c r="F277" s="13"/>
      <c r="G277" s="14"/>
      <c r="H277" s="15"/>
      <c r="I277" s="15"/>
      <c r="J277" s="15"/>
      <c r="K277" s="15"/>
      <c r="L277" s="15"/>
      <c r="M277" s="16"/>
      <c r="N277" s="17"/>
      <c r="O277" s="32"/>
      <c r="P277" s="35"/>
      <c r="Q277" s="2"/>
      <c r="R277" s="2"/>
      <c r="S277" s="2"/>
      <c r="T277" s="2"/>
      <c r="U277" s="2"/>
      <c r="V277" s="2"/>
    </row>
    <row r="278" spans="1:22" ht="12.75" x14ac:dyDescent="0.2">
      <c r="A278" t="s">
        <v>3190</v>
      </c>
      <c r="B278" s="10"/>
      <c r="C278" s="11"/>
      <c r="D278" s="12"/>
      <c r="E278" s="12"/>
      <c r="F278" s="13"/>
      <c r="G278" s="14"/>
      <c r="H278" s="15"/>
      <c r="I278" s="15"/>
      <c r="J278" s="15"/>
      <c r="K278" s="15"/>
      <c r="L278" s="15"/>
      <c r="M278" s="16"/>
      <c r="N278" s="17"/>
      <c r="O278" s="32"/>
      <c r="P278" s="35"/>
      <c r="Q278" s="2"/>
      <c r="R278" s="2"/>
      <c r="S278" s="2"/>
      <c r="T278" s="2"/>
      <c r="U278" s="2"/>
      <c r="V278" s="2"/>
    </row>
    <row r="279" spans="1:22" ht="12.75" x14ac:dyDescent="0.2">
      <c r="A279" t="s">
        <v>3191</v>
      </c>
      <c r="B279" s="10"/>
      <c r="C279" s="11"/>
      <c r="D279" s="12"/>
      <c r="E279" s="12"/>
      <c r="F279" s="13"/>
      <c r="G279" s="14"/>
      <c r="H279" s="15"/>
      <c r="I279" s="15"/>
      <c r="J279" s="15"/>
      <c r="K279" s="15"/>
      <c r="L279" s="15"/>
      <c r="M279" s="16"/>
      <c r="N279" s="17"/>
      <c r="O279" s="32"/>
      <c r="P279" s="35"/>
      <c r="Q279" s="2"/>
      <c r="R279" s="2"/>
      <c r="S279" s="2"/>
      <c r="T279" s="2"/>
      <c r="U279" s="2"/>
      <c r="V279" s="2"/>
    </row>
    <row r="280" spans="1:22" ht="12.75" x14ac:dyDescent="0.2">
      <c r="A280" t="s">
        <v>3192</v>
      </c>
      <c r="B280" s="10"/>
      <c r="C280" s="11"/>
      <c r="D280" s="12"/>
      <c r="E280" s="12"/>
      <c r="F280" s="13"/>
      <c r="G280" s="14"/>
      <c r="H280" s="15"/>
      <c r="I280" s="15"/>
      <c r="J280" s="15"/>
      <c r="K280" s="15"/>
      <c r="L280" s="15"/>
      <c r="M280" s="16"/>
      <c r="N280" s="17"/>
      <c r="O280" s="32"/>
      <c r="P280" s="35"/>
      <c r="Q280" s="2"/>
      <c r="R280" s="2"/>
      <c r="S280" s="2"/>
      <c r="T280" s="2"/>
      <c r="U280" s="2"/>
      <c r="V280" s="2"/>
    </row>
    <row r="281" spans="1:22" ht="12.75" x14ac:dyDescent="0.2">
      <c r="A281" t="s">
        <v>3193</v>
      </c>
      <c r="B281" s="10"/>
      <c r="C281" s="11"/>
      <c r="D281" s="12"/>
      <c r="E281" s="12"/>
      <c r="F281" s="13"/>
      <c r="G281" s="14"/>
      <c r="H281" s="15"/>
      <c r="I281" s="15"/>
      <c r="J281" s="15"/>
      <c r="K281" s="15"/>
      <c r="L281" s="15"/>
      <c r="M281" s="16"/>
      <c r="N281" s="17"/>
      <c r="O281" s="32"/>
      <c r="P281" s="35"/>
      <c r="Q281" s="2"/>
      <c r="R281" s="2"/>
      <c r="S281" s="2"/>
      <c r="T281" s="2"/>
      <c r="U281" s="2"/>
      <c r="V281" s="2"/>
    </row>
    <row r="282" spans="1:22" ht="12.75" x14ac:dyDescent="0.2">
      <c r="A282" t="s">
        <v>3194</v>
      </c>
      <c r="B282" s="10"/>
      <c r="C282" s="11"/>
      <c r="D282" s="12"/>
      <c r="E282" s="12"/>
      <c r="F282" s="13"/>
      <c r="G282" s="14"/>
      <c r="H282" s="15"/>
      <c r="I282" s="15"/>
      <c r="J282" s="15"/>
      <c r="K282" s="15"/>
      <c r="L282" s="15"/>
      <c r="M282" s="16"/>
      <c r="N282" s="17"/>
      <c r="O282" s="32"/>
      <c r="P282" s="35"/>
      <c r="Q282" s="2"/>
      <c r="R282" s="2"/>
      <c r="S282" s="2"/>
      <c r="T282" s="2"/>
      <c r="U282" s="2"/>
      <c r="V282" s="2"/>
    </row>
    <row r="283" spans="1:22" ht="12.75" x14ac:dyDescent="0.2">
      <c r="A283" t="s">
        <v>3195</v>
      </c>
      <c r="B283" s="10"/>
      <c r="C283" s="11"/>
      <c r="D283" s="12"/>
      <c r="E283" s="12"/>
      <c r="F283" s="13"/>
      <c r="G283" s="14"/>
      <c r="H283" s="15"/>
      <c r="I283" s="15"/>
      <c r="J283" s="15"/>
      <c r="K283" s="12"/>
      <c r="L283" s="12"/>
      <c r="M283" s="16"/>
      <c r="N283" s="17"/>
      <c r="O283" s="32"/>
      <c r="P283" s="35"/>
      <c r="Q283" s="2"/>
      <c r="R283" s="2"/>
      <c r="S283" s="2"/>
      <c r="T283" s="2"/>
      <c r="U283" s="2"/>
      <c r="V283" s="2"/>
    </row>
    <row r="284" spans="1:22" ht="12.75" x14ac:dyDescent="0.2">
      <c r="A284" t="s">
        <v>3196</v>
      </c>
      <c r="B284" s="10"/>
      <c r="C284" s="11"/>
      <c r="D284" s="12"/>
      <c r="E284" s="12"/>
      <c r="F284" s="13"/>
      <c r="G284" s="14"/>
      <c r="H284" s="15"/>
      <c r="I284" s="15"/>
      <c r="J284" s="15"/>
      <c r="K284" s="15"/>
      <c r="L284" s="15"/>
      <c r="M284" s="16"/>
      <c r="N284" s="17"/>
      <c r="O284" s="32"/>
      <c r="P284" s="35"/>
      <c r="Q284" s="2"/>
      <c r="R284" s="2"/>
      <c r="S284" s="2"/>
      <c r="T284" s="2"/>
      <c r="U284" s="2"/>
      <c r="V284" s="2"/>
    </row>
    <row r="285" spans="1:22" ht="12.75" x14ac:dyDescent="0.2">
      <c r="A285" t="s">
        <v>3197</v>
      </c>
      <c r="B285" s="10"/>
      <c r="C285" s="11"/>
      <c r="D285" s="12"/>
      <c r="E285" s="12"/>
      <c r="F285" s="13"/>
      <c r="G285" s="14"/>
      <c r="H285" s="15"/>
      <c r="I285" s="15"/>
      <c r="J285" s="15"/>
      <c r="K285" s="15"/>
      <c r="L285" s="15"/>
      <c r="M285" s="16"/>
      <c r="N285" s="17"/>
      <c r="O285" s="32"/>
      <c r="P285" s="35"/>
      <c r="Q285" s="2"/>
      <c r="R285" s="2"/>
      <c r="S285" s="2"/>
      <c r="T285" s="2"/>
      <c r="U285" s="2"/>
      <c r="V285" s="2"/>
    </row>
    <row r="286" spans="1:22" ht="12.75" x14ac:dyDescent="0.2">
      <c r="A286" t="s">
        <v>3198</v>
      </c>
      <c r="B286" s="10"/>
      <c r="C286" s="11"/>
      <c r="D286" s="12"/>
      <c r="E286" s="12"/>
      <c r="F286" s="13"/>
      <c r="G286" s="14"/>
      <c r="H286" s="15"/>
      <c r="I286" s="15"/>
      <c r="J286" s="15"/>
      <c r="K286" s="15"/>
      <c r="L286" s="15"/>
      <c r="M286" s="16"/>
      <c r="N286" s="17"/>
      <c r="O286" s="32"/>
      <c r="P286" s="35"/>
      <c r="Q286" s="2"/>
      <c r="R286" s="2"/>
      <c r="S286" s="2"/>
      <c r="T286" s="2"/>
      <c r="U286" s="2"/>
      <c r="V286" s="2"/>
    </row>
    <row r="287" spans="1:22" ht="12.75" x14ac:dyDescent="0.2">
      <c r="A287" t="s">
        <v>3199</v>
      </c>
      <c r="B287" s="10"/>
      <c r="C287" s="11"/>
      <c r="D287" s="12"/>
      <c r="E287" s="12"/>
      <c r="F287" s="13"/>
      <c r="G287" s="14"/>
      <c r="H287" s="15"/>
      <c r="I287" s="15"/>
      <c r="J287" s="15"/>
      <c r="K287" s="15"/>
      <c r="L287" s="15"/>
      <c r="M287" s="16"/>
      <c r="N287" s="17"/>
      <c r="O287" s="32"/>
      <c r="P287" s="35"/>
      <c r="Q287" s="2"/>
      <c r="R287" s="2"/>
      <c r="S287" s="2"/>
      <c r="T287" s="2"/>
      <c r="U287" s="2"/>
      <c r="V287" s="2"/>
    </row>
    <row r="288" spans="1:22" ht="12.75" x14ac:dyDescent="0.2">
      <c r="A288" t="s">
        <v>3200</v>
      </c>
      <c r="B288" s="10"/>
      <c r="C288" s="11"/>
      <c r="D288" s="12"/>
      <c r="E288" s="12"/>
      <c r="F288" s="13"/>
      <c r="G288" s="14"/>
      <c r="H288" s="15"/>
      <c r="I288" s="15"/>
      <c r="J288" s="15"/>
      <c r="K288" s="15"/>
      <c r="L288" s="15"/>
      <c r="M288" s="16"/>
      <c r="N288" s="17"/>
      <c r="O288" s="32"/>
      <c r="P288" s="35"/>
      <c r="Q288" s="2"/>
      <c r="R288" s="2"/>
      <c r="S288" s="2"/>
      <c r="T288" s="2"/>
      <c r="U288" s="2"/>
      <c r="V288" s="2"/>
    </row>
    <row r="289" spans="1:22" ht="12.75" x14ac:dyDescent="0.2">
      <c r="A289" t="s">
        <v>3201</v>
      </c>
      <c r="B289" s="10"/>
      <c r="C289" s="11"/>
      <c r="D289" s="12"/>
      <c r="E289" s="12"/>
      <c r="F289" s="13"/>
      <c r="G289" s="14"/>
      <c r="H289" s="15"/>
      <c r="I289" s="15"/>
      <c r="J289" s="15"/>
      <c r="K289" s="15"/>
      <c r="L289" s="15"/>
      <c r="M289" s="16"/>
      <c r="N289" s="17"/>
      <c r="O289" s="32"/>
      <c r="P289" s="35"/>
      <c r="Q289" s="2"/>
      <c r="R289" s="2"/>
      <c r="S289" s="2"/>
      <c r="T289" s="2"/>
      <c r="U289" s="2"/>
      <c r="V289" s="2"/>
    </row>
    <row r="290" spans="1:22" ht="12.75" x14ac:dyDescent="0.2">
      <c r="A290" t="s">
        <v>3202</v>
      </c>
      <c r="B290" s="10"/>
      <c r="C290" s="11"/>
      <c r="D290" s="12"/>
      <c r="E290" s="12"/>
      <c r="F290" s="13"/>
      <c r="G290" s="14"/>
      <c r="H290" s="15"/>
      <c r="I290" s="15"/>
      <c r="J290" s="15"/>
      <c r="K290" s="12"/>
      <c r="L290" s="12"/>
      <c r="M290" s="16"/>
      <c r="N290" s="17"/>
      <c r="O290" s="32"/>
      <c r="P290" s="35"/>
      <c r="Q290" s="2"/>
      <c r="R290" s="2"/>
      <c r="S290" s="2"/>
      <c r="T290" s="2"/>
      <c r="U290" s="2"/>
      <c r="V290" s="2"/>
    </row>
    <row r="291" spans="1:22" ht="12.75" x14ac:dyDescent="0.2">
      <c r="A291" t="s">
        <v>3203</v>
      </c>
      <c r="B291" s="10"/>
      <c r="C291" s="11"/>
      <c r="D291" s="12"/>
      <c r="E291" s="12"/>
      <c r="F291" s="13"/>
      <c r="G291" s="14"/>
      <c r="H291" s="15"/>
      <c r="I291" s="15"/>
      <c r="J291" s="15"/>
      <c r="K291" s="15"/>
      <c r="L291" s="12"/>
      <c r="M291" s="16"/>
      <c r="N291" s="17"/>
      <c r="O291" s="32"/>
      <c r="P291" s="35"/>
      <c r="Q291" s="2"/>
      <c r="R291" s="2"/>
      <c r="S291" s="2"/>
      <c r="T291" s="2"/>
      <c r="U291" s="2"/>
      <c r="V291" s="2"/>
    </row>
    <row r="292" spans="1:22" ht="12.75" x14ac:dyDescent="0.2">
      <c r="A292" t="s">
        <v>3204</v>
      </c>
      <c r="B292" s="10"/>
      <c r="C292" s="11"/>
      <c r="D292" s="12"/>
      <c r="E292" s="12"/>
      <c r="F292" s="13"/>
      <c r="G292" s="14"/>
      <c r="H292" s="15"/>
      <c r="I292" s="15"/>
      <c r="J292" s="15"/>
      <c r="K292" s="15"/>
      <c r="L292" s="12"/>
      <c r="M292" s="16"/>
      <c r="N292" s="17"/>
      <c r="O292" s="32"/>
      <c r="P292" s="35"/>
      <c r="Q292" s="2"/>
      <c r="R292" s="2"/>
      <c r="S292" s="2"/>
      <c r="T292" s="2"/>
      <c r="U292" s="2"/>
      <c r="V292" s="2"/>
    </row>
    <row r="293" spans="1:22" ht="12.75" x14ac:dyDescent="0.2">
      <c r="A293" t="s">
        <v>3205</v>
      </c>
      <c r="B293" s="10"/>
      <c r="C293" s="11"/>
      <c r="D293" s="12"/>
      <c r="E293" s="12"/>
      <c r="F293" s="13"/>
      <c r="G293" s="14"/>
      <c r="H293" s="15"/>
      <c r="I293" s="15"/>
      <c r="J293" s="15"/>
      <c r="K293" s="15"/>
      <c r="L293" s="15"/>
      <c r="M293" s="16"/>
      <c r="N293" s="17"/>
      <c r="O293" s="32"/>
      <c r="P293" s="35"/>
      <c r="Q293" s="2"/>
      <c r="R293" s="2"/>
      <c r="S293" s="2"/>
      <c r="T293" s="2"/>
      <c r="U293" s="2"/>
      <c r="V293" s="2"/>
    </row>
    <row r="294" spans="1:22" ht="12.75" x14ac:dyDescent="0.2">
      <c r="A294" t="s">
        <v>3206</v>
      </c>
      <c r="B294" s="10"/>
      <c r="C294" s="11"/>
      <c r="D294" s="12"/>
      <c r="E294" s="12"/>
      <c r="F294" s="13"/>
      <c r="G294" s="14"/>
      <c r="H294" s="15"/>
      <c r="I294" s="15"/>
      <c r="J294" s="15"/>
      <c r="K294" s="15"/>
      <c r="L294" s="15"/>
      <c r="M294" s="16"/>
      <c r="N294" s="17"/>
      <c r="O294" s="32"/>
      <c r="P294" s="35"/>
      <c r="Q294" s="2"/>
      <c r="R294" s="2"/>
      <c r="S294" s="2"/>
      <c r="T294" s="2"/>
      <c r="U294" s="2"/>
      <c r="V294" s="2"/>
    </row>
    <row r="295" spans="1:22" ht="12.75" x14ac:dyDescent="0.2">
      <c r="A295" t="s">
        <v>3207</v>
      </c>
      <c r="B295" s="10"/>
      <c r="C295" s="11"/>
      <c r="D295" s="12"/>
      <c r="E295" s="12"/>
      <c r="F295" s="13"/>
      <c r="G295" s="14"/>
      <c r="H295" s="15"/>
      <c r="I295" s="15"/>
      <c r="J295" s="15"/>
      <c r="K295" s="15"/>
      <c r="L295" s="12"/>
      <c r="M295" s="16"/>
      <c r="N295" s="17"/>
      <c r="O295" s="32"/>
      <c r="P295" s="35"/>
      <c r="Q295" s="2"/>
      <c r="R295" s="2"/>
      <c r="S295" s="2"/>
      <c r="T295" s="2"/>
      <c r="U295" s="2"/>
      <c r="V295" s="2"/>
    </row>
    <row r="296" spans="1:22" ht="12.75" x14ac:dyDescent="0.2">
      <c r="A296" t="s">
        <v>3208</v>
      </c>
      <c r="B296" s="10"/>
      <c r="C296" s="11"/>
      <c r="D296" s="12"/>
      <c r="E296" s="12"/>
      <c r="F296" s="13"/>
      <c r="G296" s="14"/>
      <c r="H296" s="15"/>
      <c r="I296" s="15"/>
      <c r="J296" s="15"/>
      <c r="K296" s="15"/>
      <c r="L296" s="15"/>
      <c r="M296" s="16"/>
      <c r="N296" s="17"/>
      <c r="O296" s="32"/>
      <c r="P296" s="35"/>
      <c r="Q296" s="2"/>
      <c r="R296" s="2"/>
      <c r="S296" s="2"/>
      <c r="T296" s="2"/>
      <c r="U296" s="2"/>
      <c r="V296" s="2"/>
    </row>
    <row r="297" spans="1:22" ht="12.75" x14ac:dyDescent="0.2">
      <c r="A297" t="s">
        <v>3209</v>
      </c>
      <c r="B297" s="10"/>
      <c r="C297" s="11"/>
      <c r="D297" s="12"/>
      <c r="E297" s="12"/>
      <c r="F297" s="13"/>
      <c r="G297" s="14"/>
      <c r="H297" s="15"/>
      <c r="I297" s="15"/>
      <c r="J297" s="15"/>
      <c r="K297" s="15"/>
      <c r="L297" s="15"/>
      <c r="M297" s="16"/>
      <c r="N297" s="17"/>
      <c r="O297" s="32"/>
      <c r="P297" s="35"/>
      <c r="Q297" s="2"/>
      <c r="R297" s="2"/>
      <c r="S297" s="2"/>
      <c r="T297" s="2"/>
      <c r="U297" s="2"/>
      <c r="V297" s="2"/>
    </row>
    <row r="298" spans="1:22" ht="12.75" x14ac:dyDescent="0.2">
      <c r="A298" t="s">
        <v>3210</v>
      </c>
      <c r="B298" s="10"/>
      <c r="C298" s="11"/>
      <c r="D298" s="12"/>
      <c r="E298" s="12"/>
      <c r="F298" s="13"/>
      <c r="G298" s="14"/>
      <c r="H298" s="15"/>
      <c r="I298" s="15"/>
      <c r="J298" s="15"/>
      <c r="K298" s="15"/>
      <c r="L298" s="12"/>
      <c r="M298" s="16"/>
      <c r="N298" s="17"/>
      <c r="O298" s="32"/>
      <c r="P298" s="35"/>
      <c r="Q298" s="2"/>
      <c r="R298" s="2"/>
      <c r="S298" s="2"/>
      <c r="T298" s="2"/>
      <c r="U298" s="2"/>
      <c r="V298" s="2"/>
    </row>
    <row r="299" spans="1:22" ht="12.75" x14ac:dyDescent="0.2">
      <c r="A299" t="s">
        <v>3211</v>
      </c>
      <c r="B299" s="10"/>
      <c r="C299" s="11"/>
      <c r="D299" s="12"/>
      <c r="E299" s="12"/>
      <c r="F299" s="13"/>
      <c r="G299" s="14"/>
      <c r="H299" s="15"/>
      <c r="I299" s="15"/>
      <c r="J299" s="15"/>
      <c r="K299" s="15"/>
      <c r="L299" s="15"/>
      <c r="M299" s="16"/>
      <c r="N299" s="17"/>
      <c r="O299" s="32"/>
      <c r="P299" s="35"/>
      <c r="Q299" s="2"/>
      <c r="R299" s="2"/>
      <c r="S299" s="2"/>
      <c r="T299" s="2"/>
      <c r="U299" s="2"/>
      <c r="V299" s="2"/>
    </row>
    <row r="300" spans="1:22" ht="12.75" x14ac:dyDescent="0.2">
      <c r="A300" t="s">
        <v>3212</v>
      </c>
      <c r="B300" s="10"/>
      <c r="C300" s="11"/>
      <c r="D300" s="12"/>
      <c r="E300" s="12"/>
      <c r="F300" s="13"/>
      <c r="G300" s="14"/>
      <c r="H300" s="15"/>
      <c r="I300" s="15"/>
      <c r="J300" s="15"/>
      <c r="K300" s="15"/>
      <c r="L300" s="12"/>
      <c r="M300" s="16"/>
      <c r="N300" s="17"/>
      <c r="O300" s="32"/>
      <c r="P300" s="35"/>
      <c r="Q300" s="2"/>
      <c r="R300" s="2"/>
      <c r="S300" s="2"/>
      <c r="T300" s="2"/>
      <c r="U300" s="2"/>
      <c r="V300" s="2"/>
    </row>
    <row r="301" spans="1:22" ht="12.75" x14ac:dyDescent="0.2">
      <c r="A301" t="s">
        <v>3213</v>
      </c>
      <c r="B301" s="10"/>
      <c r="C301" s="11"/>
      <c r="D301" s="12"/>
      <c r="E301" s="12"/>
      <c r="F301" s="13"/>
      <c r="G301" s="14"/>
      <c r="H301" s="15"/>
      <c r="I301" s="15"/>
      <c r="J301" s="15"/>
      <c r="K301" s="15"/>
      <c r="L301" s="15"/>
      <c r="M301" s="16"/>
      <c r="N301" s="17"/>
      <c r="O301" s="32"/>
      <c r="P301" s="35"/>
      <c r="Q301" s="2"/>
      <c r="R301" s="2"/>
      <c r="S301" s="2"/>
      <c r="T301" s="2"/>
      <c r="U301" s="2"/>
      <c r="V301" s="2"/>
    </row>
    <row r="302" spans="1:22" ht="12.75" x14ac:dyDescent="0.2">
      <c r="A302" t="s">
        <v>3214</v>
      </c>
      <c r="B302" s="10"/>
      <c r="C302" s="11"/>
      <c r="D302" s="12"/>
      <c r="E302" s="12"/>
      <c r="F302" s="13"/>
      <c r="G302" s="14"/>
      <c r="H302" s="15"/>
      <c r="I302" s="15"/>
      <c r="J302" s="12"/>
      <c r="K302" s="12"/>
      <c r="L302" s="12"/>
      <c r="M302" s="16"/>
      <c r="N302" s="17"/>
      <c r="O302" s="32"/>
      <c r="P302" s="35"/>
      <c r="Q302" s="2"/>
      <c r="R302" s="2"/>
      <c r="S302" s="2"/>
      <c r="T302" s="2"/>
      <c r="U302" s="2"/>
      <c r="V302" s="2"/>
    </row>
    <row r="303" spans="1:22" ht="12.75" x14ac:dyDescent="0.2">
      <c r="A303" t="s">
        <v>3215</v>
      </c>
      <c r="B303" s="10"/>
      <c r="C303" s="11"/>
      <c r="D303" s="12"/>
      <c r="E303" s="12"/>
      <c r="F303" s="13"/>
      <c r="G303" s="14"/>
      <c r="H303" s="15"/>
      <c r="I303" s="15"/>
      <c r="J303" s="15"/>
      <c r="K303" s="15"/>
      <c r="L303" s="12"/>
      <c r="M303" s="16"/>
      <c r="N303" s="17"/>
      <c r="O303" s="32"/>
      <c r="P303" s="35"/>
      <c r="Q303" s="2"/>
      <c r="R303" s="2"/>
      <c r="S303" s="2"/>
      <c r="T303" s="2"/>
      <c r="U303" s="2"/>
      <c r="V303" s="2"/>
    </row>
    <row r="304" spans="1:22" ht="12.75" x14ac:dyDescent="0.2">
      <c r="A304" t="s">
        <v>3216</v>
      </c>
      <c r="B304" s="10"/>
      <c r="C304" s="11"/>
      <c r="D304" s="12"/>
      <c r="E304" s="12"/>
      <c r="F304" s="13"/>
      <c r="G304" s="14"/>
      <c r="H304" s="15"/>
      <c r="I304" s="15"/>
      <c r="J304" s="15"/>
      <c r="K304" s="15"/>
      <c r="L304" s="15"/>
      <c r="M304" s="16"/>
      <c r="N304" s="17"/>
      <c r="O304" s="32"/>
      <c r="P304" s="35"/>
      <c r="Q304" s="2"/>
      <c r="R304" s="2"/>
      <c r="S304" s="2"/>
      <c r="T304" s="2"/>
      <c r="U304" s="2"/>
      <c r="V304" s="2"/>
    </row>
    <row r="305" spans="1:22" ht="12.75" x14ac:dyDescent="0.2">
      <c r="A305" t="s">
        <v>3217</v>
      </c>
      <c r="B305" s="10"/>
      <c r="C305" s="11"/>
      <c r="D305" s="12"/>
      <c r="E305" s="12"/>
      <c r="F305" s="13"/>
      <c r="G305" s="14"/>
      <c r="H305" s="15"/>
      <c r="I305" s="15"/>
      <c r="J305" s="15"/>
      <c r="K305" s="15"/>
      <c r="L305" s="15"/>
      <c r="M305" s="16"/>
      <c r="N305" s="17"/>
      <c r="O305" s="32"/>
      <c r="P305" s="35"/>
      <c r="Q305" s="2"/>
      <c r="R305" s="2"/>
      <c r="S305" s="2"/>
      <c r="T305" s="2"/>
      <c r="U305" s="2"/>
      <c r="V305" s="2"/>
    </row>
    <row r="306" spans="1:22" ht="12.75" x14ac:dyDescent="0.2">
      <c r="A306" t="s">
        <v>3218</v>
      </c>
      <c r="B306" s="10"/>
      <c r="C306" s="11"/>
      <c r="D306" s="12"/>
      <c r="E306" s="12"/>
      <c r="F306" s="13"/>
      <c r="G306" s="14"/>
      <c r="H306" s="15"/>
      <c r="I306" s="15"/>
      <c r="J306" s="15"/>
      <c r="K306" s="15"/>
      <c r="L306" s="15"/>
      <c r="M306" s="16"/>
      <c r="N306" s="17"/>
      <c r="O306" s="32"/>
      <c r="P306" s="35"/>
      <c r="Q306" s="2"/>
      <c r="R306" s="2"/>
      <c r="S306" s="2"/>
      <c r="T306" s="2"/>
      <c r="U306" s="2"/>
      <c r="V306" s="2"/>
    </row>
    <row r="307" spans="1:22" ht="12.75" x14ac:dyDescent="0.2">
      <c r="A307" t="s">
        <v>3219</v>
      </c>
      <c r="B307" s="10"/>
      <c r="C307" s="11"/>
      <c r="D307" s="12"/>
      <c r="E307" s="12"/>
      <c r="F307" s="13"/>
      <c r="G307" s="13"/>
      <c r="H307" s="15"/>
      <c r="I307" s="15"/>
      <c r="J307" s="15"/>
      <c r="K307" s="15"/>
      <c r="L307" s="15"/>
      <c r="M307" s="16"/>
      <c r="N307" s="17"/>
      <c r="O307" s="32"/>
      <c r="P307" s="35"/>
      <c r="Q307" s="2"/>
      <c r="R307" s="2"/>
      <c r="S307" s="2"/>
      <c r="T307" s="2"/>
      <c r="U307" s="2"/>
      <c r="V307" s="2"/>
    </row>
    <row r="308" spans="1:22" ht="12.75" x14ac:dyDescent="0.2">
      <c r="A308" t="s">
        <v>3220</v>
      </c>
      <c r="B308" s="10"/>
      <c r="C308" s="11"/>
      <c r="D308" s="12"/>
      <c r="E308" s="12"/>
      <c r="F308" s="13"/>
      <c r="G308" s="14"/>
      <c r="H308" s="15"/>
      <c r="I308" s="15"/>
      <c r="J308" s="15"/>
      <c r="K308" s="15"/>
      <c r="L308" s="12"/>
      <c r="M308" s="16"/>
      <c r="N308" s="17"/>
      <c r="O308" s="32"/>
      <c r="P308" s="35"/>
      <c r="Q308" s="2"/>
      <c r="R308" s="2"/>
      <c r="S308" s="2"/>
      <c r="T308" s="2"/>
      <c r="U308" s="2"/>
      <c r="V308" s="2"/>
    </row>
    <row r="309" spans="1:22" ht="12.75" x14ac:dyDescent="0.2">
      <c r="A309" t="s">
        <v>3221</v>
      </c>
      <c r="B309" s="10"/>
      <c r="C309" s="11"/>
      <c r="D309" s="12"/>
      <c r="E309" s="12"/>
      <c r="F309" s="13"/>
      <c r="G309" s="14"/>
      <c r="H309" s="15"/>
      <c r="I309" s="15"/>
      <c r="J309" s="12"/>
      <c r="K309" s="12"/>
      <c r="L309" s="12"/>
      <c r="M309" s="16"/>
      <c r="N309" s="17"/>
      <c r="O309" s="32"/>
      <c r="P309" s="35"/>
      <c r="Q309" s="2"/>
      <c r="R309" s="2"/>
      <c r="S309" s="2"/>
      <c r="T309" s="2"/>
      <c r="U309" s="2"/>
      <c r="V309" s="2"/>
    </row>
    <row r="310" spans="1:22" ht="12.75" x14ac:dyDescent="0.2">
      <c r="A310" t="s">
        <v>3222</v>
      </c>
      <c r="B310" s="10"/>
      <c r="C310" s="11"/>
      <c r="D310" s="12"/>
      <c r="E310" s="12"/>
      <c r="F310" s="13"/>
      <c r="G310" s="14"/>
      <c r="H310" s="15"/>
      <c r="I310" s="15"/>
      <c r="J310" s="15"/>
      <c r="K310" s="15"/>
      <c r="L310" s="12"/>
      <c r="M310" s="16"/>
      <c r="N310" s="17"/>
      <c r="O310" s="32"/>
      <c r="P310" s="35"/>
      <c r="Q310" s="2"/>
      <c r="R310" s="2"/>
      <c r="S310" s="2"/>
      <c r="T310" s="2"/>
      <c r="U310" s="2"/>
      <c r="V310" s="2"/>
    </row>
    <row r="311" spans="1:22" ht="12.75" x14ac:dyDescent="0.2">
      <c r="A311" t="s">
        <v>3223</v>
      </c>
      <c r="B311" s="10"/>
      <c r="C311" s="11"/>
      <c r="D311" s="12"/>
      <c r="E311" s="12"/>
      <c r="F311" s="13"/>
      <c r="G311" s="14"/>
      <c r="H311" s="15"/>
      <c r="I311" s="15"/>
      <c r="J311" s="15"/>
      <c r="K311" s="15"/>
      <c r="L311" s="12"/>
      <c r="M311" s="16"/>
      <c r="N311" s="17"/>
      <c r="O311" s="32"/>
      <c r="P311" s="35"/>
      <c r="Q311" s="2"/>
      <c r="R311" s="2"/>
      <c r="S311" s="2"/>
      <c r="T311" s="2"/>
      <c r="U311" s="2"/>
      <c r="V311" s="2"/>
    </row>
    <row r="312" spans="1:22" ht="12.75" x14ac:dyDescent="0.2">
      <c r="A312" t="s">
        <v>3224</v>
      </c>
      <c r="B312" s="10"/>
      <c r="C312" s="11"/>
      <c r="D312" s="12"/>
      <c r="E312" s="12"/>
      <c r="F312" s="13"/>
      <c r="G312" s="14"/>
      <c r="H312" s="15"/>
      <c r="I312" s="15"/>
      <c r="J312" s="15"/>
      <c r="K312" s="15"/>
      <c r="L312" s="15"/>
      <c r="M312" s="16"/>
      <c r="N312" s="17"/>
      <c r="O312" s="32"/>
      <c r="P312" s="35"/>
      <c r="Q312" s="2"/>
      <c r="R312" s="2"/>
      <c r="S312" s="2"/>
      <c r="T312" s="2"/>
      <c r="U312" s="2"/>
      <c r="V312" s="2"/>
    </row>
    <row r="313" spans="1:22" ht="12.75" x14ac:dyDescent="0.2">
      <c r="A313" t="s">
        <v>3225</v>
      </c>
      <c r="B313" s="10"/>
      <c r="C313" s="11"/>
      <c r="D313" s="12"/>
      <c r="E313" s="12"/>
      <c r="F313" s="13"/>
      <c r="G313" s="14"/>
      <c r="H313" s="15"/>
      <c r="I313" s="15"/>
      <c r="J313" s="15"/>
      <c r="K313" s="12"/>
      <c r="L313" s="12"/>
      <c r="M313" s="16"/>
      <c r="N313" s="17"/>
      <c r="O313" s="32"/>
      <c r="P313" s="35"/>
      <c r="Q313" s="2"/>
      <c r="R313" s="2"/>
      <c r="S313" s="2"/>
      <c r="T313" s="2"/>
      <c r="U313" s="2"/>
      <c r="V313" s="2"/>
    </row>
    <row r="314" spans="1:22" ht="12.75" x14ac:dyDescent="0.2">
      <c r="A314" t="s">
        <v>3226</v>
      </c>
      <c r="B314" s="10"/>
      <c r="C314" s="11"/>
      <c r="D314" s="12"/>
      <c r="E314" s="12"/>
      <c r="F314" s="13"/>
      <c r="G314" s="14"/>
      <c r="H314" s="15"/>
      <c r="I314" s="12"/>
      <c r="J314" s="12"/>
      <c r="K314" s="12"/>
      <c r="L314" s="12"/>
      <c r="M314" s="16"/>
      <c r="N314" s="17"/>
      <c r="O314" s="32"/>
      <c r="P314" s="35"/>
      <c r="Q314" s="2"/>
      <c r="R314" s="2"/>
      <c r="S314" s="2"/>
      <c r="T314" s="2"/>
      <c r="U314" s="2"/>
      <c r="V314" s="2"/>
    </row>
    <row r="315" spans="1:22" ht="12.75" x14ac:dyDescent="0.2">
      <c r="A315" t="s">
        <v>3227</v>
      </c>
      <c r="B315" s="10"/>
      <c r="C315" s="11"/>
      <c r="D315" s="12"/>
      <c r="E315" s="12"/>
      <c r="F315" s="13"/>
      <c r="G315" s="14"/>
      <c r="H315" s="15"/>
      <c r="I315" s="15"/>
      <c r="J315" s="15"/>
      <c r="K315" s="15"/>
      <c r="L315" s="15"/>
      <c r="M315" s="16"/>
      <c r="N315" s="17"/>
      <c r="O315" s="32"/>
      <c r="P315" s="35"/>
      <c r="Q315" s="2"/>
      <c r="R315" s="2"/>
      <c r="S315" s="2"/>
      <c r="T315" s="2"/>
      <c r="U315" s="2"/>
      <c r="V315" s="2"/>
    </row>
    <row r="316" spans="1:22" ht="12.75" x14ac:dyDescent="0.2">
      <c r="A316" t="s">
        <v>3228</v>
      </c>
      <c r="B316" s="10"/>
      <c r="C316" s="11"/>
      <c r="D316" s="12"/>
      <c r="E316" s="12"/>
      <c r="F316" s="13"/>
      <c r="G316" s="14"/>
      <c r="H316" s="15"/>
      <c r="I316" s="15"/>
      <c r="J316" s="15"/>
      <c r="K316" s="15"/>
      <c r="L316" s="15"/>
      <c r="M316" s="16"/>
      <c r="N316" s="17"/>
      <c r="O316" s="32"/>
      <c r="P316" s="35"/>
      <c r="Q316" s="2"/>
      <c r="R316" s="2"/>
      <c r="S316" s="2"/>
      <c r="T316" s="2"/>
      <c r="U316" s="2"/>
      <c r="V316" s="2"/>
    </row>
    <row r="317" spans="1:22" ht="12.75" x14ac:dyDescent="0.2">
      <c r="A317" t="s">
        <v>3229</v>
      </c>
      <c r="B317" s="10"/>
      <c r="C317" s="11"/>
      <c r="D317" s="12"/>
      <c r="E317" s="12"/>
      <c r="F317" s="13"/>
      <c r="G317" s="14"/>
      <c r="H317" s="15"/>
      <c r="I317" s="15"/>
      <c r="J317" s="15"/>
      <c r="K317" s="15"/>
      <c r="L317" s="15"/>
      <c r="M317" s="16"/>
      <c r="N317" s="17"/>
      <c r="O317" s="32"/>
      <c r="P317" s="35"/>
      <c r="Q317" s="2"/>
      <c r="R317" s="2"/>
      <c r="S317" s="2"/>
      <c r="T317" s="2"/>
      <c r="U317" s="2"/>
      <c r="V317" s="2"/>
    </row>
    <row r="318" spans="1:22" ht="12.75" x14ac:dyDescent="0.2">
      <c r="A318" t="s">
        <v>3230</v>
      </c>
      <c r="B318" s="10"/>
      <c r="C318" s="11"/>
      <c r="D318" s="12"/>
      <c r="E318" s="12"/>
      <c r="F318" s="13"/>
      <c r="G318" s="14"/>
      <c r="H318" s="15"/>
      <c r="I318" s="15"/>
      <c r="J318" s="15"/>
      <c r="K318" s="15"/>
      <c r="L318" s="15"/>
      <c r="M318" s="16"/>
      <c r="N318" s="17"/>
      <c r="O318" s="32"/>
      <c r="P318" s="35"/>
      <c r="Q318" s="2"/>
      <c r="R318" s="2"/>
      <c r="S318" s="2"/>
      <c r="T318" s="2"/>
      <c r="U318" s="2"/>
      <c r="V318" s="2"/>
    </row>
    <row r="319" spans="1:22" ht="12.75" x14ac:dyDescent="0.2">
      <c r="A319" t="s">
        <v>3231</v>
      </c>
      <c r="B319" s="10"/>
      <c r="C319" s="11"/>
      <c r="D319" s="12"/>
      <c r="E319" s="12"/>
      <c r="F319" s="13"/>
      <c r="G319" s="13"/>
      <c r="H319" s="15"/>
      <c r="I319" s="15"/>
      <c r="J319" s="15"/>
      <c r="K319" s="15"/>
      <c r="L319" s="15"/>
      <c r="M319" s="16"/>
      <c r="N319" s="17"/>
      <c r="O319" s="32"/>
      <c r="P319" s="35"/>
      <c r="Q319" s="2"/>
      <c r="R319" s="2"/>
      <c r="S319" s="2"/>
      <c r="T319" s="2"/>
      <c r="U319" s="2"/>
      <c r="V319" s="2"/>
    </row>
    <row r="320" spans="1:22" ht="12.75" x14ac:dyDescent="0.2">
      <c r="A320" t="s">
        <v>3232</v>
      </c>
      <c r="B320" s="10"/>
      <c r="C320" s="11"/>
      <c r="D320" s="12"/>
      <c r="E320" s="12"/>
      <c r="F320" s="13"/>
      <c r="G320" s="14"/>
      <c r="H320" s="15"/>
      <c r="I320" s="15"/>
      <c r="J320" s="15"/>
      <c r="K320" s="15"/>
      <c r="L320" s="15"/>
      <c r="M320" s="16"/>
      <c r="N320" s="17"/>
      <c r="O320" s="32"/>
      <c r="P320" s="35"/>
      <c r="Q320" s="2"/>
      <c r="R320" s="2"/>
      <c r="S320" s="2"/>
      <c r="T320" s="2"/>
      <c r="U320" s="2"/>
      <c r="V320" s="2"/>
    </row>
    <row r="321" spans="1:22" ht="12.75" x14ac:dyDescent="0.2">
      <c r="A321" t="s">
        <v>3233</v>
      </c>
      <c r="B321" s="10"/>
      <c r="C321" s="11"/>
      <c r="D321" s="12"/>
      <c r="E321" s="12"/>
      <c r="F321" s="13"/>
      <c r="G321" s="14"/>
      <c r="H321" s="15"/>
      <c r="I321" s="15"/>
      <c r="J321" s="15"/>
      <c r="K321" s="15"/>
      <c r="L321" s="15"/>
      <c r="M321" s="16"/>
      <c r="N321" s="17"/>
      <c r="O321" s="32"/>
      <c r="P321" s="35"/>
      <c r="Q321" s="2"/>
      <c r="R321" s="2"/>
      <c r="S321" s="2"/>
      <c r="T321" s="2"/>
      <c r="U321" s="2"/>
      <c r="V321" s="2"/>
    </row>
    <row r="322" spans="1:22" ht="12.75" x14ac:dyDescent="0.2">
      <c r="A322" t="s">
        <v>3234</v>
      </c>
      <c r="B322" s="10"/>
      <c r="C322" s="11"/>
      <c r="D322" s="12"/>
      <c r="E322" s="12"/>
      <c r="F322" s="13"/>
      <c r="G322" s="14"/>
      <c r="H322" s="15"/>
      <c r="I322" s="15"/>
      <c r="J322" s="15"/>
      <c r="K322" s="15"/>
      <c r="L322" s="15"/>
      <c r="M322" s="16"/>
      <c r="N322" s="17"/>
      <c r="O322" s="32"/>
      <c r="P322" s="35"/>
      <c r="Q322" s="2"/>
      <c r="R322" s="2"/>
      <c r="S322" s="2"/>
      <c r="T322" s="2"/>
      <c r="U322" s="2"/>
      <c r="V322" s="2"/>
    </row>
    <row r="323" spans="1:22" ht="12.75" x14ac:dyDescent="0.2">
      <c r="A323" t="s">
        <v>3235</v>
      </c>
      <c r="B323" s="10"/>
      <c r="C323" s="11"/>
      <c r="D323" s="12"/>
      <c r="E323" s="12"/>
      <c r="F323" s="13"/>
      <c r="G323" s="14"/>
      <c r="H323" s="15"/>
      <c r="I323" s="15"/>
      <c r="J323" s="15"/>
      <c r="K323" s="15"/>
      <c r="L323" s="15"/>
      <c r="M323" s="16"/>
      <c r="N323" s="17"/>
      <c r="O323" s="32"/>
      <c r="P323" s="35"/>
      <c r="Q323" s="2"/>
      <c r="R323" s="2"/>
      <c r="S323" s="2"/>
      <c r="T323" s="2"/>
      <c r="U323" s="2"/>
      <c r="V323" s="2"/>
    </row>
    <row r="324" spans="1:22" ht="12.75" x14ac:dyDescent="0.2">
      <c r="A324" t="s">
        <v>3236</v>
      </c>
      <c r="B324" s="10"/>
      <c r="C324" s="11"/>
      <c r="D324" s="12"/>
      <c r="E324" s="12"/>
      <c r="F324" s="13"/>
      <c r="G324" s="14"/>
      <c r="H324" s="15"/>
      <c r="I324" s="15"/>
      <c r="J324" s="15"/>
      <c r="K324" s="15"/>
      <c r="L324" s="15"/>
      <c r="M324" s="16"/>
      <c r="N324" s="17"/>
      <c r="O324" s="32"/>
      <c r="P324" s="35"/>
      <c r="Q324" s="2"/>
      <c r="R324" s="2"/>
      <c r="S324" s="2"/>
      <c r="T324" s="2"/>
      <c r="U324" s="2"/>
      <c r="V324" s="2"/>
    </row>
    <row r="325" spans="1:22" ht="12.75" x14ac:dyDescent="0.2">
      <c r="A325" t="s">
        <v>3237</v>
      </c>
      <c r="B325" s="10"/>
      <c r="C325" s="11"/>
      <c r="D325" s="12"/>
      <c r="E325" s="12"/>
      <c r="F325" s="13"/>
      <c r="G325" s="14"/>
      <c r="H325" s="15"/>
      <c r="I325" s="15"/>
      <c r="J325" s="15"/>
      <c r="K325" s="15"/>
      <c r="L325" s="15"/>
      <c r="M325" s="16"/>
      <c r="N325" s="17"/>
      <c r="O325" s="32"/>
      <c r="P325" s="35"/>
      <c r="Q325" s="2"/>
      <c r="R325" s="2"/>
      <c r="S325" s="2"/>
      <c r="T325" s="2"/>
      <c r="U325" s="2"/>
      <c r="V325" s="2"/>
    </row>
    <row r="326" spans="1:22" ht="12.75" x14ac:dyDescent="0.2">
      <c r="A326" t="s">
        <v>3238</v>
      </c>
      <c r="B326" s="10"/>
      <c r="C326" s="11"/>
      <c r="D326" s="12"/>
      <c r="E326" s="12"/>
      <c r="F326" s="13"/>
      <c r="G326" s="14"/>
      <c r="H326" s="15"/>
      <c r="I326" s="15"/>
      <c r="J326" s="15"/>
      <c r="K326" s="15"/>
      <c r="L326" s="15"/>
      <c r="M326" s="16"/>
      <c r="N326" s="17"/>
      <c r="O326" s="32"/>
      <c r="P326" s="35"/>
      <c r="Q326" s="2"/>
      <c r="R326" s="2"/>
      <c r="S326" s="2"/>
      <c r="T326" s="2"/>
      <c r="U326" s="2"/>
      <c r="V326" s="2"/>
    </row>
    <row r="327" spans="1:22" ht="12.75" x14ac:dyDescent="0.2">
      <c r="A327" t="s">
        <v>3239</v>
      </c>
      <c r="B327" s="10"/>
      <c r="C327" s="11"/>
      <c r="D327" s="12"/>
      <c r="E327" s="12"/>
      <c r="F327" s="13"/>
      <c r="G327" s="14"/>
      <c r="H327" s="15"/>
      <c r="I327" s="15"/>
      <c r="J327" s="15"/>
      <c r="K327" s="15"/>
      <c r="L327" s="15"/>
      <c r="M327" s="16"/>
      <c r="N327" s="17"/>
      <c r="O327" s="32"/>
      <c r="P327" s="35"/>
      <c r="Q327" s="2"/>
      <c r="R327" s="2"/>
      <c r="S327" s="2"/>
      <c r="T327" s="2"/>
      <c r="U327" s="2"/>
      <c r="V327" s="2"/>
    </row>
    <row r="328" spans="1:22" ht="12.75" x14ac:dyDescent="0.2">
      <c r="A328" t="s">
        <v>3240</v>
      </c>
      <c r="B328" s="10"/>
      <c r="C328" s="11"/>
      <c r="D328" s="12"/>
      <c r="E328" s="12"/>
      <c r="F328" s="13"/>
      <c r="G328" s="14"/>
      <c r="H328" s="15"/>
      <c r="I328" s="15"/>
      <c r="J328" s="15"/>
      <c r="K328" s="15"/>
      <c r="L328" s="15"/>
      <c r="M328" s="16"/>
      <c r="N328" s="17"/>
      <c r="O328" s="32"/>
      <c r="P328" s="35"/>
      <c r="Q328" s="2"/>
      <c r="R328" s="2"/>
      <c r="S328" s="2"/>
      <c r="T328" s="2"/>
      <c r="U328" s="2"/>
      <c r="V328" s="2"/>
    </row>
    <row r="329" spans="1:22" ht="12.75" x14ac:dyDescent="0.2">
      <c r="A329" t="s">
        <v>3241</v>
      </c>
      <c r="B329" s="10"/>
      <c r="C329" s="11"/>
      <c r="D329" s="12"/>
      <c r="E329" s="12"/>
      <c r="F329" s="13"/>
      <c r="G329" s="14"/>
      <c r="H329" s="15"/>
      <c r="I329" s="15"/>
      <c r="J329" s="15"/>
      <c r="K329" s="15"/>
      <c r="L329" s="15"/>
      <c r="M329" s="16"/>
      <c r="N329" s="17"/>
      <c r="O329" s="32"/>
      <c r="P329" s="35"/>
      <c r="Q329" s="2"/>
      <c r="R329" s="2"/>
      <c r="S329" s="2"/>
      <c r="T329" s="2"/>
      <c r="U329" s="2"/>
      <c r="V329" s="2"/>
    </row>
    <row r="330" spans="1:22" ht="12.75" x14ac:dyDescent="0.2">
      <c r="A330" t="s">
        <v>3242</v>
      </c>
      <c r="B330" s="10"/>
      <c r="C330" s="11"/>
      <c r="D330" s="12"/>
      <c r="E330" s="12"/>
      <c r="F330" s="13"/>
      <c r="G330" s="14"/>
      <c r="H330" s="15"/>
      <c r="I330" s="15"/>
      <c r="J330" s="15"/>
      <c r="K330" s="15"/>
      <c r="L330" s="15"/>
      <c r="M330" s="16"/>
      <c r="N330" s="17"/>
      <c r="O330" s="32"/>
      <c r="P330" s="35"/>
      <c r="Q330" s="2"/>
      <c r="R330" s="2"/>
      <c r="S330" s="2"/>
      <c r="T330" s="2"/>
      <c r="U330" s="2"/>
      <c r="V330" s="2"/>
    </row>
    <row r="331" spans="1:22" ht="12.75" x14ac:dyDescent="0.2">
      <c r="A331" t="s">
        <v>3243</v>
      </c>
      <c r="B331" s="10"/>
      <c r="C331" s="11"/>
      <c r="D331" s="12"/>
      <c r="E331" s="12"/>
      <c r="F331" s="13"/>
      <c r="G331" s="14"/>
      <c r="H331" s="15"/>
      <c r="I331" s="15"/>
      <c r="J331" s="15"/>
      <c r="K331" s="15"/>
      <c r="L331" s="15"/>
      <c r="M331" s="16"/>
      <c r="N331" s="17"/>
      <c r="O331" s="32"/>
      <c r="P331" s="35"/>
      <c r="Q331" s="2"/>
      <c r="R331" s="2"/>
      <c r="S331" s="2"/>
      <c r="T331" s="2"/>
      <c r="U331" s="2"/>
      <c r="V331" s="2"/>
    </row>
    <row r="332" spans="1:22" ht="12.75" x14ac:dyDescent="0.2">
      <c r="A332" t="s">
        <v>3244</v>
      </c>
      <c r="B332" s="10"/>
      <c r="C332" s="11"/>
      <c r="D332" s="12"/>
      <c r="E332" s="12"/>
      <c r="F332" s="13"/>
      <c r="G332" s="14"/>
      <c r="H332" s="15"/>
      <c r="I332" s="15"/>
      <c r="J332" s="15"/>
      <c r="K332" s="15"/>
      <c r="L332" s="15"/>
      <c r="M332" s="16"/>
      <c r="N332" s="17"/>
      <c r="O332" s="32"/>
      <c r="P332" s="35"/>
      <c r="Q332" s="2"/>
      <c r="R332" s="2"/>
      <c r="S332" s="2"/>
      <c r="T332" s="2"/>
      <c r="U332" s="2"/>
      <c r="V332" s="2"/>
    </row>
    <row r="333" spans="1:22" ht="12.75" x14ac:dyDescent="0.2">
      <c r="A333" t="s">
        <v>3245</v>
      </c>
      <c r="B333" s="10"/>
      <c r="C333" s="11"/>
      <c r="D333" s="12"/>
      <c r="E333" s="12"/>
      <c r="F333" s="13"/>
      <c r="G333" s="14"/>
      <c r="H333" s="15"/>
      <c r="I333" s="15"/>
      <c r="J333" s="15"/>
      <c r="K333" s="15"/>
      <c r="L333" s="15"/>
      <c r="M333" s="16"/>
      <c r="N333" s="17"/>
      <c r="O333" s="32"/>
      <c r="P333" s="35"/>
      <c r="Q333" s="2"/>
      <c r="R333" s="2"/>
      <c r="S333" s="2"/>
      <c r="T333" s="2"/>
      <c r="U333" s="2"/>
      <c r="V333" s="2"/>
    </row>
    <row r="334" spans="1:22" ht="12.75" x14ac:dyDescent="0.2">
      <c r="A334" t="s">
        <v>3246</v>
      </c>
      <c r="B334" s="10"/>
      <c r="C334" s="11"/>
      <c r="D334" s="12"/>
      <c r="E334" s="12"/>
      <c r="F334" s="13"/>
      <c r="G334" s="14"/>
      <c r="H334" s="15"/>
      <c r="I334" s="15"/>
      <c r="J334" s="15"/>
      <c r="K334" s="15"/>
      <c r="L334" s="15"/>
      <c r="M334" s="16"/>
      <c r="N334" s="17"/>
      <c r="O334" s="32"/>
      <c r="P334" s="35"/>
      <c r="Q334" s="2"/>
      <c r="R334" s="2"/>
      <c r="S334" s="2"/>
      <c r="T334" s="2"/>
      <c r="U334" s="2"/>
      <c r="V334" s="2"/>
    </row>
    <row r="335" spans="1:22" ht="12.75" x14ac:dyDescent="0.2">
      <c r="A335" t="s">
        <v>3247</v>
      </c>
      <c r="B335" s="10"/>
      <c r="C335" s="11"/>
      <c r="D335" s="12"/>
      <c r="E335" s="12"/>
      <c r="F335" s="13"/>
      <c r="G335" s="14"/>
      <c r="H335" s="15"/>
      <c r="I335" s="15"/>
      <c r="J335" s="15"/>
      <c r="K335" s="15"/>
      <c r="L335" s="15"/>
      <c r="M335" s="16"/>
      <c r="N335" s="17"/>
      <c r="O335" s="32"/>
      <c r="P335" s="35"/>
      <c r="Q335" s="2"/>
      <c r="R335" s="2"/>
      <c r="S335" s="2"/>
      <c r="T335" s="2"/>
      <c r="U335" s="2"/>
      <c r="V335" s="2"/>
    </row>
    <row r="336" spans="1:22" ht="12.75" x14ac:dyDescent="0.2">
      <c r="A336" t="s">
        <v>3248</v>
      </c>
      <c r="B336" s="10"/>
      <c r="C336" s="11"/>
      <c r="D336" s="12"/>
      <c r="E336" s="12"/>
      <c r="F336" s="13"/>
      <c r="G336" s="14"/>
      <c r="H336" s="15"/>
      <c r="I336" s="15"/>
      <c r="J336" s="15"/>
      <c r="K336" s="15"/>
      <c r="L336" s="15"/>
      <c r="M336" s="16"/>
      <c r="N336" s="17"/>
      <c r="O336" s="32"/>
      <c r="P336" s="35"/>
      <c r="Q336" s="2"/>
      <c r="R336" s="2"/>
      <c r="S336" s="2"/>
      <c r="T336" s="2"/>
      <c r="U336" s="2"/>
      <c r="V336" s="2"/>
    </row>
    <row r="337" spans="1:22" ht="12.75" x14ac:dyDescent="0.2">
      <c r="A337" t="s">
        <v>3249</v>
      </c>
      <c r="B337" s="10"/>
      <c r="C337" s="11"/>
      <c r="D337" s="12"/>
      <c r="E337" s="12"/>
      <c r="F337" s="13"/>
      <c r="G337" s="14"/>
      <c r="H337" s="15"/>
      <c r="I337" s="15"/>
      <c r="J337" s="15"/>
      <c r="K337" s="15"/>
      <c r="L337" s="15"/>
      <c r="M337" s="16"/>
      <c r="N337" s="17"/>
      <c r="O337" s="32"/>
      <c r="P337" s="35"/>
      <c r="Q337" s="2"/>
      <c r="R337" s="2"/>
      <c r="S337" s="2"/>
      <c r="T337" s="2"/>
      <c r="U337" s="2"/>
      <c r="V337" s="2"/>
    </row>
    <row r="338" spans="1:22" ht="12.75" x14ac:dyDescent="0.2">
      <c r="A338" t="s">
        <v>3250</v>
      </c>
      <c r="B338" s="10"/>
      <c r="C338" s="11"/>
      <c r="D338" s="12"/>
      <c r="E338" s="12"/>
      <c r="F338" s="13"/>
      <c r="G338" s="14"/>
      <c r="H338" s="15"/>
      <c r="I338" s="15"/>
      <c r="J338" s="15"/>
      <c r="K338" s="15"/>
      <c r="L338" s="15"/>
      <c r="M338" s="16"/>
      <c r="N338" s="17"/>
      <c r="O338" s="32"/>
      <c r="P338" s="35"/>
      <c r="Q338" s="2"/>
      <c r="R338" s="2"/>
      <c r="S338" s="2"/>
      <c r="T338" s="2"/>
      <c r="U338" s="2"/>
      <c r="V338" s="2"/>
    </row>
    <row r="339" spans="1:22" ht="12.75" x14ac:dyDescent="0.2">
      <c r="A339" t="s">
        <v>3251</v>
      </c>
      <c r="B339" s="10"/>
      <c r="C339" s="11"/>
      <c r="D339" s="12"/>
      <c r="E339" s="12"/>
      <c r="F339" s="13"/>
      <c r="G339" s="13"/>
      <c r="H339" s="15"/>
      <c r="I339" s="15"/>
      <c r="J339" s="15"/>
      <c r="K339" s="15"/>
      <c r="L339" s="15"/>
      <c r="M339" s="16"/>
      <c r="N339" s="17"/>
      <c r="O339" s="32"/>
      <c r="P339" s="35"/>
      <c r="Q339" s="2"/>
      <c r="R339" s="2"/>
      <c r="S339" s="2"/>
      <c r="T339" s="2"/>
      <c r="U339" s="2"/>
      <c r="V339" s="2"/>
    </row>
    <row r="340" spans="1:22" ht="12.75" x14ac:dyDescent="0.2">
      <c r="A340" t="s">
        <v>3252</v>
      </c>
      <c r="B340" s="10"/>
      <c r="C340" s="11"/>
      <c r="D340" s="12"/>
      <c r="E340" s="12"/>
      <c r="F340" s="13"/>
      <c r="G340" s="14"/>
      <c r="H340" s="15"/>
      <c r="I340" s="15"/>
      <c r="J340" s="15"/>
      <c r="K340" s="15"/>
      <c r="L340" s="15"/>
      <c r="M340" s="16"/>
      <c r="N340" s="17"/>
      <c r="O340" s="32"/>
      <c r="P340" s="35"/>
      <c r="Q340" s="2"/>
      <c r="R340" s="2"/>
      <c r="S340" s="2"/>
      <c r="T340" s="2"/>
      <c r="U340" s="2"/>
      <c r="V340" s="2"/>
    </row>
    <row r="341" spans="1:22" ht="12.75" x14ac:dyDescent="0.2">
      <c r="A341" t="s">
        <v>3253</v>
      </c>
      <c r="B341" s="10"/>
      <c r="C341" s="11"/>
      <c r="D341" s="12"/>
      <c r="E341" s="12"/>
      <c r="F341" s="13"/>
      <c r="G341" s="14"/>
      <c r="H341" s="15"/>
      <c r="I341" s="15"/>
      <c r="J341" s="15"/>
      <c r="K341" s="15"/>
      <c r="L341" s="15"/>
      <c r="M341" s="16"/>
      <c r="N341" s="17"/>
      <c r="O341" s="32"/>
      <c r="P341" s="35"/>
      <c r="Q341" s="2"/>
      <c r="R341" s="2"/>
      <c r="S341" s="2"/>
      <c r="T341" s="2"/>
      <c r="U341" s="2"/>
      <c r="V341" s="2"/>
    </row>
    <row r="342" spans="1:22" ht="12.75" x14ac:dyDescent="0.2">
      <c r="A342" t="s">
        <v>3254</v>
      </c>
      <c r="B342" s="10"/>
      <c r="C342" s="11"/>
      <c r="D342" s="12"/>
      <c r="E342" s="12"/>
      <c r="F342" s="13"/>
      <c r="G342" s="14"/>
      <c r="H342" s="15"/>
      <c r="I342" s="15"/>
      <c r="J342" s="15"/>
      <c r="K342" s="15"/>
      <c r="L342" s="15"/>
      <c r="M342" s="16"/>
      <c r="N342" s="17"/>
      <c r="O342" s="32"/>
      <c r="P342" s="35"/>
      <c r="Q342" s="2"/>
      <c r="R342" s="2"/>
      <c r="S342" s="2"/>
      <c r="T342" s="2"/>
      <c r="U342" s="2"/>
      <c r="V342" s="2"/>
    </row>
    <row r="343" spans="1:22" ht="12.75" x14ac:dyDescent="0.2">
      <c r="A343" t="s">
        <v>3255</v>
      </c>
      <c r="B343" s="10"/>
      <c r="C343" s="11"/>
      <c r="D343" s="12"/>
      <c r="E343" s="12"/>
      <c r="F343" s="13"/>
      <c r="G343" s="14"/>
      <c r="H343" s="15"/>
      <c r="I343" s="15"/>
      <c r="J343" s="15"/>
      <c r="K343" s="15"/>
      <c r="L343" s="12"/>
      <c r="M343" s="16"/>
      <c r="N343" s="17"/>
      <c r="O343" s="32"/>
      <c r="P343" s="35"/>
      <c r="Q343" s="2"/>
      <c r="R343" s="2"/>
      <c r="S343" s="2"/>
      <c r="T343" s="2"/>
      <c r="U343" s="2"/>
      <c r="V343" s="2"/>
    </row>
    <row r="344" spans="1:22" ht="12.75" x14ac:dyDescent="0.2">
      <c r="A344" t="s">
        <v>3256</v>
      </c>
      <c r="B344" s="10"/>
      <c r="C344" s="11"/>
      <c r="D344" s="12"/>
      <c r="E344" s="12"/>
      <c r="F344" s="13"/>
      <c r="G344" s="14"/>
      <c r="H344" s="15"/>
      <c r="I344" s="15"/>
      <c r="J344" s="15"/>
      <c r="K344" s="15"/>
      <c r="L344" s="15"/>
      <c r="M344" s="16"/>
      <c r="N344" s="17"/>
      <c r="O344" s="32"/>
      <c r="P344" s="35"/>
      <c r="Q344" s="2"/>
      <c r="R344" s="2"/>
      <c r="S344" s="2"/>
      <c r="T344" s="2"/>
      <c r="U344" s="2"/>
      <c r="V344" s="2"/>
    </row>
    <row r="345" spans="1:22" ht="12.75" x14ac:dyDescent="0.2">
      <c r="A345" t="s">
        <v>3257</v>
      </c>
      <c r="B345" s="10"/>
      <c r="C345" s="11"/>
      <c r="D345" s="12"/>
      <c r="E345" s="12"/>
      <c r="F345" s="13"/>
      <c r="G345" s="14"/>
      <c r="H345" s="15"/>
      <c r="I345" s="15"/>
      <c r="J345" s="15"/>
      <c r="K345" s="15"/>
      <c r="L345" s="15"/>
      <c r="M345" s="16"/>
      <c r="N345" s="17"/>
      <c r="O345" s="32"/>
      <c r="P345" s="35"/>
      <c r="Q345" s="2"/>
      <c r="R345" s="2"/>
      <c r="S345" s="2"/>
      <c r="T345" s="2"/>
      <c r="U345" s="2"/>
      <c r="V345" s="2"/>
    </row>
    <row r="346" spans="1:22" ht="12.75" x14ac:dyDescent="0.2">
      <c r="A346" t="s">
        <v>3258</v>
      </c>
      <c r="B346" s="10"/>
      <c r="C346" s="11"/>
      <c r="D346" s="12"/>
      <c r="E346" s="12"/>
      <c r="F346" s="13"/>
      <c r="G346" s="13"/>
      <c r="H346" s="15"/>
      <c r="I346" s="15"/>
      <c r="J346" s="15"/>
      <c r="K346" s="15"/>
      <c r="L346" s="15"/>
      <c r="M346" s="16"/>
      <c r="N346" s="17"/>
      <c r="O346" s="32"/>
      <c r="P346" s="35"/>
      <c r="Q346" s="2"/>
      <c r="R346" s="2"/>
      <c r="S346" s="2"/>
      <c r="T346" s="2"/>
      <c r="U346" s="2"/>
      <c r="V346" s="2"/>
    </row>
    <row r="347" spans="1:22" ht="12.75" x14ac:dyDescent="0.2">
      <c r="A347" t="s">
        <v>3259</v>
      </c>
      <c r="B347" s="10"/>
      <c r="C347" s="11"/>
      <c r="D347" s="12"/>
      <c r="E347" s="12"/>
      <c r="F347" s="13"/>
      <c r="G347" s="14"/>
      <c r="H347" s="15"/>
      <c r="I347" s="15"/>
      <c r="J347" s="15"/>
      <c r="K347" s="15"/>
      <c r="L347" s="12"/>
      <c r="M347" s="16"/>
      <c r="N347" s="17"/>
      <c r="O347" s="32"/>
      <c r="P347" s="35"/>
      <c r="Q347" s="2"/>
      <c r="R347" s="2"/>
      <c r="S347" s="2"/>
      <c r="T347" s="2"/>
      <c r="U347" s="2"/>
      <c r="V347" s="2"/>
    </row>
    <row r="348" spans="1:22" ht="12.75" x14ac:dyDescent="0.2">
      <c r="A348" t="s">
        <v>3260</v>
      </c>
      <c r="B348" s="10"/>
      <c r="C348" s="11"/>
      <c r="D348" s="12"/>
      <c r="E348" s="12"/>
      <c r="F348" s="13"/>
      <c r="G348" s="14"/>
      <c r="H348" s="15"/>
      <c r="I348" s="15"/>
      <c r="J348" s="15"/>
      <c r="K348" s="15"/>
      <c r="L348" s="15"/>
      <c r="M348" s="16"/>
      <c r="N348" s="17"/>
      <c r="O348" s="32"/>
      <c r="P348" s="35"/>
      <c r="Q348" s="2"/>
      <c r="R348" s="2"/>
      <c r="S348" s="2"/>
      <c r="T348" s="2"/>
      <c r="U348" s="2"/>
      <c r="V348" s="2"/>
    </row>
    <row r="349" spans="1:22" ht="12.75" x14ac:dyDescent="0.2">
      <c r="A349" t="s">
        <v>3261</v>
      </c>
      <c r="B349" s="10"/>
      <c r="C349" s="11"/>
      <c r="D349" s="12"/>
      <c r="E349" s="12"/>
      <c r="F349" s="13"/>
      <c r="G349" s="14"/>
      <c r="H349" s="15"/>
      <c r="I349" s="15"/>
      <c r="J349" s="15"/>
      <c r="K349" s="15"/>
      <c r="L349" s="15"/>
      <c r="M349" s="16"/>
      <c r="N349" s="17"/>
      <c r="O349" s="32"/>
      <c r="P349" s="35"/>
      <c r="Q349" s="2"/>
      <c r="R349" s="2"/>
      <c r="S349" s="2"/>
      <c r="T349" s="2"/>
      <c r="U349" s="2"/>
      <c r="V349" s="2"/>
    </row>
    <row r="350" spans="1:22" ht="12.75" x14ac:dyDescent="0.2">
      <c r="A350" t="s">
        <v>3262</v>
      </c>
      <c r="B350" s="10"/>
      <c r="C350" s="11"/>
      <c r="D350" s="12"/>
      <c r="E350" s="12"/>
      <c r="F350" s="13"/>
      <c r="G350" s="14"/>
      <c r="H350" s="15"/>
      <c r="I350" s="15"/>
      <c r="J350" s="15"/>
      <c r="K350" s="15"/>
      <c r="L350" s="15"/>
      <c r="M350" s="16"/>
      <c r="N350" s="17"/>
      <c r="O350" s="32"/>
      <c r="P350" s="35"/>
      <c r="Q350" s="2"/>
      <c r="R350" s="2"/>
      <c r="S350" s="2"/>
      <c r="T350" s="2"/>
      <c r="U350" s="2"/>
      <c r="V350" s="2"/>
    </row>
    <row r="351" spans="1:22" ht="12.75" x14ac:dyDescent="0.2">
      <c r="A351" t="s">
        <v>3263</v>
      </c>
      <c r="B351" s="10"/>
      <c r="C351" s="11"/>
      <c r="D351" s="12"/>
      <c r="E351" s="12"/>
      <c r="F351" s="13"/>
      <c r="G351" s="14"/>
      <c r="H351" s="15"/>
      <c r="I351" s="15"/>
      <c r="J351" s="15"/>
      <c r="K351" s="15"/>
      <c r="L351" s="15"/>
      <c r="M351" s="16"/>
      <c r="N351" s="17"/>
      <c r="O351" s="32"/>
      <c r="P351" s="35"/>
      <c r="Q351" s="2"/>
      <c r="R351" s="2"/>
      <c r="S351" s="2"/>
      <c r="T351" s="2"/>
      <c r="U351" s="2"/>
      <c r="V351" s="2"/>
    </row>
    <row r="352" spans="1:22" ht="12.75" x14ac:dyDescent="0.2">
      <c r="A352" t="s">
        <v>3264</v>
      </c>
      <c r="B352" s="10"/>
      <c r="C352" s="11"/>
      <c r="D352" s="12"/>
      <c r="E352" s="12"/>
      <c r="F352" s="13"/>
      <c r="G352" s="14"/>
      <c r="H352" s="15"/>
      <c r="I352" s="15"/>
      <c r="J352" s="15"/>
      <c r="K352" s="15"/>
      <c r="L352" s="15"/>
      <c r="M352" s="16"/>
      <c r="N352" s="17"/>
      <c r="O352" s="32"/>
      <c r="P352" s="35"/>
      <c r="Q352" s="2"/>
      <c r="R352" s="2"/>
      <c r="S352" s="2"/>
      <c r="T352" s="2"/>
      <c r="U352" s="2"/>
      <c r="V352" s="2"/>
    </row>
    <row r="353" spans="1:22" ht="12.75" x14ac:dyDescent="0.2">
      <c r="A353" t="s">
        <v>3265</v>
      </c>
      <c r="B353" s="10"/>
      <c r="C353" s="11"/>
      <c r="D353" s="12"/>
      <c r="E353" s="12"/>
      <c r="F353" s="13"/>
      <c r="G353" s="14"/>
      <c r="H353" s="15"/>
      <c r="I353" s="15"/>
      <c r="J353" s="12"/>
      <c r="K353" s="12"/>
      <c r="L353" s="12"/>
      <c r="M353" s="16"/>
      <c r="N353" s="17"/>
      <c r="O353" s="32"/>
      <c r="P353" s="35"/>
      <c r="Q353" s="2"/>
      <c r="R353" s="2"/>
      <c r="S353" s="2"/>
      <c r="T353" s="2"/>
      <c r="U353" s="2"/>
      <c r="V353" s="2"/>
    </row>
    <row r="354" spans="1:22" ht="12.75" x14ac:dyDescent="0.2">
      <c r="A354" t="s">
        <v>3266</v>
      </c>
      <c r="B354" s="10"/>
      <c r="C354" s="11"/>
      <c r="D354" s="12"/>
      <c r="E354" s="12"/>
      <c r="F354" s="13"/>
      <c r="G354" s="14"/>
      <c r="H354" s="15"/>
      <c r="I354" s="15"/>
      <c r="J354" s="15"/>
      <c r="K354" s="15"/>
      <c r="L354" s="15"/>
      <c r="M354" s="16"/>
      <c r="N354" s="17"/>
      <c r="O354" s="32"/>
      <c r="P354" s="35"/>
      <c r="Q354" s="2"/>
      <c r="R354" s="2"/>
      <c r="S354" s="2"/>
      <c r="T354" s="2"/>
      <c r="U354" s="2"/>
      <c r="V354" s="2"/>
    </row>
    <row r="355" spans="1:22" ht="12.75" x14ac:dyDescent="0.2">
      <c r="A355" t="s">
        <v>3267</v>
      </c>
      <c r="B355" s="10"/>
      <c r="C355" s="11"/>
      <c r="D355" s="12"/>
      <c r="E355" s="12"/>
      <c r="F355" s="13"/>
      <c r="G355" s="14"/>
      <c r="H355" s="15"/>
      <c r="I355" s="15"/>
      <c r="J355" s="12"/>
      <c r="K355" s="12"/>
      <c r="L355" s="12"/>
      <c r="M355" s="16"/>
      <c r="N355" s="17"/>
      <c r="O355" s="32"/>
      <c r="P355" s="35"/>
      <c r="Q355" s="2"/>
      <c r="R355" s="2"/>
      <c r="S355" s="2"/>
      <c r="T355" s="2"/>
      <c r="U355" s="2"/>
      <c r="V355" s="2"/>
    </row>
    <row r="356" spans="1:22" ht="12.75" x14ac:dyDescent="0.2">
      <c r="A356" t="s">
        <v>3268</v>
      </c>
      <c r="B356" s="10"/>
      <c r="C356" s="11"/>
      <c r="D356" s="12"/>
      <c r="E356" s="12"/>
      <c r="F356" s="13"/>
      <c r="G356" s="13"/>
      <c r="H356" s="15"/>
      <c r="I356" s="15"/>
      <c r="J356" s="15"/>
      <c r="K356" s="15"/>
      <c r="L356" s="15"/>
      <c r="M356" s="16"/>
      <c r="N356" s="17"/>
      <c r="O356" s="32"/>
      <c r="P356" s="35"/>
      <c r="Q356" s="2"/>
      <c r="R356" s="2"/>
      <c r="S356" s="2"/>
      <c r="T356" s="2"/>
      <c r="U356" s="2"/>
      <c r="V356" s="2"/>
    </row>
    <row r="357" spans="1:22" ht="12.75" x14ac:dyDescent="0.2">
      <c r="A357" t="s">
        <v>3269</v>
      </c>
      <c r="B357" s="10"/>
      <c r="C357" s="11"/>
      <c r="D357" s="12"/>
      <c r="E357" s="12"/>
      <c r="F357" s="13"/>
      <c r="G357" s="14"/>
      <c r="H357" s="15"/>
      <c r="I357" s="15"/>
      <c r="J357" s="15"/>
      <c r="K357" s="15"/>
      <c r="L357" s="12"/>
      <c r="M357" s="16"/>
      <c r="N357" s="17"/>
      <c r="O357" s="32"/>
      <c r="P357" s="35"/>
      <c r="Q357" s="2"/>
      <c r="R357" s="2"/>
      <c r="S357" s="2"/>
      <c r="T357" s="2"/>
      <c r="U357" s="2"/>
      <c r="V357" s="2"/>
    </row>
    <row r="358" spans="1:22" ht="12.75" x14ac:dyDescent="0.2">
      <c r="A358" t="s">
        <v>3270</v>
      </c>
      <c r="B358" s="10"/>
      <c r="C358" s="11"/>
      <c r="D358" s="12"/>
      <c r="E358" s="12"/>
      <c r="F358" s="13"/>
      <c r="G358" s="14"/>
      <c r="H358" s="15"/>
      <c r="I358" s="15"/>
      <c r="J358" s="15"/>
      <c r="K358" s="15"/>
      <c r="L358" s="15"/>
      <c r="M358" s="16"/>
      <c r="N358" s="17"/>
      <c r="O358" s="32"/>
      <c r="P358" s="35"/>
      <c r="Q358" s="2"/>
      <c r="R358" s="2"/>
      <c r="S358" s="2"/>
      <c r="T358" s="2"/>
      <c r="U358" s="2"/>
      <c r="V358" s="2"/>
    </row>
    <row r="359" spans="1:22" ht="12.75" x14ac:dyDescent="0.2">
      <c r="A359" t="s">
        <v>3271</v>
      </c>
      <c r="B359" s="10"/>
      <c r="C359" s="11"/>
      <c r="D359" s="12"/>
      <c r="E359" s="12"/>
      <c r="F359" s="13"/>
      <c r="G359" s="14"/>
      <c r="H359" s="15"/>
      <c r="I359" s="15"/>
      <c r="J359" s="15"/>
      <c r="K359" s="15"/>
      <c r="L359" s="12"/>
      <c r="M359" s="16"/>
      <c r="N359" s="17"/>
      <c r="O359" s="32"/>
      <c r="P359" s="35"/>
      <c r="Q359" s="2"/>
      <c r="R359" s="2"/>
      <c r="S359" s="2"/>
      <c r="T359" s="2"/>
      <c r="U359" s="2"/>
      <c r="V359" s="2"/>
    </row>
    <row r="360" spans="1:22" ht="12.75" x14ac:dyDescent="0.2">
      <c r="A360" t="s">
        <v>3272</v>
      </c>
      <c r="B360" s="10"/>
      <c r="C360" s="11"/>
      <c r="D360" s="12"/>
      <c r="E360" s="12"/>
      <c r="F360" s="13"/>
      <c r="G360" s="14"/>
      <c r="H360" s="15"/>
      <c r="I360" s="15"/>
      <c r="J360" s="15"/>
      <c r="K360" s="15"/>
      <c r="L360" s="15"/>
      <c r="M360" s="16"/>
      <c r="N360" s="17"/>
      <c r="O360" s="32"/>
      <c r="P360" s="35"/>
      <c r="Q360" s="2"/>
      <c r="R360" s="2"/>
      <c r="S360" s="2"/>
      <c r="T360" s="2"/>
      <c r="U360" s="2"/>
      <c r="V360" s="2"/>
    </row>
    <row r="361" spans="1:22" ht="12.75" x14ac:dyDescent="0.2">
      <c r="A361" t="s">
        <v>3273</v>
      </c>
      <c r="B361" s="10"/>
      <c r="C361" s="11"/>
      <c r="D361" s="12"/>
      <c r="E361" s="12"/>
      <c r="F361" s="13"/>
      <c r="G361" s="14"/>
      <c r="H361" s="15"/>
      <c r="I361" s="15"/>
      <c r="J361" s="15"/>
      <c r="K361" s="15"/>
      <c r="L361" s="15"/>
      <c r="M361" s="16"/>
      <c r="N361" s="17"/>
      <c r="O361" s="32"/>
      <c r="P361" s="35"/>
      <c r="Q361" s="2"/>
      <c r="R361" s="2"/>
      <c r="S361" s="2"/>
      <c r="T361" s="2"/>
      <c r="U361" s="2"/>
      <c r="V361" s="2"/>
    </row>
    <row r="362" spans="1:22" ht="12.75" x14ac:dyDescent="0.2">
      <c r="A362" t="s">
        <v>3274</v>
      </c>
      <c r="B362" s="10"/>
      <c r="C362" s="11"/>
      <c r="D362" s="12"/>
      <c r="E362" s="12"/>
      <c r="F362" s="13"/>
      <c r="G362" s="14"/>
      <c r="H362" s="15"/>
      <c r="I362" s="15"/>
      <c r="J362" s="15"/>
      <c r="K362" s="15"/>
      <c r="L362" s="15"/>
      <c r="M362" s="16"/>
      <c r="N362" s="17"/>
      <c r="O362" s="32"/>
      <c r="P362" s="35"/>
      <c r="Q362" s="2"/>
      <c r="R362" s="2"/>
      <c r="S362" s="2"/>
      <c r="T362" s="2"/>
      <c r="U362" s="2"/>
      <c r="V362" s="2"/>
    </row>
    <row r="363" spans="1:22" ht="12.75" x14ac:dyDescent="0.2">
      <c r="A363" t="s">
        <v>3275</v>
      </c>
      <c r="B363" s="10"/>
      <c r="C363" s="11"/>
      <c r="D363" s="12"/>
      <c r="E363" s="12"/>
      <c r="F363" s="13"/>
      <c r="G363" s="14"/>
      <c r="H363" s="15"/>
      <c r="I363" s="15"/>
      <c r="J363" s="15"/>
      <c r="K363" s="15"/>
      <c r="L363" s="15"/>
      <c r="M363" s="16"/>
      <c r="N363" s="17"/>
      <c r="O363" s="32"/>
      <c r="P363" s="35"/>
      <c r="Q363" s="2"/>
      <c r="R363" s="2"/>
      <c r="S363" s="2"/>
      <c r="T363" s="2"/>
      <c r="U363" s="2"/>
      <c r="V363" s="2"/>
    </row>
    <row r="364" spans="1:22" ht="12.75" x14ac:dyDescent="0.2">
      <c r="A364" t="s">
        <v>3276</v>
      </c>
      <c r="B364" s="10"/>
      <c r="C364" s="11"/>
      <c r="D364" s="12"/>
      <c r="E364" s="12"/>
      <c r="F364" s="13"/>
      <c r="G364" s="14"/>
      <c r="H364" s="15"/>
      <c r="I364" s="15"/>
      <c r="J364" s="15"/>
      <c r="K364" s="15"/>
      <c r="L364" s="15"/>
      <c r="M364" s="16"/>
      <c r="N364" s="17"/>
      <c r="O364" s="32"/>
      <c r="P364" s="35"/>
      <c r="Q364" s="2"/>
      <c r="R364" s="2"/>
      <c r="S364" s="2"/>
      <c r="T364" s="2"/>
      <c r="U364" s="2"/>
      <c r="V364" s="2"/>
    </row>
    <row r="365" spans="1:22" ht="12.75" x14ac:dyDescent="0.2">
      <c r="A365" t="s">
        <v>3277</v>
      </c>
      <c r="B365" s="10"/>
      <c r="C365" s="11"/>
      <c r="D365" s="12"/>
      <c r="E365" s="12"/>
      <c r="F365" s="13"/>
      <c r="G365" s="14"/>
      <c r="H365" s="15"/>
      <c r="I365" s="15"/>
      <c r="J365" s="15"/>
      <c r="K365" s="15"/>
      <c r="L365" s="15"/>
      <c r="M365" s="16"/>
      <c r="N365" s="17"/>
      <c r="O365" s="32"/>
      <c r="P365" s="35"/>
      <c r="Q365" s="2"/>
      <c r="R365" s="2"/>
      <c r="S365" s="2"/>
      <c r="T365" s="2"/>
      <c r="U365" s="2"/>
      <c r="V365" s="2"/>
    </row>
    <row r="366" spans="1:22" ht="12.75" x14ac:dyDescent="0.2">
      <c r="A366" t="s">
        <v>3278</v>
      </c>
      <c r="B366" s="10"/>
      <c r="C366" s="11"/>
      <c r="D366" s="12"/>
      <c r="E366" s="12"/>
      <c r="F366" s="13"/>
      <c r="G366" s="14"/>
      <c r="H366" s="15"/>
      <c r="I366" s="15"/>
      <c r="J366" s="15"/>
      <c r="K366" s="15"/>
      <c r="L366" s="15"/>
      <c r="M366" s="16"/>
      <c r="N366" s="17"/>
      <c r="O366" s="32"/>
      <c r="P366" s="35"/>
      <c r="Q366" s="2"/>
      <c r="R366" s="2"/>
      <c r="S366" s="2"/>
      <c r="T366" s="2"/>
      <c r="U366" s="2"/>
      <c r="V366" s="2"/>
    </row>
    <row r="367" spans="1:22" ht="12.75" x14ac:dyDescent="0.2">
      <c r="A367" t="s">
        <v>3279</v>
      </c>
      <c r="B367" s="10"/>
      <c r="C367" s="11"/>
      <c r="D367" s="12"/>
      <c r="E367" s="12"/>
      <c r="F367" s="13"/>
      <c r="G367" s="14"/>
      <c r="H367" s="15"/>
      <c r="I367" s="15"/>
      <c r="J367" s="15"/>
      <c r="K367" s="15"/>
      <c r="L367" s="15"/>
      <c r="M367" s="16"/>
      <c r="N367" s="17"/>
      <c r="O367" s="32"/>
      <c r="P367" s="35"/>
      <c r="Q367" s="2"/>
      <c r="R367" s="2"/>
      <c r="S367" s="2"/>
      <c r="T367" s="2"/>
      <c r="U367" s="2"/>
      <c r="V367" s="2"/>
    </row>
    <row r="368" spans="1:22" ht="12.75" x14ac:dyDescent="0.2">
      <c r="A368" t="s">
        <v>3280</v>
      </c>
      <c r="B368" s="10"/>
      <c r="C368" s="11"/>
      <c r="D368" s="12"/>
      <c r="E368" s="12"/>
      <c r="F368" s="13"/>
      <c r="G368" s="14"/>
      <c r="H368" s="15"/>
      <c r="I368" s="15"/>
      <c r="J368" s="15"/>
      <c r="K368" s="15"/>
      <c r="L368" s="15"/>
      <c r="M368" s="16"/>
      <c r="N368" s="17"/>
      <c r="O368" s="32"/>
      <c r="P368" s="35"/>
      <c r="Q368" s="2"/>
      <c r="R368" s="2"/>
      <c r="S368" s="2"/>
      <c r="T368" s="2"/>
      <c r="U368" s="2"/>
      <c r="V368" s="2"/>
    </row>
    <row r="369" spans="1:22" ht="12.75" x14ac:dyDescent="0.2">
      <c r="A369" t="s">
        <v>3281</v>
      </c>
      <c r="B369" s="10"/>
      <c r="C369" s="11"/>
      <c r="D369" s="12"/>
      <c r="E369" s="12"/>
      <c r="F369" s="13"/>
      <c r="G369" s="14"/>
      <c r="H369" s="15"/>
      <c r="I369" s="15"/>
      <c r="J369" s="15"/>
      <c r="K369" s="15"/>
      <c r="L369" s="15"/>
      <c r="M369" s="16"/>
      <c r="N369" s="17"/>
      <c r="O369" s="32"/>
      <c r="P369" s="35"/>
      <c r="Q369" s="2"/>
      <c r="R369" s="2"/>
      <c r="S369" s="2"/>
      <c r="T369" s="2"/>
      <c r="U369" s="2"/>
      <c r="V369" s="2"/>
    </row>
    <row r="370" spans="1:22" ht="12.75" x14ac:dyDescent="0.2">
      <c r="A370" t="s">
        <v>3282</v>
      </c>
      <c r="B370" s="10"/>
      <c r="C370" s="11"/>
      <c r="D370" s="12"/>
      <c r="E370" s="12"/>
      <c r="F370" s="13"/>
      <c r="G370" s="14"/>
      <c r="H370" s="15"/>
      <c r="I370" s="15"/>
      <c r="J370" s="12"/>
      <c r="K370" s="12"/>
      <c r="L370" s="12"/>
      <c r="M370" s="16"/>
      <c r="N370" s="17"/>
      <c r="O370" s="32"/>
      <c r="P370" s="35"/>
      <c r="Q370" s="2"/>
      <c r="R370" s="2"/>
      <c r="S370" s="2"/>
      <c r="T370" s="2"/>
      <c r="U370" s="2"/>
      <c r="V370" s="2"/>
    </row>
    <row r="371" spans="1:22" ht="12.75" x14ac:dyDescent="0.2">
      <c r="A371" t="s">
        <v>3283</v>
      </c>
      <c r="B371" s="10"/>
      <c r="C371" s="11"/>
      <c r="D371" s="12"/>
      <c r="E371" s="12"/>
      <c r="F371" s="13"/>
      <c r="G371" s="14"/>
      <c r="H371" s="15"/>
      <c r="I371" s="15"/>
      <c r="J371" s="15"/>
      <c r="K371" s="15"/>
      <c r="L371" s="15"/>
      <c r="M371" s="16"/>
      <c r="N371" s="17"/>
      <c r="O371" s="32"/>
      <c r="P371" s="35"/>
      <c r="Q371" s="2"/>
      <c r="R371" s="2"/>
      <c r="S371" s="2"/>
      <c r="T371" s="2"/>
      <c r="U371" s="2"/>
      <c r="V371" s="2"/>
    </row>
    <row r="372" spans="1:22" ht="12.75" x14ac:dyDescent="0.2">
      <c r="A372" t="s">
        <v>3284</v>
      </c>
      <c r="B372" s="10"/>
      <c r="C372" s="11"/>
      <c r="D372" s="12"/>
      <c r="E372" s="12"/>
      <c r="F372" s="13"/>
      <c r="G372" s="14"/>
      <c r="H372" s="15"/>
      <c r="I372" s="15"/>
      <c r="J372" s="12"/>
      <c r="K372" s="12"/>
      <c r="L372" s="12"/>
      <c r="M372" s="16"/>
      <c r="N372" s="17"/>
      <c r="O372" s="32"/>
      <c r="P372" s="35"/>
      <c r="Q372" s="2"/>
      <c r="R372" s="2"/>
      <c r="S372" s="2"/>
      <c r="T372" s="2"/>
      <c r="U372" s="2"/>
      <c r="V372" s="2"/>
    </row>
    <row r="373" spans="1:22" ht="12.75" x14ac:dyDescent="0.2">
      <c r="A373" t="s">
        <v>3285</v>
      </c>
      <c r="B373" s="10"/>
      <c r="C373" s="11"/>
      <c r="D373" s="12"/>
      <c r="E373" s="12"/>
      <c r="F373" s="13"/>
      <c r="G373" s="14"/>
      <c r="H373" s="15"/>
      <c r="I373" s="15"/>
      <c r="J373" s="15"/>
      <c r="K373" s="12"/>
      <c r="L373" s="12"/>
      <c r="M373" s="16"/>
      <c r="N373" s="17"/>
      <c r="O373" s="32"/>
      <c r="P373" s="35"/>
      <c r="Q373" s="2"/>
      <c r="R373" s="2"/>
      <c r="S373" s="2"/>
      <c r="T373" s="2"/>
      <c r="U373" s="2"/>
      <c r="V373" s="2"/>
    </row>
    <row r="374" spans="1:22" ht="12.75" x14ac:dyDescent="0.2">
      <c r="A374" t="s">
        <v>3286</v>
      </c>
      <c r="B374" s="10"/>
      <c r="C374" s="11"/>
      <c r="D374" s="12"/>
      <c r="E374" s="12"/>
      <c r="F374" s="13"/>
      <c r="G374" s="14"/>
      <c r="H374" s="15"/>
      <c r="I374" s="15"/>
      <c r="J374" s="15"/>
      <c r="K374" s="15"/>
      <c r="L374" s="15"/>
      <c r="M374" s="16"/>
      <c r="N374" s="17"/>
      <c r="O374" s="32"/>
      <c r="P374" s="35"/>
      <c r="Q374" s="2"/>
      <c r="R374" s="2"/>
      <c r="S374" s="2"/>
      <c r="T374" s="2"/>
      <c r="U374" s="2"/>
      <c r="V374" s="2"/>
    </row>
    <row r="375" spans="1:22" ht="12.75" x14ac:dyDescent="0.2">
      <c r="A375" t="s">
        <v>3287</v>
      </c>
      <c r="B375" s="10"/>
      <c r="C375" s="11"/>
      <c r="D375" s="12"/>
      <c r="E375" s="12"/>
      <c r="F375" s="13"/>
      <c r="G375" s="14"/>
      <c r="H375" s="15"/>
      <c r="I375" s="15"/>
      <c r="J375" s="15"/>
      <c r="K375" s="15"/>
      <c r="L375" s="15"/>
      <c r="M375" s="16"/>
      <c r="N375" s="17"/>
      <c r="O375" s="32"/>
      <c r="P375" s="35"/>
      <c r="Q375" s="2"/>
      <c r="R375" s="2"/>
      <c r="S375" s="2"/>
      <c r="T375" s="2"/>
      <c r="U375" s="2"/>
      <c r="V375" s="2"/>
    </row>
    <row r="376" spans="1:22" ht="12.75" x14ac:dyDescent="0.2">
      <c r="A376" t="s">
        <v>3288</v>
      </c>
      <c r="B376" s="10"/>
      <c r="C376" s="11"/>
      <c r="D376" s="12"/>
      <c r="E376" s="12"/>
      <c r="F376" s="13"/>
      <c r="G376" s="14"/>
      <c r="H376" s="15"/>
      <c r="I376" s="15"/>
      <c r="J376" s="15"/>
      <c r="K376" s="15"/>
      <c r="L376" s="15"/>
      <c r="M376" s="16"/>
      <c r="N376" s="17"/>
      <c r="O376" s="32"/>
      <c r="P376" s="35"/>
      <c r="Q376" s="2"/>
      <c r="R376" s="2"/>
      <c r="S376" s="2"/>
      <c r="T376" s="2"/>
      <c r="U376" s="2"/>
      <c r="V376" s="2"/>
    </row>
    <row r="377" spans="1:22" ht="12.75" x14ac:dyDescent="0.2">
      <c r="A377" t="s">
        <v>3289</v>
      </c>
      <c r="B377" s="10"/>
      <c r="C377" s="11"/>
      <c r="D377" s="12"/>
      <c r="E377" s="12"/>
      <c r="F377" s="13"/>
      <c r="G377" s="14"/>
      <c r="H377" s="15"/>
      <c r="I377" s="15"/>
      <c r="J377" s="15"/>
      <c r="K377" s="15"/>
      <c r="L377" s="12"/>
      <c r="M377" s="16"/>
      <c r="N377" s="17"/>
      <c r="O377" s="32"/>
      <c r="P377" s="35"/>
      <c r="Q377" s="2"/>
      <c r="R377" s="2"/>
      <c r="S377" s="2"/>
      <c r="T377" s="2"/>
      <c r="U377" s="2"/>
      <c r="V377" s="2"/>
    </row>
    <row r="378" spans="1:22" ht="12.75" x14ac:dyDescent="0.2">
      <c r="A378" t="s">
        <v>3290</v>
      </c>
      <c r="B378" s="10"/>
      <c r="C378" s="11"/>
      <c r="D378" s="12"/>
      <c r="E378" s="12"/>
      <c r="F378" s="13"/>
      <c r="G378" s="14"/>
      <c r="H378" s="15"/>
      <c r="I378" s="15"/>
      <c r="J378" s="15"/>
      <c r="K378" s="15"/>
      <c r="L378" s="15"/>
      <c r="M378" s="16"/>
      <c r="N378" s="17"/>
      <c r="O378" s="32"/>
      <c r="P378" s="35"/>
      <c r="Q378" s="2"/>
      <c r="R378" s="2"/>
      <c r="S378" s="2"/>
      <c r="T378" s="2"/>
      <c r="U378" s="2"/>
      <c r="V378" s="2"/>
    </row>
    <row r="379" spans="1:22" ht="12.75" x14ac:dyDescent="0.2">
      <c r="A379" t="s">
        <v>3291</v>
      </c>
      <c r="B379" s="10"/>
      <c r="C379" s="11"/>
      <c r="D379" s="12"/>
      <c r="E379" s="12"/>
      <c r="F379" s="13"/>
      <c r="G379" s="14"/>
      <c r="H379" s="15"/>
      <c r="I379" s="15"/>
      <c r="J379" s="15"/>
      <c r="K379" s="15"/>
      <c r="L379" s="15"/>
      <c r="M379" s="16"/>
      <c r="N379" s="17"/>
      <c r="O379" s="32"/>
      <c r="P379" s="35"/>
      <c r="Q379" s="2"/>
      <c r="R379" s="2"/>
      <c r="S379" s="2"/>
      <c r="T379" s="2"/>
      <c r="U379" s="2"/>
      <c r="V379" s="2"/>
    </row>
    <row r="380" spans="1:22" ht="12.75" x14ac:dyDescent="0.2">
      <c r="A380" t="s">
        <v>3292</v>
      </c>
      <c r="B380" s="10"/>
      <c r="C380" s="11"/>
      <c r="D380" s="12"/>
      <c r="E380" s="12"/>
      <c r="F380" s="13"/>
      <c r="G380" s="14"/>
      <c r="H380" s="15"/>
      <c r="I380" s="15"/>
      <c r="J380" s="15"/>
      <c r="K380" s="15"/>
      <c r="L380" s="15"/>
      <c r="M380" s="16"/>
      <c r="N380" s="17"/>
      <c r="O380" s="32"/>
      <c r="P380" s="35"/>
      <c r="Q380" s="2"/>
      <c r="R380" s="2"/>
      <c r="S380" s="2"/>
      <c r="T380" s="2"/>
      <c r="U380" s="2"/>
      <c r="V380" s="2"/>
    </row>
    <row r="381" spans="1:22" ht="12.75" x14ac:dyDescent="0.2">
      <c r="A381" t="s">
        <v>3293</v>
      </c>
      <c r="B381" s="10"/>
      <c r="C381" s="11"/>
      <c r="D381" s="12"/>
      <c r="E381" s="12"/>
      <c r="F381" s="13"/>
      <c r="G381" s="14"/>
      <c r="H381" s="15"/>
      <c r="I381" s="15"/>
      <c r="J381" s="15"/>
      <c r="K381" s="15"/>
      <c r="L381" s="15"/>
      <c r="M381" s="16"/>
      <c r="N381" s="17"/>
      <c r="O381" s="32"/>
      <c r="P381" s="35"/>
      <c r="Q381" s="2"/>
      <c r="R381" s="2"/>
      <c r="S381" s="2"/>
      <c r="T381" s="2"/>
      <c r="U381" s="2"/>
      <c r="V381" s="2"/>
    </row>
    <row r="382" spans="1:22" ht="12.75" x14ac:dyDescent="0.2">
      <c r="A382" t="s">
        <v>3294</v>
      </c>
      <c r="B382" s="10"/>
      <c r="C382" s="11"/>
      <c r="D382" s="12"/>
      <c r="E382" s="12"/>
      <c r="F382" s="13"/>
      <c r="G382" s="14"/>
      <c r="H382" s="15"/>
      <c r="I382" s="15"/>
      <c r="J382" s="15"/>
      <c r="K382" s="15"/>
      <c r="L382" s="15"/>
      <c r="M382" s="16"/>
      <c r="N382" s="17"/>
      <c r="O382" s="32"/>
      <c r="P382" s="35"/>
      <c r="Q382" s="2"/>
      <c r="R382" s="2"/>
      <c r="S382" s="2"/>
      <c r="T382" s="2"/>
      <c r="U382" s="2"/>
      <c r="V382" s="2"/>
    </row>
    <row r="383" spans="1:22" ht="12.75" x14ac:dyDescent="0.2">
      <c r="A383" t="s">
        <v>3295</v>
      </c>
      <c r="B383" s="10"/>
      <c r="C383" s="11"/>
      <c r="D383" s="12"/>
      <c r="E383" s="12"/>
      <c r="F383" s="13"/>
      <c r="G383" s="14"/>
      <c r="H383" s="15"/>
      <c r="I383" s="15"/>
      <c r="J383" s="15"/>
      <c r="K383" s="15"/>
      <c r="L383" s="15"/>
      <c r="M383" s="16"/>
      <c r="N383" s="17"/>
      <c r="O383" s="32"/>
      <c r="P383" s="35"/>
      <c r="Q383" s="2"/>
      <c r="R383" s="2"/>
      <c r="S383" s="2"/>
      <c r="T383" s="2"/>
      <c r="U383" s="2"/>
      <c r="V383" s="2"/>
    </row>
    <row r="384" spans="1:22" ht="12.75" x14ac:dyDescent="0.2">
      <c r="A384" t="s">
        <v>3296</v>
      </c>
      <c r="B384" s="10"/>
      <c r="C384" s="11"/>
      <c r="D384" s="12"/>
      <c r="E384" s="12"/>
      <c r="F384" s="13"/>
      <c r="G384" s="14"/>
      <c r="H384" s="15"/>
      <c r="I384" s="15"/>
      <c r="J384" s="12"/>
      <c r="K384" s="12"/>
      <c r="L384" s="12"/>
      <c r="M384" s="16"/>
      <c r="N384" s="17"/>
      <c r="O384" s="32"/>
      <c r="P384" s="35"/>
      <c r="Q384" s="2"/>
      <c r="R384" s="2"/>
      <c r="S384" s="2"/>
      <c r="T384" s="2"/>
      <c r="U384" s="2"/>
      <c r="V384" s="2"/>
    </row>
    <row r="385" spans="1:22" ht="12.75" x14ac:dyDescent="0.2">
      <c r="A385" t="s">
        <v>3297</v>
      </c>
      <c r="B385" s="10"/>
      <c r="C385" s="11"/>
      <c r="D385" s="12"/>
      <c r="E385" s="12"/>
      <c r="F385" s="13"/>
      <c r="G385" s="14"/>
      <c r="H385" s="15"/>
      <c r="I385" s="15"/>
      <c r="J385" s="15"/>
      <c r="K385" s="15"/>
      <c r="L385" s="15"/>
      <c r="M385" s="16"/>
      <c r="N385" s="17"/>
      <c r="O385" s="32"/>
      <c r="P385" s="35"/>
      <c r="Q385" s="2"/>
      <c r="R385" s="2"/>
      <c r="S385" s="2"/>
      <c r="T385" s="2"/>
      <c r="U385" s="2"/>
      <c r="V385" s="2"/>
    </row>
    <row r="386" spans="1:22" ht="12.75" x14ac:dyDescent="0.2">
      <c r="A386" t="s">
        <v>3298</v>
      </c>
      <c r="B386" s="10"/>
      <c r="C386" s="11"/>
      <c r="D386" s="12"/>
      <c r="E386" s="12"/>
      <c r="F386" s="13"/>
      <c r="G386" s="14"/>
      <c r="H386" s="15"/>
      <c r="I386" s="15"/>
      <c r="J386" s="15"/>
      <c r="K386" s="15"/>
      <c r="L386" s="15"/>
      <c r="M386" s="16"/>
      <c r="N386" s="17"/>
      <c r="O386" s="32"/>
      <c r="P386" s="35"/>
      <c r="Q386" s="2"/>
      <c r="R386" s="2"/>
      <c r="S386" s="2"/>
      <c r="T386" s="2"/>
      <c r="U386" s="2"/>
      <c r="V386" s="2"/>
    </row>
    <row r="387" spans="1:22" ht="12.75" x14ac:dyDescent="0.2">
      <c r="A387" t="s">
        <v>3299</v>
      </c>
      <c r="B387" s="10"/>
      <c r="C387" s="11"/>
      <c r="D387" s="12"/>
      <c r="E387" s="12"/>
      <c r="F387" s="13"/>
      <c r="G387" s="14"/>
      <c r="H387" s="15"/>
      <c r="I387" s="15"/>
      <c r="J387" s="15"/>
      <c r="K387" s="15"/>
      <c r="L387" s="15"/>
      <c r="M387" s="16"/>
      <c r="N387" s="17"/>
      <c r="O387" s="32"/>
      <c r="P387" s="35"/>
      <c r="Q387" s="2"/>
      <c r="R387" s="2"/>
      <c r="S387" s="2"/>
      <c r="T387" s="2"/>
      <c r="U387" s="2"/>
      <c r="V387" s="2"/>
    </row>
    <row r="388" spans="1:22" ht="12.75" x14ac:dyDescent="0.2">
      <c r="A388" t="s">
        <v>3300</v>
      </c>
      <c r="B388" s="10"/>
      <c r="C388" s="11"/>
      <c r="D388" s="12"/>
      <c r="E388" s="12"/>
      <c r="F388" s="13"/>
      <c r="G388" s="14"/>
      <c r="H388" s="15"/>
      <c r="I388" s="15"/>
      <c r="J388" s="15"/>
      <c r="K388" s="15"/>
      <c r="L388" s="15"/>
      <c r="M388" s="16"/>
      <c r="N388" s="17"/>
      <c r="O388" s="32"/>
      <c r="P388" s="35"/>
      <c r="Q388" s="2"/>
      <c r="R388" s="2"/>
      <c r="S388" s="2"/>
      <c r="T388" s="2"/>
      <c r="U388" s="2"/>
      <c r="V388" s="2"/>
    </row>
    <row r="389" spans="1:22" ht="12.75" x14ac:dyDescent="0.2">
      <c r="A389" t="s">
        <v>3301</v>
      </c>
      <c r="B389" s="10"/>
      <c r="C389" s="11"/>
      <c r="D389" s="12"/>
      <c r="E389" s="12"/>
      <c r="F389" s="13"/>
      <c r="G389" s="14"/>
      <c r="H389" s="15"/>
      <c r="I389" s="15"/>
      <c r="J389" s="15"/>
      <c r="K389" s="15"/>
      <c r="L389" s="15"/>
      <c r="M389" s="16"/>
      <c r="N389" s="17"/>
      <c r="O389" s="32"/>
      <c r="P389" s="35"/>
      <c r="Q389" s="2"/>
      <c r="R389" s="2"/>
      <c r="S389" s="2"/>
      <c r="T389" s="2"/>
      <c r="U389" s="2"/>
      <c r="V389" s="2"/>
    </row>
    <row r="390" spans="1:22" ht="12.75" x14ac:dyDescent="0.2">
      <c r="A390" t="s">
        <v>3302</v>
      </c>
      <c r="B390" s="10"/>
      <c r="C390" s="11"/>
      <c r="D390" s="12"/>
      <c r="E390" s="12"/>
      <c r="F390" s="13"/>
      <c r="G390" s="14"/>
      <c r="H390" s="15"/>
      <c r="I390" s="15"/>
      <c r="J390" s="15"/>
      <c r="K390" s="15"/>
      <c r="L390" s="15"/>
      <c r="M390" s="16"/>
      <c r="N390" s="17"/>
      <c r="O390" s="32"/>
      <c r="P390" s="35"/>
      <c r="Q390" s="2"/>
      <c r="R390" s="2"/>
      <c r="S390" s="2"/>
      <c r="T390" s="2"/>
      <c r="U390" s="2"/>
      <c r="V390" s="2"/>
    </row>
    <row r="391" spans="1:22" ht="12.75" x14ac:dyDescent="0.2">
      <c r="A391" t="s">
        <v>3303</v>
      </c>
      <c r="B391" s="10"/>
      <c r="C391" s="11"/>
      <c r="D391" s="12"/>
      <c r="E391" s="12"/>
      <c r="F391" s="13"/>
      <c r="G391" s="14"/>
      <c r="H391" s="15"/>
      <c r="I391" s="15"/>
      <c r="J391" s="15"/>
      <c r="K391" s="15"/>
      <c r="L391" s="15"/>
      <c r="M391" s="16"/>
      <c r="N391" s="17"/>
      <c r="O391" s="32"/>
      <c r="P391" s="35"/>
      <c r="Q391" s="2"/>
      <c r="R391" s="2"/>
      <c r="S391" s="2"/>
      <c r="T391" s="2"/>
      <c r="U391" s="2"/>
      <c r="V391" s="2"/>
    </row>
    <row r="392" spans="1:22" ht="12.75" x14ac:dyDescent="0.2">
      <c r="A392" t="s">
        <v>3304</v>
      </c>
      <c r="B392" s="10"/>
      <c r="C392" s="11"/>
      <c r="D392" s="12"/>
      <c r="E392" s="12"/>
      <c r="F392" s="13"/>
      <c r="G392" s="14"/>
      <c r="H392" s="15"/>
      <c r="I392" s="15"/>
      <c r="J392" s="12"/>
      <c r="K392" s="12"/>
      <c r="L392" s="12"/>
      <c r="M392" s="16"/>
      <c r="N392" s="17"/>
      <c r="O392" s="32"/>
      <c r="P392" s="35"/>
      <c r="Q392" s="2"/>
      <c r="R392" s="2"/>
      <c r="S392" s="2"/>
      <c r="T392" s="2"/>
      <c r="U392" s="2"/>
      <c r="V392" s="2"/>
    </row>
    <row r="393" spans="1:22" ht="12.75" x14ac:dyDescent="0.2">
      <c r="A393" t="s">
        <v>3305</v>
      </c>
      <c r="B393" s="10"/>
      <c r="C393" s="11"/>
      <c r="D393" s="12"/>
      <c r="E393" s="12"/>
      <c r="F393" s="13"/>
      <c r="G393" s="14"/>
      <c r="H393" s="15"/>
      <c r="I393" s="15"/>
      <c r="J393" s="15"/>
      <c r="K393" s="15"/>
      <c r="L393" s="15"/>
      <c r="M393" s="16"/>
      <c r="N393" s="17"/>
      <c r="O393" s="32"/>
      <c r="P393" s="35"/>
      <c r="Q393" s="2"/>
      <c r="R393" s="2"/>
      <c r="S393" s="2"/>
      <c r="T393" s="2"/>
      <c r="U393" s="2"/>
      <c r="V393" s="2"/>
    </row>
    <row r="394" spans="1:22" ht="12.75" x14ac:dyDescent="0.2">
      <c r="A394" t="s">
        <v>3306</v>
      </c>
      <c r="B394" s="10"/>
      <c r="C394" s="11"/>
      <c r="D394" s="12"/>
      <c r="E394" s="12"/>
      <c r="F394" s="13"/>
      <c r="G394" s="14"/>
      <c r="H394" s="15"/>
      <c r="I394" s="15"/>
      <c r="J394" s="15"/>
      <c r="K394" s="15"/>
      <c r="L394" s="15"/>
      <c r="M394" s="16"/>
      <c r="N394" s="17"/>
      <c r="O394" s="32"/>
      <c r="P394" s="35"/>
      <c r="Q394" s="2"/>
      <c r="R394" s="2"/>
      <c r="S394" s="2"/>
      <c r="T394" s="2"/>
      <c r="U394" s="2"/>
      <c r="V394" s="2"/>
    </row>
    <row r="395" spans="1:22" ht="12.75" x14ac:dyDescent="0.2">
      <c r="A395" t="s">
        <v>3307</v>
      </c>
      <c r="B395" s="10"/>
      <c r="C395" s="11"/>
      <c r="D395" s="12"/>
      <c r="E395" s="12"/>
      <c r="F395" s="13"/>
      <c r="G395" s="14"/>
      <c r="H395" s="15"/>
      <c r="I395" s="15"/>
      <c r="J395" s="15"/>
      <c r="K395" s="15"/>
      <c r="L395" s="15"/>
      <c r="M395" s="16"/>
      <c r="N395" s="17"/>
      <c r="O395" s="32"/>
      <c r="P395" s="35"/>
      <c r="Q395" s="2"/>
      <c r="R395" s="2"/>
      <c r="S395" s="2"/>
      <c r="T395" s="2"/>
      <c r="U395" s="2"/>
      <c r="V395" s="2"/>
    </row>
    <row r="396" spans="1:22" ht="12.75" x14ac:dyDescent="0.2">
      <c r="A396" t="s">
        <v>3308</v>
      </c>
      <c r="B396" s="10"/>
      <c r="C396" s="11"/>
      <c r="D396" s="12"/>
      <c r="E396" s="12"/>
      <c r="F396" s="13"/>
      <c r="G396" s="14"/>
      <c r="H396" s="15"/>
      <c r="I396" s="15"/>
      <c r="J396" s="15"/>
      <c r="K396" s="15"/>
      <c r="L396" s="15"/>
      <c r="M396" s="16"/>
      <c r="N396" s="17"/>
      <c r="O396" s="32"/>
      <c r="P396" s="35"/>
      <c r="Q396" s="2"/>
      <c r="R396" s="2"/>
      <c r="S396" s="2"/>
      <c r="T396" s="2"/>
      <c r="U396" s="2"/>
      <c r="V396" s="2"/>
    </row>
    <row r="397" spans="1:22" ht="12.75" x14ac:dyDescent="0.2">
      <c r="A397" t="s">
        <v>3309</v>
      </c>
      <c r="B397" s="10"/>
      <c r="C397" s="11"/>
      <c r="D397" s="12"/>
      <c r="E397" s="12"/>
      <c r="F397" s="13"/>
      <c r="G397" s="13"/>
      <c r="H397" s="15"/>
      <c r="I397" s="15"/>
      <c r="J397" s="15"/>
      <c r="K397" s="12"/>
      <c r="L397" s="12"/>
      <c r="M397" s="16"/>
      <c r="N397" s="17"/>
      <c r="O397" s="32"/>
      <c r="P397" s="35"/>
      <c r="Q397" s="2"/>
      <c r="R397" s="2"/>
      <c r="S397" s="2"/>
      <c r="T397" s="2"/>
      <c r="U397" s="2"/>
      <c r="V397" s="2"/>
    </row>
    <row r="398" spans="1:22" ht="12.75" x14ac:dyDescent="0.2">
      <c r="A398" t="s">
        <v>3310</v>
      </c>
      <c r="B398" s="10"/>
      <c r="C398" s="11"/>
      <c r="D398" s="12"/>
      <c r="E398" s="12"/>
      <c r="F398" s="13"/>
      <c r="G398" s="14"/>
      <c r="H398" s="15"/>
      <c r="I398" s="15"/>
      <c r="J398" s="15"/>
      <c r="K398" s="15"/>
      <c r="L398" s="15"/>
      <c r="M398" s="16"/>
      <c r="N398" s="17"/>
      <c r="O398" s="32"/>
      <c r="P398" s="35"/>
      <c r="Q398" s="2"/>
      <c r="R398" s="2"/>
      <c r="S398" s="2"/>
      <c r="T398" s="2"/>
      <c r="U398" s="2"/>
      <c r="V398" s="2"/>
    </row>
    <row r="399" spans="1:22" ht="12.75" x14ac:dyDescent="0.2">
      <c r="A399" t="s">
        <v>3311</v>
      </c>
      <c r="B399" s="10"/>
      <c r="C399" s="11"/>
      <c r="D399" s="12"/>
      <c r="E399" s="12"/>
      <c r="F399" s="13"/>
      <c r="G399" s="14"/>
      <c r="H399" s="15"/>
      <c r="I399" s="15"/>
      <c r="J399" s="15"/>
      <c r="K399" s="15"/>
      <c r="L399" s="15"/>
      <c r="M399" s="16"/>
      <c r="N399" s="17"/>
      <c r="O399" s="32"/>
      <c r="P399" s="35"/>
      <c r="Q399" s="2"/>
      <c r="R399" s="2"/>
      <c r="S399" s="2"/>
      <c r="T399" s="2"/>
      <c r="U399" s="2"/>
      <c r="V399" s="2"/>
    </row>
    <row r="400" spans="1:22" ht="12.75" x14ac:dyDescent="0.2">
      <c r="A400" t="s">
        <v>3312</v>
      </c>
      <c r="B400" s="10"/>
      <c r="C400" s="11"/>
      <c r="D400" s="12"/>
      <c r="E400" s="12"/>
      <c r="F400" s="13"/>
      <c r="G400" s="14"/>
      <c r="H400" s="15"/>
      <c r="I400" s="15"/>
      <c r="J400" s="15"/>
      <c r="K400" s="15"/>
      <c r="L400" s="15"/>
      <c r="M400" s="16"/>
      <c r="N400" s="17"/>
      <c r="O400" s="32"/>
      <c r="P400" s="35"/>
      <c r="Q400" s="2"/>
      <c r="R400" s="2"/>
      <c r="S400" s="2"/>
      <c r="T400" s="2"/>
      <c r="U400" s="2"/>
      <c r="V400" s="2"/>
    </row>
    <row r="401" spans="1:22" ht="12.75" x14ac:dyDescent="0.2">
      <c r="A401" t="s">
        <v>3313</v>
      </c>
      <c r="B401" s="10"/>
      <c r="C401" s="11"/>
      <c r="D401" s="12"/>
      <c r="E401" s="12"/>
      <c r="F401" s="13"/>
      <c r="G401" s="14"/>
      <c r="H401" s="15"/>
      <c r="I401" s="15"/>
      <c r="J401" s="15"/>
      <c r="K401" s="15"/>
      <c r="L401" s="15"/>
      <c r="M401" s="16"/>
      <c r="N401" s="17"/>
      <c r="O401" s="32"/>
      <c r="P401" s="35"/>
      <c r="Q401" s="2"/>
      <c r="R401" s="2"/>
      <c r="S401" s="2"/>
      <c r="T401" s="2"/>
      <c r="U401" s="2"/>
      <c r="V401" s="2"/>
    </row>
    <row r="402" spans="1:22" ht="12.75" x14ac:dyDescent="0.2">
      <c r="A402" t="s">
        <v>3314</v>
      </c>
      <c r="B402" s="10"/>
      <c r="C402" s="11"/>
      <c r="D402" s="12"/>
      <c r="E402" s="12"/>
      <c r="F402" s="13"/>
      <c r="G402" s="14"/>
      <c r="H402" s="15"/>
      <c r="I402" s="15"/>
      <c r="J402" s="15"/>
      <c r="K402" s="15"/>
      <c r="L402" s="12"/>
      <c r="M402" s="16"/>
      <c r="N402" s="17"/>
      <c r="O402" s="32"/>
      <c r="P402" s="35"/>
      <c r="Q402" s="2"/>
      <c r="R402" s="2"/>
      <c r="S402" s="2"/>
      <c r="T402" s="2"/>
      <c r="U402" s="2"/>
      <c r="V402" s="2"/>
    </row>
    <row r="403" spans="1:22" ht="12.75" x14ac:dyDescent="0.2">
      <c r="A403" t="s">
        <v>3315</v>
      </c>
      <c r="B403" s="10"/>
      <c r="C403" s="11"/>
      <c r="D403" s="12"/>
      <c r="E403" s="12"/>
      <c r="F403" s="13"/>
      <c r="G403" s="14"/>
      <c r="H403" s="15"/>
      <c r="I403" s="15"/>
      <c r="J403" s="15"/>
      <c r="K403" s="12"/>
      <c r="L403" s="12"/>
      <c r="M403" s="16"/>
      <c r="N403" s="17"/>
      <c r="O403" s="32"/>
      <c r="P403" s="35"/>
      <c r="Q403" s="2"/>
      <c r="R403" s="2"/>
      <c r="S403" s="2"/>
      <c r="T403" s="2"/>
      <c r="U403" s="2"/>
      <c r="V403" s="2"/>
    </row>
    <row r="404" spans="1:22" ht="12.75" x14ac:dyDescent="0.2">
      <c r="A404" t="s">
        <v>3316</v>
      </c>
      <c r="B404" s="10"/>
      <c r="C404" s="11"/>
      <c r="D404" s="12"/>
      <c r="E404" s="12"/>
      <c r="F404" s="13"/>
      <c r="G404" s="14"/>
      <c r="H404" s="15"/>
      <c r="I404" s="15"/>
      <c r="J404" s="15"/>
      <c r="K404" s="15"/>
      <c r="L404" s="15"/>
      <c r="M404" s="16"/>
      <c r="N404" s="17"/>
      <c r="O404" s="32"/>
      <c r="P404" s="35"/>
      <c r="Q404" s="2"/>
      <c r="R404" s="2"/>
      <c r="S404" s="2"/>
      <c r="T404" s="2"/>
      <c r="U404" s="2"/>
      <c r="V404" s="2"/>
    </row>
    <row r="405" spans="1:22" ht="12.75" x14ac:dyDescent="0.2">
      <c r="A405" t="s">
        <v>3317</v>
      </c>
      <c r="B405" s="10"/>
      <c r="C405" s="11"/>
      <c r="D405" s="12"/>
      <c r="E405" s="12"/>
      <c r="F405" s="13"/>
      <c r="G405" s="14"/>
      <c r="H405" s="15"/>
      <c r="I405" s="15"/>
      <c r="J405" s="15"/>
      <c r="K405" s="15"/>
      <c r="L405" s="15"/>
      <c r="M405" s="16"/>
      <c r="N405" s="17"/>
      <c r="O405" s="32"/>
      <c r="P405" s="35"/>
      <c r="Q405" s="2"/>
      <c r="R405" s="2"/>
      <c r="S405" s="2"/>
      <c r="T405" s="2"/>
      <c r="U405" s="2"/>
      <c r="V405" s="2"/>
    </row>
    <row r="406" spans="1:22" ht="12.75" x14ac:dyDescent="0.2">
      <c r="A406" t="s">
        <v>3318</v>
      </c>
      <c r="B406" s="10"/>
      <c r="C406" s="11"/>
      <c r="D406" s="12"/>
      <c r="E406" s="12"/>
      <c r="F406" s="13"/>
      <c r="G406" s="13"/>
      <c r="H406" s="15"/>
      <c r="I406" s="15"/>
      <c r="J406" s="15"/>
      <c r="K406" s="15"/>
      <c r="L406" s="15"/>
      <c r="M406" s="16"/>
      <c r="N406" s="17"/>
      <c r="O406" s="32"/>
      <c r="P406" s="35"/>
      <c r="Q406" s="2"/>
      <c r="R406" s="2"/>
      <c r="S406" s="2"/>
      <c r="T406" s="2"/>
      <c r="U406" s="2"/>
      <c r="V406" s="2"/>
    </row>
    <row r="407" spans="1:22" ht="12.75" x14ac:dyDescent="0.2">
      <c r="A407" t="s">
        <v>3319</v>
      </c>
      <c r="B407" s="10"/>
      <c r="C407" s="11"/>
      <c r="D407" s="12"/>
      <c r="E407" s="12"/>
      <c r="F407" s="13"/>
      <c r="G407" s="14"/>
      <c r="H407" s="15"/>
      <c r="I407" s="15"/>
      <c r="J407" s="15"/>
      <c r="K407" s="15"/>
      <c r="L407" s="12"/>
      <c r="M407" s="16"/>
      <c r="N407" s="17"/>
      <c r="O407" s="32"/>
      <c r="P407" s="35"/>
      <c r="Q407" s="2"/>
      <c r="R407" s="2"/>
      <c r="S407" s="2"/>
      <c r="T407" s="2"/>
      <c r="U407" s="2"/>
      <c r="V407" s="2"/>
    </row>
    <row r="408" spans="1:22" ht="12.75" x14ac:dyDescent="0.2">
      <c r="A408" t="s">
        <v>3320</v>
      </c>
      <c r="B408" s="10"/>
      <c r="C408" s="11"/>
      <c r="D408" s="12"/>
      <c r="E408" s="12"/>
      <c r="F408" s="13"/>
      <c r="G408" s="14"/>
      <c r="H408" s="15"/>
      <c r="I408" s="15"/>
      <c r="J408" s="15"/>
      <c r="K408" s="15"/>
      <c r="L408" s="15"/>
      <c r="M408" s="16"/>
      <c r="N408" s="17"/>
      <c r="O408" s="32"/>
      <c r="P408" s="35"/>
      <c r="Q408" s="2"/>
      <c r="R408" s="2"/>
      <c r="S408" s="2"/>
      <c r="T408" s="2"/>
      <c r="U408" s="2"/>
      <c r="V408" s="2"/>
    </row>
    <row r="409" spans="1:22" ht="12.75" x14ac:dyDescent="0.2">
      <c r="A409" t="s">
        <v>3321</v>
      </c>
      <c r="B409" s="10"/>
      <c r="C409" s="11"/>
      <c r="D409" s="12"/>
      <c r="E409" s="12"/>
      <c r="F409" s="13"/>
      <c r="G409" s="14"/>
      <c r="H409" s="15"/>
      <c r="I409" s="15"/>
      <c r="J409" s="15"/>
      <c r="K409" s="15"/>
      <c r="L409" s="15"/>
      <c r="M409" s="16"/>
      <c r="N409" s="17"/>
      <c r="O409" s="32"/>
      <c r="P409" s="35"/>
      <c r="Q409" s="2"/>
      <c r="R409" s="2"/>
      <c r="S409" s="2"/>
      <c r="T409" s="2"/>
      <c r="U409" s="2"/>
      <c r="V409" s="2"/>
    </row>
    <row r="410" spans="1:22" ht="12.75" x14ac:dyDescent="0.2">
      <c r="A410" t="s">
        <v>3322</v>
      </c>
      <c r="B410" s="10"/>
      <c r="C410" s="11"/>
      <c r="D410" s="12"/>
      <c r="E410" s="12"/>
      <c r="F410" s="13"/>
      <c r="G410" s="14"/>
      <c r="H410" s="15"/>
      <c r="I410" s="15"/>
      <c r="J410" s="15"/>
      <c r="K410" s="15"/>
      <c r="L410" s="15"/>
      <c r="M410" s="16"/>
      <c r="N410" s="17"/>
      <c r="O410" s="32"/>
      <c r="P410" s="35"/>
      <c r="Q410" s="2"/>
      <c r="R410" s="2"/>
      <c r="S410" s="2"/>
      <c r="T410" s="2"/>
      <c r="U410" s="2"/>
      <c r="V410" s="2"/>
    </row>
    <row r="411" spans="1:22" ht="12.75" x14ac:dyDescent="0.2">
      <c r="A411" t="s">
        <v>3323</v>
      </c>
      <c r="B411" s="10"/>
      <c r="C411" s="11"/>
      <c r="D411" s="12"/>
      <c r="E411" s="12"/>
      <c r="F411" s="13"/>
      <c r="G411" s="14"/>
      <c r="H411" s="15"/>
      <c r="I411" s="15"/>
      <c r="J411" s="15"/>
      <c r="K411" s="15"/>
      <c r="L411" s="15"/>
      <c r="M411" s="16"/>
      <c r="N411" s="17"/>
      <c r="O411" s="32"/>
      <c r="P411" s="35"/>
      <c r="Q411" s="2"/>
      <c r="R411" s="2"/>
      <c r="S411" s="2"/>
      <c r="T411" s="2"/>
      <c r="U411" s="2"/>
      <c r="V411" s="2"/>
    </row>
    <row r="412" spans="1:22" ht="12.75" x14ac:dyDescent="0.2">
      <c r="A412" t="s">
        <v>3324</v>
      </c>
      <c r="B412" s="10"/>
      <c r="C412" s="11"/>
      <c r="D412" s="12"/>
      <c r="E412" s="12"/>
      <c r="F412" s="13"/>
      <c r="G412" s="14"/>
      <c r="H412" s="15"/>
      <c r="I412" s="15"/>
      <c r="J412" s="15"/>
      <c r="K412" s="15"/>
      <c r="L412" s="15"/>
      <c r="M412" s="16"/>
      <c r="N412" s="17"/>
      <c r="O412" s="32"/>
      <c r="P412" s="35"/>
      <c r="Q412" s="2"/>
      <c r="R412" s="2"/>
      <c r="S412" s="2"/>
      <c r="T412" s="2"/>
      <c r="U412" s="2"/>
      <c r="V412" s="2"/>
    </row>
    <row r="413" spans="1:22" ht="12.75" x14ac:dyDescent="0.2">
      <c r="A413" t="s">
        <v>3325</v>
      </c>
      <c r="B413" s="10"/>
      <c r="C413" s="11"/>
      <c r="D413" s="12"/>
      <c r="E413" s="12"/>
      <c r="F413" s="13"/>
      <c r="G413" s="14"/>
      <c r="H413" s="15"/>
      <c r="I413" s="15"/>
      <c r="J413" s="15"/>
      <c r="K413" s="15"/>
      <c r="L413" s="15"/>
      <c r="M413" s="16"/>
      <c r="N413" s="17"/>
      <c r="O413" s="32"/>
      <c r="P413" s="35"/>
      <c r="Q413" s="2"/>
      <c r="R413" s="2"/>
      <c r="S413" s="2"/>
      <c r="T413" s="2"/>
      <c r="U413" s="2"/>
      <c r="V413" s="2"/>
    </row>
    <row r="414" spans="1:22" ht="12.75" x14ac:dyDescent="0.2">
      <c r="A414" t="s">
        <v>3326</v>
      </c>
      <c r="B414" s="10"/>
      <c r="C414" s="11"/>
      <c r="D414" s="12"/>
      <c r="E414" s="12"/>
      <c r="F414" s="13"/>
      <c r="G414" s="14"/>
      <c r="H414" s="15"/>
      <c r="I414" s="15"/>
      <c r="J414" s="15"/>
      <c r="K414" s="15"/>
      <c r="L414" s="15"/>
      <c r="M414" s="16"/>
      <c r="N414" s="17"/>
      <c r="O414" s="32"/>
      <c r="P414" s="35"/>
      <c r="Q414" s="2"/>
      <c r="R414" s="2"/>
      <c r="S414" s="2"/>
      <c r="T414" s="2"/>
      <c r="U414" s="2"/>
      <c r="V414" s="2"/>
    </row>
    <row r="415" spans="1:22" ht="12.75" x14ac:dyDescent="0.2">
      <c r="A415" t="s">
        <v>3327</v>
      </c>
      <c r="B415" s="10"/>
      <c r="C415" s="11"/>
      <c r="D415" s="12"/>
      <c r="E415" s="12"/>
      <c r="F415" s="13"/>
      <c r="G415" s="14"/>
      <c r="H415" s="15"/>
      <c r="I415" s="15"/>
      <c r="J415" s="15"/>
      <c r="K415" s="15"/>
      <c r="L415" s="15"/>
      <c r="M415" s="16"/>
      <c r="N415" s="17"/>
      <c r="O415" s="32"/>
      <c r="P415" s="35"/>
      <c r="Q415" s="2"/>
      <c r="R415" s="2"/>
      <c r="S415" s="2"/>
      <c r="T415" s="2"/>
      <c r="U415" s="2"/>
      <c r="V415" s="2"/>
    </row>
    <row r="416" spans="1:22" ht="12.75" x14ac:dyDescent="0.2">
      <c r="A416" t="s">
        <v>3328</v>
      </c>
      <c r="B416" s="10"/>
      <c r="C416" s="11"/>
      <c r="D416" s="12"/>
      <c r="E416" s="12"/>
      <c r="F416" s="13"/>
      <c r="G416" s="14"/>
      <c r="H416" s="15"/>
      <c r="I416" s="15"/>
      <c r="J416" s="15"/>
      <c r="K416" s="15"/>
      <c r="L416" s="15"/>
      <c r="M416" s="16"/>
      <c r="N416" s="17"/>
      <c r="O416" s="32"/>
      <c r="P416" s="35"/>
      <c r="Q416" s="2"/>
      <c r="R416" s="2"/>
      <c r="S416" s="2"/>
      <c r="T416" s="2"/>
      <c r="U416" s="2"/>
      <c r="V416" s="2"/>
    </row>
    <row r="417" spans="1:22" ht="12.75" x14ac:dyDescent="0.2">
      <c r="A417" t="s">
        <v>3329</v>
      </c>
      <c r="B417" s="10"/>
      <c r="C417" s="11"/>
      <c r="D417" s="12"/>
      <c r="E417" s="12"/>
      <c r="F417" s="13"/>
      <c r="G417" s="14"/>
      <c r="H417" s="15"/>
      <c r="I417" s="15"/>
      <c r="J417" s="15"/>
      <c r="K417" s="12"/>
      <c r="L417" s="12"/>
      <c r="M417" s="16"/>
      <c r="N417" s="17"/>
      <c r="O417" s="32"/>
      <c r="P417" s="35"/>
      <c r="Q417" s="2"/>
      <c r="R417" s="2"/>
      <c r="S417" s="2"/>
      <c r="T417" s="2"/>
      <c r="U417" s="2"/>
      <c r="V417" s="2"/>
    </row>
    <row r="418" spans="1:22" ht="12.75" x14ac:dyDescent="0.2">
      <c r="A418" t="s">
        <v>3330</v>
      </c>
      <c r="B418" s="10"/>
      <c r="C418" s="11"/>
      <c r="D418" s="12"/>
      <c r="E418" s="12"/>
      <c r="F418" s="13"/>
      <c r="G418" s="14"/>
      <c r="H418" s="15"/>
      <c r="I418" s="15"/>
      <c r="J418" s="15"/>
      <c r="K418" s="15"/>
      <c r="L418" s="15"/>
      <c r="M418" s="16"/>
      <c r="N418" s="17"/>
      <c r="O418" s="32"/>
      <c r="P418" s="35"/>
      <c r="Q418" s="2"/>
      <c r="R418" s="2"/>
      <c r="S418" s="2"/>
      <c r="T418" s="2"/>
      <c r="U418" s="2"/>
      <c r="V418" s="2"/>
    </row>
    <row r="419" spans="1:22" ht="12.75" x14ac:dyDescent="0.2">
      <c r="A419" t="s">
        <v>3331</v>
      </c>
      <c r="B419" s="10"/>
      <c r="C419" s="11"/>
      <c r="D419" s="12"/>
      <c r="E419" s="12"/>
      <c r="F419" s="13"/>
      <c r="G419" s="14"/>
      <c r="H419" s="15"/>
      <c r="I419" s="15"/>
      <c r="J419" s="15"/>
      <c r="K419" s="15"/>
      <c r="L419" s="15"/>
      <c r="M419" s="16"/>
      <c r="N419" s="17"/>
      <c r="O419" s="32"/>
      <c r="P419" s="35"/>
      <c r="Q419" s="2"/>
      <c r="R419" s="2"/>
      <c r="S419" s="2"/>
      <c r="T419" s="2"/>
      <c r="U419" s="2"/>
      <c r="V419" s="2"/>
    </row>
    <row r="420" spans="1:22" ht="12.75" x14ac:dyDescent="0.2">
      <c r="A420" t="s">
        <v>3332</v>
      </c>
      <c r="B420" s="10"/>
      <c r="C420" s="11"/>
      <c r="D420" s="12"/>
      <c r="E420" s="12"/>
      <c r="F420" s="13"/>
      <c r="G420" s="14"/>
      <c r="H420" s="15"/>
      <c r="I420" s="15"/>
      <c r="J420" s="15"/>
      <c r="K420" s="15"/>
      <c r="L420" s="15"/>
      <c r="M420" s="16"/>
      <c r="N420" s="17"/>
      <c r="O420" s="32"/>
      <c r="P420" s="35"/>
      <c r="Q420" s="2"/>
      <c r="R420" s="2"/>
      <c r="S420" s="2"/>
      <c r="T420" s="2"/>
      <c r="U420" s="2"/>
      <c r="V420" s="2"/>
    </row>
    <row r="421" spans="1:22" ht="12.75" x14ac:dyDescent="0.2">
      <c r="A421" t="s">
        <v>3333</v>
      </c>
      <c r="B421" s="10"/>
      <c r="C421" s="11"/>
      <c r="D421" s="12"/>
      <c r="E421" s="12"/>
      <c r="F421" s="13"/>
      <c r="G421" s="14"/>
      <c r="H421" s="15"/>
      <c r="I421" s="15"/>
      <c r="J421" s="15"/>
      <c r="K421" s="15"/>
      <c r="L421" s="15"/>
      <c r="M421" s="16"/>
      <c r="N421" s="17"/>
      <c r="O421" s="32"/>
      <c r="P421" s="35"/>
      <c r="Q421" s="2"/>
      <c r="R421" s="2"/>
      <c r="S421" s="2"/>
      <c r="T421" s="2"/>
      <c r="U421" s="2"/>
      <c r="V421" s="2"/>
    </row>
    <row r="422" spans="1:22" ht="12.75" x14ac:dyDescent="0.2">
      <c r="A422" t="s">
        <v>3334</v>
      </c>
      <c r="B422" s="10"/>
      <c r="C422" s="11"/>
      <c r="D422" s="12"/>
      <c r="E422" s="12"/>
      <c r="F422" s="13"/>
      <c r="G422" s="14"/>
      <c r="H422" s="15"/>
      <c r="I422" s="15"/>
      <c r="J422" s="15"/>
      <c r="K422" s="15"/>
      <c r="L422" s="15"/>
      <c r="M422" s="16"/>
      <c r="N422" s="17"/>
      <c r="O422" s="32"/>
      <c r="P422" s="35"/>
      <c r="Q422" s="2"/>
      <c r="R422" s="2"/>
      <c r="S422" s="2"/>
      <c r="T422" s="2"/>
      <c r="U422" s="2"/>
      <c r="V422" s="2"/>
    </row>
    <row r="423" spans="1:22" ht="12.75" x14ac:dyDescent="0.2">
      <c r="A423" t="s">
        <v>3335</v>
      </c>
      <c r="B423" s="10"/>
      <c r="C423" s="11"/>
      <c r="D423" s="12"/>
      <c r="E423" s="12"/>
      <c r="F423" s="13"/>
      <c r="G423" s="14"/>
      <c r="H423" s="15"/>
      <c r="I423" s="15"/>
      <c r="J423" s="15"/>
      <c r="K423" s="12"/>
      <c r="L423" s="12"/>
      <c r="M423" s="16"/>
      <c r="N423" s="17"/>
      <c r="O423" s="32"/>
      <c r="P423" s="35"/>
      <c r="Q423" s="2"/>
      <c r="R423" s="2"/>
      <c r="S423" s="2"/>
      <c r="T423" s="2"/>
      <c r="U423" s="2"/>
      <c r="V423" s="2"/>
    </row>
    <row r="424" spans="1:22" ht="12.75" x14ac:dyDescent="0.2">
      <c r="A424" t="s">
        <v>3336</v>
      </c>
      <c r="B424" s="10"/>
      <c r="C424" s="11"/>
      <c r="D424" s="12"/>
      <c r="E424" s="12"/>
      <c r="F424" s="13"/>
      <c r="G424" s="14"/>
      <c r="H424" s="15"/>
      <c r="I424" s="15"/>
      <c r="J424" s="15"/>
      <c r="K424" s="15"/>
      <c r="L424" s="15"/>
      <c r="M424" s="16"/>
      <c r="N424" s="17"/>
      <c r="O424" s="32"/>
      <c r="P424" s="35"/>
      <c r="Q424" s="2"/>
      <c r="R424" s="2"/>
      <c r="S424" s="2"/>
      <c r="T424" s="2"/>
      <c r="U424" s="2"/>
      <c r="V424" s="2"/>
    </row>
    <row r="425" spans="1:22" ht="12.75" x14ac:dyDescent="0.2">
      <c r="A425" t="s">
        <v>3337</v>
      </c>
      <c r="B425" s="10"/>
      <c r="C425" s="11"/>
      <c r="D425" s="12"/>
      <c r="E425" s="12"/>
      <c r="F425" s="13"/>
      <c r="G425" s="14"/>
      <c r="H425" s="15"/>
      <c r="I425" s="15"/>
      <c r="J425" s="15"/>
      <c r="K425" s="15"/>
      <c r="L425" s="15"/>
      <c r="M425" s="16"/>
      <c r="N425" s="17"/>
      <c r="O425" s="32"/>
      <c r="P425" s="35"/>
      <c r="Q425" s="2"/>
      <c r="R425" s="2"/>
      <c r="S425" s="2"/>
      <c r="T425" s="2"/>
      <c r="U425" s="2"/>
      <c r="V425" s="2"/>
    </row>
    <row r="426" spans="1:22" ht="12.75" x14ac:dyDescent="0.2">
      <c r="A426" t="s">
        <v>3338</v>
      </c>
      <c r="B426" s="10"/>
      <c r="C426" s="11"/>
      <c r="D426" s="12"/>
      <c r="E426" s="12"/>
      <c r="F426" s="13"/>
      <c r="G426" s="13"/>
      <c r="H426" s="15"/>
      <c r="I426" s="15"/>
      <c r="J426" s="15"/>
      <c r="K426" s="15"/>
      <c r="L426" s="15"/>
      <c r="M426" s="16"/>
      <c r="N426" s="17"/>
      <c r="O426" s="32"/>
      <c r="P426" s="35"/>
      <c r="Q426" s="2"/>
      <c r="R426" s="2"/>
      <c r="S426" s="2"/>
      <c r="T426" s="2"/>
      <c r="U426" s="2"/>
      <c r="V426" s="2"/>
    </row>
    <row r="427" spans="1:22" ht="12.75" x14ac:dyDescent="0.2">
      <c r="A427" t="s">
        <v>3339</v>
      </c>
      <c r="B427" s="10"/>
      <c r="C427" s="11"/>
      <c r="D427" s="12"/>
      <c r="E427" s="12"/>
      <c r="F427" s="13"/>
      <c r="G427" s="14"/>
      <c r="H427" s="15"/>
      <c r="I427" s="15"/>
      <c r="J427" s="15"/>
      <c r="K427" s="15"/>
      <c r="L427" s="15"/>
      <c r="M427" s="16"/>
      <c r="N427" s="17"/>
      <c r="O427" s="32"/>
      <c r="P427" s="35"/>
      <c r="Q427" s="2"/>
      <c r="R427" s="2"/>
      <c r="S427" s="2"/>
      <c r="T427" s="2"/>
      <c r="U427" s="2"/>
      <c r="V427" s="2"/>
    </row>
    <row r="428" spans="1:22" ht="12.75" x14ac:dyDescent="0.2">
      <c r="A428" t="s">
        <v>3340</v>
      </c>
      <c r="B428" s="10"/>
      <c r="C428" s="11"/>
      <c r="D428" s="12"/>
      <c r="E428" s="12"/>
      <c r="F428" s="13"/>
      <c r="G428" s="14"/>
      <c r="H428" s="15"/>
      <c r="I428" s="15"/>
      <c r="J428" s="12"/>
      <c r="K428" s="12"/>
      <c r="L428" s="12"/>
      <c r="M428" s="16"/>
      <c r="N428" s="17"/>
      <c r="O428" s="32"/>
      <c r="P428" s="35"/>
      <c r="Q428" s="2"/>
      <c r="R428" s="2"/>
      <c r="S428" s="2"/>
      <c r="T428" s="2"/>
      <c r="U428" s="2"/>
      <c r="V428" s="2"/>
    </row>
    <row r="429" spans="1:22" ht="12.75" x14ac:dyDescent="0.2">
      <c r="A429" t="s">
        <v>3341</v>
      </c>
      <c r="B429" s="10"/>
      <c r="C429" s="11"/>
      <c r="D429" s="12"/>
      <c r="E429" s="12"/>
      <c r="F429" s="13"/>
      <c r="G429" s="14"/>
      <c r="H429" s="15"/>
      <c r="I429" s="15"/>
      <c r="J429" s="15"/>
      <c r="K429" s="15"/>
      <c r="L429" s="15"/>
      <c r="M429" s="16"/>
      <c r="N429" s="17"/>
      <c r="O429" s="32"/>
      <c r="P429" s="35"/>
      <c r="Q429" s="2"/>
      <c r="R429" s="2"/>
      <c r="S429" s="2"/>
      <c r="T429" s="2"/>
      <c r="U429" s="2"/>
      <c r="V429" s="2"/>
    </row>
    <row r="430" spans="1:22" ht="12.75" x14ac:dyDescent="0.2">
      <c r="A430" t="s">
        <v>3342</v>
      </c>
      <c r="B430" s="10"/>
      <c r="C430" s="11"/>
      <c r="D430" s="12"/>
      <c r="E430" s="12"/>
      <c r="F430" s="13"/>
      <c r="G430" s="14"/>
      <c r="H430" s="15"/>
      <c r="I430" s="15"/>
      <c r="J430" s="15"/>
      <c r="K430" s="15"/>
      <c r="L430" s="15"/>
      <c r="M430" s="16"/>
      <c r="N430" s="17"/>
      <c r="O430" s="32"/>
      <c r="P430" s="35"/>
      <c r="Q430" s="2"/>
      <c r="R430" s="2"/>
      <c r="S430" s="2"/>
      <c r="T430" s="2"/>
      <c r="U430" s="2"/>
      <c r="V430" s="2"/>
    </row>
    <row r="431" spans="1:22" ht="12.75" x14ac:dyDescent="0.2">
      <c r="A431" t="s">
        <v>3343</v>
      </c>
      <c r="B431" s="10"/>
      <c r="C431" s="11"/>
      <c r="D431" s="12"/>
      <c r="E431" s="12"/>
      <c r="F431" s="13"/>
      <c r="G431" s="14"/>
      <c r="H431" s="15"/>
      <c r="I431" s="15"/>
      <c r="J431" s="15"/>
      <c r="K431" s="15"/>
      <c r="L431" s="15"/>
      <c r="M431" s="16"/>
      <c r="N431" s="17"/>
      <c r="O431" s="32"/>
      <c r="P431" s="35"/>
      <c r="Q431" s="2"/>
      <c r="R431" s="2"/>
      <c r="S431" s="2"/>
      <c r="T431" s="2"/>
      <c r="U431" s="2"/>
      <c r="V431" s="2"/>
    </row>
    <row r="432" spans="1:22" ht="12.75" x14ac:dyDescent="0.2">
      <c r="A432" t="s">
        <v>3344</v>
      </c>
      <c r="B432" s="10"/>
      <c r="C432" s="11"/>
      <c r="D432" s="12"/>
      <c r="E432" s="12"/>
      <c r="F432" s="13"/>
      <c r="G432" s="14"/>
      <c r="H432" s="15"/>
      <c r="I432" s="15"/>
      <c r="J432" s="15"/>
      <c r="K432" s="15"/>
      <c r="L432" s="15"/>
      <c r="M432" s="16"/>
      <c r="N432" s="17"/>
      <c r="O432" s="32"/>
      <c r="P432" s="35"/>
      <c r="Q432" s="2"/>
      <c r="R432" s="2"/>
      <c r="S432" s="2"/>
      <c r="T432" s="2"/>
      <c r="U432" s="2"/>
      <c r="V432" s="2"/>
    </row>
    <row r="433" spans="1:22" ht="12.75" x14ac:dyDescent="0.2">
      <c r="A433" t="s">
        <v>3345</v>
      </c>
      <c r="B433" s="10"/>
      <c r="C433" s="11"/>
      <c r="D433" s="12"/>
      <c r="E433" s="12"/>
      <c r="F433" s="13"/>
      <c r="G433" s="14"/>
      <c r="H433" s="15"/>
      <c r="I433" s="15"/>
      <c r="J433" s="15"/>
      <c r="K433" s="15"/>
      <c r="L433" s="15"/>
      <c r="M433" s="16"/>
      <c r="N433" s="17"/>
      <c r="O433" s="32"/>
      <c r="P433" s="35"/>
      <c r="Q433" s="2"/>
      <c r="R433" s="2"/>
      <c r="S433" s="2"/>
      <c r="T433" s="2"/>
      <c r="U433" s="2"/>
      <c r="V433" s="2"/>
    </row>
    <row r="434" spans="1:22" ht="12.75" x14ac:dyDescent="0.2">
      <c r="A434" t="s">
        <v>3346</v>
      </c>
      <c r="B434" s="10"/>
      <c r="C434" s="11"/>
      <c r="D434" s="12"/>
      <c r="E434" s="12"/>
      <c r="F434" s="13"/>
      <c r="G434" s="14"/>
      <c r="H434" s="15"/>
      <c r="I434" s="15"/>
      <c r="J434" s="15"/>
      <c r="K434" s="15"/>
      <c r="L434" s="12"/>
      <c r="M434" s="16"/>
      <c r="N434" s="17"/>
      <c r="O434" s="32"/>
      <c r="P434" s="35"/>
      <c r="Q434" s="2"/>
      <c r="R434" s="2"/>
      <c r="S434" s="2"/>
      <c r="T434" s="2"/>
      <c r="U434" s="2"/>
      <c r="V434" s="2"/>
    </row>
    <row r="435" spans="1:22" ht="12.75" x14ac:dyDescent="0.2">
      <c r="A435" t="s">
        <v>3347</v>
      </c>
      <c r="B435" s="10"/>
      <c r="C435" s="11"/>
      <c r="D435" s="12"/>
      <c r="E435" s="12"/>
      <c r="F435" s="13"/>
      <c r="G435" s="14"/>
      <c r="H435" s="15"/>
      <c r="I435" s="15"/>
      <c r="J435" s="15"/>
      <c r="K435" s="15"/>
      <c r="L435" s="15"/>
      <c r="M435" s="16"/>
      <c r="N435" s="17"/>
      <c r="O435" s="32"/>
      <c r="P435" s="35"/>
      <c r="Q435" s="2"/>
      <c r="R435" s="2"/>
      <c r="S435" s="2"/>
      <c r="T435" s="2"/>
      <c r="U435" s="2"/>
      <c r="V435" s="2"/>
    </row>
    <row r="436" spans="1:22" ht="12.75" x14ac:dyDescent="0.2">
      <c r="A436" t="s">
        <v>3348</v>
      </c>
      <c r="B436" s="10"/>
      <c r="C436" s="11"/>
      <c r="D436" s="12"/>
      <c r="E436" s="12"/>
      <c r="F436" s="13"/>
      <c r="G436" s="14"/>
      <c r="H436" s="15"/>
      <c r="I436" s="15"/>
      <c r="J436" s="15"/>
      <c r="K436" s="12"/>
      <c r="L436" s="12"/>
      <c r="M436" s="16"/>
      <c r="N436" s="17"/>
      <c r="O436" s="32"/>
      <c r="P436" s="35"/>
      <c r="Q436" s="2"/>
      <c r="R436" s="2"/>
      <c r="S436" s="2"/>
      <c r="T436" s="2"/>
      <c r="U436" s="2"/>
      <c r="V436" s="2"/>
    </row>
    <row r="437" spans="1:22" ht="12.75" x14ac:dyDescent="0.2">
      <c r="A437" t="s">
        <v>3349</v>
      </c>
      <c r="B437" s="10"/>
      <c r="C437" s="11"/>
      <c r="D437" s="12"/>
      <c r="E437" s="12"/>
      <c r="F437" s="13"/>
      <c r="G437" s="13"/>
      <c r="H437" s="15"/>
      <c r="I437" s="15"/>
      <c r="J437" s="15"/>
      <c r="K437" s="15"/>
      <c r="L437" s="15"/>
      <c r="M437" s="16"/>
      <c r="N437" s="17"/>
      <c r="O437" s="32"/>
      <c r="P437" s="35"/>
      <c r="Q437" s="2"/>
      <c r="R437" s="2"/>
      <c r="S437" s="2"/>
      <c r="T437" s="2"/>
      <c r="U437" s="2"/>
      <c r="V437" s="2"/>
    </row>
    <row r="438" spans="1:22" ht="12.75" x14ac:dyDescent="0.2">
      <c r="A438" t="s">
        <v>3350</v>
      </c>
      <c r="B438" s="10"/>
      <c r="C438" s="11"/>
      <c r="D438" s="12"/>
      <c r="E438" s="12"/>
      <c r="F438" s="13"/>
      <c r="G438" s="14"/>
      <c r="H438" s="15"/>
      <c r="I438" s="15"/>
      <c r="J438" s="15"/>
      <c r="K438" s="15"/>
      <c r="L438" s="15"/>
      <c r="M438" s="16"/>
      <c r="N438" s="17"/>
      <c r="O438" s="32"/>
      <c r="P438" s="35"/>
      <c r="Q438" s="2"/>
      <c r="R438" s="2"/>
      <c r="S438" s="2"/>
      <c r="T438" s="2"/>
      <c r="U438" s="2"/>
      <c r="V438" s="2"/>
    </row>
    <row r="439" spans="1:22" ht="12.75" x14ac:dyDescent="0.2">
      <c r="A439" t="s">
        <v>3351</v>
      </c>
      <c r="B439" s="10"/>
      <c r="C439" s="11"/>
      <c r="D439" s="12"/>
      <c r="E439" s="12"/>
      <c r="F439" s="13"/>
      <c r="G439" s="14"/>
      <c r="H439" s="15"/>
      <c r="I439" s="15"/>
      <c r="J439" s="12"/>
      <c r="K439" s="12"/>
      <c r="L439" s="12"/>
      <c r="M439" s="16"/>
      <c r="N439" s="17"/>
      <c r="O439" s="32"/>
      <c r="P439" s="35"/>
      <c r="Q439" s="2"/>
      <c r="R439" s="2"/>
      <c r="S439" s="2"/>
      <c r="T439" s="2"/>
      <c r="U439" s="2"/>
      <c r="V439" s="2"/>
    </row>
    <row r="440" spans="1:22" ht="12.75" x14ac:dyDescent="0.2">
      <c r="A440" t="s">
        <v>3352</v>
      </c>
      <c r="B440" s="10"/>
      <c r="C440" s="11"/>
      <c r="D440" s="12"/>
      <c r="E440" s="12"/>
      <c r="F440" s="13"/>
      <c r="G440" s="14"/>
      <c r="H440" s="15"/>
      <c r="I440" s="15"/>
      <c r="J440" s="15"/>
      <c r="K440" s="15"/>
      <c r="L440" s="12"/>
      <c r="M440" s="16"/>
      <c r="N440" s="17"/>
      <c r="O440" s="32"/>
      <c r="P440" s="35"/>
      <c r="Q440" s="2"/>
      <c r="R440" s="2"/>
      <c r="S440" s="2"/>
      <c r="T440" s="2"/>
      <c r="U440" s="2"/>
      <c r="V440" s="2"/>
    </row>
    <row r="441" spans="1:22" ht="12.75" x14ac:dyDescent="0.2">
      <c r="A441" t="s">
        <v>3353</v>
      </c>
      <c r="B441" s="10"/>
      <c r="C441" s="11"/>
      <c r="D441" s="12"/>
      <c r="E441" s="12"/>
      <c r="F441" s="13"/>
      <c r="G441" s="14"/>
      <c r="H441" s="15"/>
      <c r="I441" s="15"/>
      <c r="J441" s="15"/>
      <c r="K441" s="15"/>
      <c r="L441" s="15"/>
      <c r="M441" s="16"/>
      <c r="N441" s="17"/>
      <c r="O441" s="32"/>
      <c r="P441" s="35"/>
      <c r="Q441" s="2"/>
      <c r="R441" s="2"/>
      <c r="S441" s="2"/>
      <c r="T441" s="2"/>
      <c r="U441" s="2"/>
      <c r="V441" s="2"/>
    </row>
    <row r="442" spans="1:22" ht="12.75" x14ac:dyDescent="0.2">
      <c r="A442" t="s">
        <v>3354</v>
      </c>
      <c r="B442" s="10"/>
      <c r="C442" s="11"/>
      <c r="D442" s="12"/>
      <c r="E442" s="12"/>
      <c r="F442" s="13"/>
      <c r="G442" s="14"/>
      <c r="H442" s="15"/>
      <c r="I442" s="15"/>
      <c r="J442" s="15"/>
      <c r="K442" s="15"/>
      <c r="L442" s="15"/>
      <c r="M442" s="16"/>
      <c r="N442" s="17"/>
      <c r="O442" s="32"/>
      <c r="P442" s="35"/>
      <c r="Q442" s="2"/>
      <c r="R442" s="2"/>
      <c r="S442" s="2"/>
      <c r="T442" s="2"/>
      <c r="U442" s="2"/>
      <c r="V442" s="2"/>
    </row>
    <row r="443" spans="1:22" ht="12.75" x14ac:dyDescent="0.2">
      <c r="A443" t="s">
        <v>3355</v>
      </c>
      <c r="B443" s="10"/>
      <c r="C443" s="11"/>
      <c r="D443" s="12"/>
      <c r="E443" s="12"/>
      <c r="F443" s="13"/>
      <c r="G443" s="14"/>
      <c r="H443" s="15"/>
      <c r="I443" s="15"/>
      <c r="J443" s="15"/>
      <c r="K443" s="15"/>
      <c r="L443" s="15"/>
      <c r="M443" s="16"/>
      <c r="N443" s="17"/>
      <c r="O443" s="32"/>
      <c r="P443" s="35"/>
      <c r="Q443" s="2"/>
      <c r="R443" s="2"/>
      <c r="S443" s="2"/>
      <c r="T443" s="2"/>
      <c r="U443" s="2"/>
      <c r="V443" s="2"/>
    </row>
    <row r="444" spans="1:22" ht="12.75" x14ac:dyDescent="0.2">
      <c r="A444" t="s">
        <v>3356</v>
      </c>
      <c r="B444" s="10"/>
      <c r="C444" s="11"/>
      <c r="D444" s="12"/>
      <c r="E444" s="12"/>
      <c r="F444" s="13"/>
      <c r="G444" s="13"/>
      <c r="H444" s="15"/>
      <c r="I444" s="15"/>
      <c r="J444" s="15"/>
      <c r="K444" s="15"/>
      <c r="L444" s="15"/>
      <c r="M444" s="16"/>
      <c r="N444" s="17"/>
      <c r="O444" s="32"/>
      <c r="P444" s="35"/>
      <c r="Q444" s="2"/>
      <c r="R444" s="2"/>
      <c r="S444" s="2"/>
      <c r="T444" s="2"/>
      <c r="U444" s="2"/>
      <c r="V444" s="2"/>
    </row>
    <row r="445" spans="1:22" ht="12.75" x14ac:dyDescent="0.2">
      <c r="A445" t="s">
        <v>3357</v>
      </c>
      <c r="B445" s="10"/>
      <c r="C445" s="11"/>
      <c r="D445" s="12"/>
      <c r="E445" s="12"/>
      <c r="F445" s="13"/>
      <c r="G445" s="14"/>
      <c r="H445" s="15"/>
      <c r="I445" s="15"/>
      <c r="J445" s="15"/>
      <c r="K445" s="15"/>
      <c r="L445" s="12"/>
      <c r="M445" s="16"/>
      <c r="N445" s="17"/>
      <c r="O445" s="32"/>
      <c r="P445" s="35"/>
      <c r="Q445" s="2"/>
      <c r="R445" s="2"/>
      <c r="S445" s="2"/>
      <c r="T445" s="2"/>
      <c r="U445" s="2"/>
      <c r="V445" s="2"/>
    </row>
    <row r="446" spans="1:22" ht="12.75" x14ac:dyDescent="0.2">
      <c r="A446" t="s">
        <v>3358</v>
      </c>
      <c r="B446" s="10"/>
      <c r="C446" s="11"/>
      <c r="D446" s="12"/>
      <c r="E446" s="12"/>
      <c r="F446" s="13"/>
      <c r="G446" s="14"/>
      <c r="H446" s="15"/>
      <c r="I446" s="15"/>
      <c r="J446" s="12"/>
      <c r="K446" s="12"/>
      <c r="L446" s="12"/>
      <c r="M446" s="16"/>
      <c r="N446" s="17"/>
      <c r="O446" s="32"/>
      <c r="P446" s="35"/>
      <c r="Q446" s="2"/>
      <c r="R446" s="2"/>
      <c r="S446" s="2"/>
      <c r="T446" s="2"/>
      <c r="U446" s="2"/>
      <c r="V446" s="2"/>
    </row>
    <row r="447" spans="1:22" ht="12.75" x14ac:dyDescent="0.2">
      <c r="A447" t="s">
        <v>3359</v>
      </c>
      <c r="B447" s="10"/>
      <c r="C447" s="11"/>
      <c r="D447" s="12"/>
      <c r="E447" s="12"/>
      <c r="F447" s="13"/>
      <c r="G447" s="13"/>
      <c r="H447" s="15"/>
      <c r="I447" s="15"/>
      <c r="J447" s="15"/>
      <c r="K447" s="15"/>
      <c r="L447" s="15"/>
      <c r="M447" s="16"/>
      <c r="N447" s="17"/>
      <c r="O447" s="32"/>
      <c r="P447" s="35"/>
      <c r="Q447" s="2"/>
      <c r="R447" s="2"/>
      <c r="S447" s="2"/>
      <c r="T447" s="2"/>
      <c r="U447" s="2"/>
      <c r="V447" s="2"/>
    </row>
    <row r="448" spans="1:22" ht="12.75" x14ac:dyDescent="0.2">
      <c r="A448" t="s">
        <v>3360</v>
      </c>
      <c r="B448" s="10"/>
      <c r="C448" s="11"/>
      <c r="D448" s="12"/>
      <c r="E448" s="12"/>
      <c r="F448" s="13"/>
      <c r="G448" s="14"/>
      <c r="H448" s="15"/>
      <c r="I448" s="15"/>
      <c r="J448" s="15"/>
      <c r="K448" s="15"/>
      <c r="L448" s="12"/>
      <c r="M448" s="16"/>
      <c r="N448" s="17"/>
      <c r="O448" s="32"/>
      <c r="P448" s="35"/>
      <c r="Q448" s="2"/>
      <c r="R448" s="2"/>
      <c r="S448" s="2"/>
      <c r="T448" s="2"/>
      <c r="U448" s="2"/>
      <c r="V448" s="2"/>
    </row>
    <row r="449" spans="1:22" ht="12.75" x14ac:dyDescent="0.2">
      <c r="A449" t="s">
        <v>3361</v>
      </c>
      <c r="B449" s="10"/>
      <c r="C449" s="11"/>
      <c r="D449" s="12"/>
      <c r="E449" s="12"/>
      <c r="F449" s="13"/>
      <c r="G449" s="14"/>
      <c r="H449" s="15"/>
      <c r="I449" s="15"/>
      <c r="J449" s="15"/>
      <c r="K449" s="15"/>
      <c r="L449" s="15"/>
      <c r="M449" s="16"/>
      <c r="N449" s="17"/>
      <c r="O449" s="32"/>
      <c r="P449" s="35"/>
      <c r="Q449" s="2"/>
      <c r="R449" s="2"/>
      <c r="S449" s="2"/>
      <c r="T449" s="2"/>
      <c r="U449" s="2"/>
      <c r="V449" s="2"/>
    </row>
    <row r="450" spans="1:22" ht="12.75" x14ac:dyDescent="0.2">
      <c r="A450" t="s">
        <v>3362</v>
      </c>
      <c r="B450" s="10"/>
      <c r="C450" s="11"/>
      <c r="D450" s="12"/>
      <c r="E450" s="12"/>
      <c r="F450" s="13"/>
      <c r="G450" s="14"/>
      <c r="H450" s="15"/>
      <c r="I450" s="15"/>
      <c r="J450" s="15"/>
      <c r="K450" s="15"/>
      <c r="L450" s="15"/>
      <c r="M450" s="16"/>
      <c r="N450" s="17"/>
      <c r="O450" s="32"/>
      <c r="P450" s="35"/>
      <c r="Q450" s="2"/>
      <c r="R450" s="2"/>
      <c r="S450" s="2"/>
      <c r="T450" s="2"/>
      <c r="U450" s="2"/>
      <c r="V450" s="2"/>
    </row>
    <row r="451" spans="1:22" ht="12.75" x14ac:dyDescent="0.2">
      <c r="A451" t="s">
        <v>3363</v>
      </c>
      <c r="B451" s="10"/>
      <c r="C451" s="11"/>
      <c r="D451" s="12"/>
      <c r="E451" s="12"/>
      <c r="F451" s="13"/>
      <c r="G451" s="14"/>
      <c r="H451" s="15"/>
      <c r="I451" s="15"/>
      <c r="J451" s="15"/>
      <c r="K451" s="15"/>
      <c r="L451" s="15"/>
      <c r="M451" s="16"/>
      <c r="N451" s="17"/>
      <c r="O451" s="32"/>
      <c r="P451" s="35"/>
      <c r="Q451" s="2"/>
      <c r="R451" s="2"/>
      <c r="S451" s="2"/>
      <c r="T451" s="2"/>
      <c r="U451" s="2"/>
      <c r="V451" s="2"/>
    </row>
    <row r="452" spans="1:22" ht="12.75" x14ac:dyDescent="0.2">
      <c r="A452" t="s">
        <v>3364</v>
      </c>
      <c r="B452" s="10"/>
      <c r="C452" s="11"/>
      <c r="D452" s="12"/>
      <c r="E452" s="12"/>
      <c r="F452" s="13"/>
      <c r="G452" s="14"/>
      <c r="H452" s="15"/>
      <c r="I452" s="15"/>
      <c r="J452" s="15"/>
      <c r="K452" s="15"/>
      <c r="L452" s="12"/>
      <c r="M452" s="16"/>
      <c r="N452" s="17"/>
      <c r="O452" s="32"/>
      <c r="P452" s="35"/>
      <c r="Q452" s="2"/>
      <c r="R452" s="2"/>
      <c r="S452" s="2"/>
      <c r="T452" s="2"/>
      <c r="U452" s="2"/>
      <c r="V452" s="2"/>
    </row>
    <row r="453" spans="1:22" ht="12.75" x14ac:dyDescent="0.2">
      <c r="A453" t="s">
        <v>3365</v>
      </c>
      <c r="B453" s="10"/>
      <c r="C453" s="11"/>
      <c r="D453" s="12"/>
      <c r="E453" s="12"/>
      <c r="F453" s="13"/>
      <c r="G453" s="14"/>
      <c r="H453" s="15"/>
      <c r="I453" s="15"/>
      <c r="J453" s="15"/>
      <c r="K453" s="15"/>
      <c r="L453" s="15"/>
      <c r="M453" s="16"/>
      <c r="N453" s="17"/>
      <c r="O453" s="32"/>
      <c r="P453" s="35"/>
      <c r="Q453" s="2"/>
      <c r="R453" s="2"/>
      <c r="S453" s="2"/>
      <c r="T453" s="2"/>
      <c r="U453" s="2"/>
      <c r="V453" s="2"/>
    </row>
    <row r="454" spans="1:22" ht="12.75" x14ac:dyDescent="0.2">
      <c r="A454" t="s">
        <v>3366</v>
      </c>
      <c r="B454" s="10"/>
      <c r="C454" s="11"/>
      <c r="D454" s="12"/>
      <c r="E454" s="12"/>
      <c r="F454" s="13"/>
      <c r="G454" s="14"/>
      <c r="H454" s="15"/>
      <c r="I454" s="15"/>
      <c r="J454" s="15"/>
      <c r="K454" s="12"/>
      <c r="L454" s="12"/>
      <c r="M454" s="16"/>
      <c r="N454" s="17"/>
      <c r="O454" s="32"/>
      <c r="P454" s="35"/>
      <c r="Q454" s="2"/>
      <c r="R454" s="2"/>
      <c r="S454" s="2"/>
      <c r="T454" s="2"/>
      <c r="U454" s="2"/>
      <c r="V454" s="2"/>
    </row>
    <row r="455" spans="1:22" ht="12.75" x14ac:dyDescent="0.2">
      <c r="A455" t="s">
        <v>3367</v>
      </c>
      <c r="B455" s="10"/>
      <c r="C455" s="11"/>
      <c r="D455" s="12"/>
      <c r="E455" s="12"/>
      <c r="F455" s="13"/>
      <c r="G455" s="13"/>
      <c r="H455" s="15"/>
      <c r="I455" s="15"/>
      <c r="J455" s="15"/>
      <c r="K455" s="15"/>
      <c r="L455" s="15"/>
      <c r="M455" s="16"/>
      <c r="N455" s="17"/>
      <c r="O455" s="32"/>
      <c r="P455" s="35"/>
      <c r="Q455" s="2"/>
      <c r="R455" s="2"/>
      <c r="S455" s="2"/>
      <c r="T455" s="2"/>
      <c r="U455" s="2"/>
      <c r="V455" s="2"/>
    </row>
    <row r="456" spans="1:22" ht="12.75" x14ac:dyDescent="0.2">
      <c r="A456" t="s">
        <v>3368</v>
      </c>
      <c r="B456" s="10"/>
      <c r="C456" s="11"/>
      <c r="D456" s="12"/>
      <c r="E456" s="12"/>
      <c r="F456" s="13"/>
      <c r="G456" s="14"/>
      <c r="H456" s="15"/>
      <c r="I456" s="15"/>
      <c r="J456" s="15"/>
      <c r="K456" s="15"/>
      <c r="L456" s="15"/>
      <c r="M456" s="16"/>
      <c r="N456" s="17"/>
      <c r="O456" s="32"/>
      <c r="P456" s="35"/>
      <c r="Q456" s="2"/>
      <c r="R456" s="2"/>
      <c r="S456" s="2"/>
      <c r="T456" s="2"/>
      <c r="U456" s="2"/>
      <c r="V456" s="2"/>
    </row>
    <row r="457" spans="1:22" ht="12.75" x14ac:dyDescent="0.2">
      <c r="A457" t="s">
        <v>3369</v>
      </c>
      <c r="B457" s="10"/>
      <c r="C457" s="11"/>
      <c r="D457" s="12"/>
      <c r="E457" s="12"/>
      <c r="F457" s="13"/>
      <c r="G457" s="14"/>
      <c r="H457" s="15"/>
      <c r="I457" s="15"/>
      <c r="J457" s="15"/>
      <c r="K457" s="12"/>
      <c r="L457" s="12"/>
      <c r="M457" s="16"/>
      <c r="N457" s="17"/>
      <c r="O457" s="32"/>
      <c r="P457" s="35"/>
      <c r="Q457" s="2"/>
      <c r="R457" s="2"/>
      <c r="S457" s="2"/>
      <c r="T457" s="2"/>
      <c r="U457" s="2"/>
      <c r="V457" s="2"/>
    </row>
    <row r="458" spans="1:22" ht="12.75" x14ac:dyDescent="0.2">
      <c r="A458" t="s">
        <v>3370</v>
      </c>
      <c r="B458" s="10"/>
      <c r="C458" s="11"/>
      <c r="D458" s="12"/>
      <c r="E458" s="12"/>
      <c r="F458" s="13"/>
      <c r="G458" s="14"/>
      <c r="H458" s="15"/>
      <c r="I458" s="15"/>
      <c r="J458" s="15"/>
      <c r="K458" s="15"/>
      <c r="L458" s="15"/>
      <c r="M458" s="16"/>
      <c r="N458" s="17"/>
      <c r="O458" s="32"/>
      <c r="P458" s="35"/>
      <c r="Q458" s="2"/>
      <c r="R458" s="2"/>
      <c r="S458" s="2"/>
      <c r="T458" s="2"/>
      <c r="U458" s="2"/>
      <c r="V458" s="2"/>
    </row>
    <row r="459" spans="1:22" ht="12.75" x14ac:dyDescent="0.2">
      <c r="A459" t="s">
        <v>3371</v>
      </c>
      <c r="B459" s="10"/>
      <c r="C459" s="11"/>
      <c r="D459" s="12"/>
      <c r="E459" s="12"/>
      <c r="F459" s="13"/>
      <c r="G459" s="14"/>
      <c r="H459" s="15"/>
      <c r="I459" s="15"/>
      <c r="J459" s="15"/>
      <c r="K459" s="15"/>
      <c r="L459" s="15"/>
      <c r="M459" s="16"/>
      <c r="N459" s="17"/>
      <c r="O459" s="32"/>
      <c r="P459" s="35"/>
      <c r="Q459" s="2"/>
      <c r="R459" s="2"/>
      <c r="S459" s="2"/>
      <c r="T459" s="2"/>
      <c r="U459" s="2"/>
      <c r="V459" s="2"/>
    </row>
    <row r="460" spans="1:22" ht="12.75" x14ac:dyDescent="0.2">
      <c r="A460" t="s">
        <v>3372</v>
      </c>
      <c r="B460" s="10"/>
      <c r="C460" s="11"/>
      <c r="D460" s="12"/>
      <c r="E460" s="12"/>
      <c r="F460" s="13"/>
      <c r="G460" s="14"/>
      <c r="H460" s="15"/>
      <c r="I460" s="15"/>
      <c r="J460" s="15"/>
      <c r="K460" s="15"/>
      <c r="L460" s="15"/>
      <c r="M460" s="16"/>
      <c r="N460" s="17"/>
      <c r="O460" s="32"/>
      <c r="P460" s="35"/>
      <c r="Q460" s="2"/>
      <c r="R460" s="2"/>
      <c r="S460" s="2"/>
      <c r="T460" s="2"/>
      <c r="U460" s="2"/>
      <c r="V460" s="2"/>
    </row>
    <row r="461" spans="1:22" ht="12.75" x14ac:dyDescent="0.2">
      <c r="A461" t="s">
        <v>3373</v>
      </c>
      <c r="B461" s="10"/>
      <c r="C461" s="11"/>
      <c r="D461" s="12"/>
      <c r="E461" s="12"/>
      <c r="F461" s="13"/>
      <c r="G461" s="14"/>
      <c r="H461" s="15"/>
      <c r="I461" s="15"/>
      <c r="J461" s="15"/>
      <c r="K461" s="15"/>
      <c r="L461" s="15"/>
      <c r="M461" s="16"/>
      <c r="N461" s="17"/>
      <c r="O461" s="32"/>
      <c r="P461" s="35"/>
      <c r="Q461" s="2"/>
      <c r="R461" s="2"/>
      <c r="S461" s="2"/>
      <c r="T461" s="2"/>
      <c r="U461" s="2"/>
      <c r="V461" s="2"/>
    </row>
    <row r="462" spans="1:22" ht="12.75" x14ac:dyDescent="0.2">
      <c r="A462" t="s">
        <v>3374</v>
      </c>
      <c r="B462" s="10"/>
      <c r="C462" s="11"/>
      <c r="D462" s="12"/>
      <c r="E462" s="12"/>
      <c r="F462" s="13"/>
      <c r="G462" s="14"/>
      <c r="H462" s="15"/>
      <c r="I462" s="15"/>
      <c r="J462" s="12"/>
      <c r="K462" s="12"/>
      <c r="L462" s="12"/>
      <c r="M462" s="16"/>
      <c r="N462" s="17"/>
      <c r="O462" s="32"/>
      <c r="P462" s="35"/>
      <c r="Q462" s="2"/>
      <c r="R462" s="2"/>
      <c r="S462" s="2"/>
      <c r="T462" s="2"/>
      <c r="U462" s="2"/>
      <c r="V462" s="2"/>
    </row>
    <row r="463" spans="1:22" ht="12.75" x14ac:dyDescent="0.2">
      <c r="A463" t="s">
        <v>3375</v>
      </c>
      <c r="B463" s="10"/>
      <c r="C463" s="11"/>
      <c r="D463" s="12"/>
      <c r="E463" s="12"/>
      <c r="F463" s="13"/>
      <c r="G463" s="14"/>
      <c r="H463" s="15"/>
      <c r="I463" s="15"/>
      <c r="J463" s="15"/>
      <c r="K463" s="15"/>
      <c r="L463" s="15"/>
      <c r="M463" s="16"/>
      <c r="N463" s="17"/>
      <c r="O463" s="32"/>
      <c r="P463" s="35"/>
      <c r="Q463" s="2"/>
      <c r="R463" s="2"/>
      <c r="S463" s="2"/>
      <c r="T463" s="2"/>
      <c r="U463" s="2"/>
      <c r="V463" s="2"/>
    </row>
    <row r="464" spans="1:22" ht="12.75" x14ac:dyDescent="0.2">
      <c r="A464" t="s">
        <v>3376</v>
      </c>
      <c r="B464" s="10"/>
      <c r="C464" s="11"/>
      <c r="D464" s="12"/>
      <c r="E464" s="12"/>
      <c r="F464" s="13"/>
      <c r="G464" s="13"/>
      <c r="H464" s="15"/>
      <c r="I464" s="15"/>
      <c r="J464" s="15"/>
      <c r="K464" s="15"/>
      <c r="L464" s="15"/>
      <c r="M464" s="16"/>
      <c r="N464" s="17"/>
      <c r="O464" s="32"/>
      <c r="P464" s="35"/>
      <c r="Q464" s="2"/>
      <c r="R464" s="2"/>
      <c r="S464" s="2"/>
      <c r="T464" s="2"/>
      <c r="U464" s="2"/>
      <c r="V464" s="2"/>
    </row>
    <row r="465" spans="1:22" ht="12.75" x14ac:dyDescent="0.2">
      <c r="A465" t="s">
        <v>3377</v>
      </c>
      <c r="B465" s="10"/>
      <c r="C465" s="11"/>
      <c r="D465" s="12"/>
      <c r="E465" s="12"/>
      <c r="F465" s="13"/>
      <c r="G465" s="14"/>
      <c r="H465" s="15"/>
      <c r="I465" s="15"/>
      <c r="J465" s="15"/>
      <c r="K465" s="15"/>
      <c r="L465" s="15"/>
      <c r="M465" s="16"/>
      <c r="N465" s="17"/>
      <c r="O465" s="32"/>
      <c r="P465" s="35"/>
      <c r="Q465" s="2"/>
      <c r="R465" s="2"/>
      <c r="S465" s="2"/>
      <c r="T465" s="2"/>
      <c r="U465" s="2"/>
      <c r="V465" s="2"/>
    </row>
    <row r="466" spans="1:22" ht="12.75" x14ac:dyDescent="0.2">
      <c r="A466" t="s">
        <v>3378</v>
      </c>
      <c r="B466" s="10"/>
      <c r="C466" s="11"/>
      <c r="D466" s="12"/>
      <c r="E466" s="12"/>
      <c r="F466" s="13"/>
      <c r="G466" s="14"/>
      <c r="H466" s="15"/>
      <c r="I466" s="15"/>
      <c r="J466" s="15"/>
      <c r="K466" s="15"/>
      <c r="L466" s="15"/>
      <c r="M466" s="16"/>
      <c r="N466" s="17"/>
      <c r="O466" s="32"/>
      <c r="P466" s="35"/>
      <c r="Q466" s="2"/>
      <c r="R466" s="2"/>
      <c r="S466" s="2"/>
      <c r="T466" s="2"/>
      <c r="U466" s="2"/>
      <c r="V466" s="2"/>
    </row>
    <row r="467" spans="1:22" ht="12.75" x14ac:dyDescent="0.2">
      <c r="A467" t="s">
        <v>3379</v>
      </c>
      <c r="B467" s="10"/>
      <c r="C467" s="11"/>
      <c r="D467" s="12"/>
      <c r="E467" s="12"/>
      <c r="F467" s="13"/>
      <c r="G467" s="14"/>
      <c r="H467" s="15"/>
      <c r="I467" s="15"/>
      <c r="J467" s="15"/>
      <c r="K467" s="15"/>
      <c r="L467" s="15"/>
      <c r="M467" s="16"/>
      <c r="N467" s="17"/>
      <c r="O467" s="32"/>
      <c r="P467" s="35"/>
      <c r="Q467" s="2"/>
      <c r="R467" s="2"/>
      <c r="S467" s="2"/>
      <c r="T467" s="2"/>
      <c r="U467" s="2"/>
      <c r="V467" s="2"/>
    </row>
    <row r="468" spans="1:22" ht="12.75" x14ac:dyDescent="0.2">
      <c r="A468" t="s">
        <v>3380</v>
      </c>
      <c r="B468" s="10"/>
      <c r="C468" s="11"/>
      <c r="D468" s="12"/>
      <c r="E468" s="12"/>
      <c r="F468" s="13"/>
      <c r="G468" s="14"/>
      <c r="H468" s="15"/>
      <c r="I468" s="15"/>
      <c r="J468" s="15"/>
      <c r="K468" s="15"/>
      <c r="L468" s="15"/>
      <c r="M468" s="16"/>
      <c r="N468" s="17"/>
      <c r="O468" s="32"/>
      <c r="P468" s="35"/>
      <c r="Q468" s="2"/>
      <c r="R468" s="2"/>
      <c r="S468" s="2"/>
      <c r="T468" s="2"/>
      <c r="U468" s="2"/>
      <c r="V468" s="2"/>
    </row>
    <row r="469" spans="1:22" ht="12.75" x14ac:dyDescent="0.2">
      <c r="A469" t="s">
        <v>3381</v>
      </c>
      <c r="B469" s="10"/>
      <c r="C469" s="11"/>
      <c r="D469" s="12"/>
      <c r="E469" s="12"/>
      <c r="F469" s="13"/>
      <c r="G469" s="14"/>
      <c r="H469" s="15"/>
      <c r="I469" s="15"/>
      <c r="J469" s="15"/>
      <c r="K469" s="15"/>
      <c r="L469" s="15"/>
      <c r="M469" s="16"/>
      <c r="N469" s="17"/>
      <c r="O469" s="32"/>
      <c r="P469" s="35"/>
      <c r="Q469" s="2"/>
      <c r="R469" s="2"/>
      <c r="S469" s="2"/>
      <c r="T469" s="2"/>
      <c r="U469" s="2"/>
      <c r="V469" s="2"/>
    </row>
    <row r="470" spans="1:22" ht="12.75" x14ac:dyDescent="0.2">
      <c r="A470" t="s">
        <v>3382</v>
      </c>
      <c r="B470" s="10"/>
      <c r="C470" s="11"/>
      <c r="D470" s="12"/>
      <c r="E470" s="12"/>
      <c r="F470" s="13"/>
      <c r="G470" s="14"/>
      <c r="H470" s="15"/>
      <c r="I470" s="15"/>
      <c r="J470" s="15"/>
      <c r="K470" s="15"/>
      <c r="L470" s="15"/>
      <c r="M470" s="16"/>
      <c r="N470" s="17"/>
      <c r="O470" s="32"/>
      <c r="P470" s="35"/>
      <c r="Q470" s="2"/>
      <c r="R470" s="2"/>
      <c r="S470" s="2"/>
      <c r="T470" s="2"/>
      <c r="U470" s="2"/>
      <c r="V470" s="2"/>
    </row>
    <row r="471" spans="1:22" ht="12.75" x14ac:dyDescent="0.2">
      <c r="A471" t="s">
        <v>3383</v>
      </c>
      <c r="B471" s="10"/>
      <c r="C471" s="11"/>
      <c r="D471" s="12"/>
      <c r="E471" s="12"/>
      <c r="F471" s="13"/>
      <c r="G471" s="14"/>
      <c r="H471" s="15"/>
      <c r="I471" s="15"/>
      <c r="J471" s="15"/>
      <c r="K471" s="15"/>
      <c r="L471" s="15"/>
      <c r="M471" s="16"/>
      <c r="N471" s="17"/>
      <c r="O471" s="32"/>
      <c r="P471" s="35"/>
      <c r="Q471" s="2"/>
      <c r="R471" s="2"/>
      <c r="S471" s="2"/>
      <c r="T471" s="2"/>
      <c r="U471" s="2"/>
      <c r="V471" s="2"/>
    </row>
    <row r="472" spans="1:22" ht="12.75" x14ac:dyDescent="0.2">
      <c r="A472" t="s">
        <v>3384</v>
      </c>
      <c r="B472" s="10"/>
      <c r="C472" s="11"/>
      <c r="D472" s="12"/>
      <c r="E472" s="12"/>
      <c r="F472" s="13"/>
      <c r="G472" s="14"/>
      <c r="H472" s="15"/>
      <c r="I472" s="15"/>
      <c r="J472" s="15"/>
      <c r="K472" s="15"/>
      <c r="L472" s="15"/>
      <c r="M472" s="16"/>
      <c r="N472" s="17"/>
      <c r="O472" s="32"/>
      <c r="P472" s="35"/>
      <c r="Q472" s="2"/>
      <c r="R472" s="2"/>
      <c r="S472" s="2"/>
      <c r="T472" s="2"/>
      <c r="U472" s="2"/>
      <c r="V472" s="2"/>
    </row>
    <row r="473" spans="1:22" ht="12.75" x14ac:dyDescent="0.2">
      <c r="A473" t="s">
        <v>3385</v>
      </c>
      <c r="B473" s="10"/>
      <c r="C473" s="11"/>
      <c r="D473" s="12"/>
      <c r="E473" s="12"/>
      <c r="F473" s="13"/>
      <c r="G473" s="14"/>
      <c r="H473" s="15"/>
      <c r="I473" s="15"/>
      <c r="J473" s="15"/>
      <c r="K473" s="15"/>
      <c r="L473" s="15"/>
      <c r="M473" s="16"/>
      <c r="N473" s="17"/>
      <c r="O473" s="32"/>
      <c r="P473" s="35"/>
      <c r="Q473" s="2"/>
      <c r="R473" s="2"/>
      <c r="S473" s="2"/>
      <c r="T473" s="2"/>
      <c r="U473" s="2"/>
      <c r="V473" s="2"/>
    </row>
    <row r="474" spans="1:22" ht="12.75" x14ac:dyDescent="0.2">
      <c r="A474" t="s">
        <v>3386</v>
      </c>
      <c r="B474" s="10"/>
      <c r="C474" s="11"/>
      <c r="D474" s="12"/>
      <c r="E474" s="12"/>
      <c r="F474" s="13"/>
      <c r="G474" s="14"/>
      <c r="H474" s="15"/>
      <c r="I474" s="15"/>
      <c r="J474" s="15"/>
      <c r="K474" s="15"/>
      <c r="L474" s="15"/>
      <c r="M474" s="16"/>
      <c r="N474" s="17"/>
      <c r="O474" s="32"/>
      <c r="P474" s="35"/>
      <c r="Q474" s="2"/>
      <c r="R474" s="2"/>
      <c r="S474" s="2"/>
      <c r="T474" s="2"/>
      <c r="U474" s="2"/>
      <c r="V474" s="2"/>
    </row>
    <row r="475" spans="1:22" ht="12.75" x14ac:dyDescent="0.2">
      <c r="A475" t="s">
        <v>3387</v>
      </c>
      <c r="B475" s="10"/>
      <c r="C475" s="11"/>
      <c r="D475" s="12"/>
      <c r="E475" s="12"/>
      <c r="F475" s="13"/>
      <c r="G475" s="14"/>
      <c r="H475" s="15"/>
      <c r="I475" s="15"/>
      <c r="J475" s="15"/>
      <c r="K475" s="15"/>
      <c r="L475" s="15"/>
      <c r="M475" s="16"/>
      <c r="N475" s="17"/>
      <c r="O475" s="32"/>
      <c r="P475" s="35"/>
      <c r="Q475" s="2"/>
      <c r="R475" s="2"/>
      <c r="S475" s="2"/>
      <c r="T475" s="2"/>
      <c r="U475" s="2"/>
      <c r="V475" s="2"/>
    </row>
    <row r="476" spans="1:22" ht="12.75" x14ac:dyDescent="0.2">
      <c r="A476" t="s">
        <v>3388</v>
      </c>
      <c r="B476" s="10"/>
      <c r="C476" s="11"/>
      <c r="D476" s="12"/>
      <c r="E476" s="12"/>
      <c r="F476" s="13"/>
      <c r="G476" s="14"/>
      <c r="H476" s="15"/>
      <c r="I476" s="15"/>
      <c r="J476" s="15"/>
      <c r="K476" s="15"/>
      <c r="L476" s="15"/>
      <c r="M476" s="16"/>
      <c r="N476" s="17"/>
      <c r="O476" s="32"/>
      <c r="P476" s="35"/>
      <c r="Q476" s="2"/>
      <c r="R476" s="2"/>
      <c r="S476" s="2"/>
      <c r="T476" s="2"/>
      <c r="U476" s="2"/>
      <c r="V476" s="2"/>
    </row>
    <row r="477" spans="1:22" ht="12.75" x14ac:dyDescent="0.2">
      <c r="A477" t="s">
        <v>3389</v>
      </c>
      <c r="B477" s="10"/>
      <c r="C477" s="11"/>
      <c r="D477" s="12"/>
      <c r="E477" s="12"/>
      <c r="F477" s="13"/>
      <c r="G477" s="14"/>
      <c r="H477" s="15"/>
      <c r="I477" s="15"/>
      <c r="J477" s="15"/>
      <c r="K477" s="15"/>
      <c r="L477" s="15"/>
      <c r="M477" s="16"/>
      <c r="N477" s="17"/>
      <c r="O477" s="32"/>
      <c r="P477" s="35"/>
      <c r="Q477" s="2"/>
      <c r="R477" s="2"/>
      <c r="S477" s="2"/>
      <c r="T477" s="2"/>
      <c r="U477" s="2"/>
      <c r="V477" s="2"/>
    </row>
    <row r="478" spans="1:22" ht="12.75" x14ac:dyDescent="0.2">
      <c r="A478" t="s">
        <v>3390</v>
      </c>
      <c r="B478" s="10"/>
      <c r="C478" s="11"/>
      <c r="D478" s="12"/>
      <c r="E478" s="12"/>
      <c r="F478" s="13"/>
      <c r="G478" s="14"/>
      <c r="H478" s="15"/>
      <c r="I478" s="15"/>
      <c r="J478" s="15"/>
      <c r="K478" s="15"/>
      <c r="L478" s="15"/>
      <c r="M478" s="16"/>
      <c r="N478" s="17"/>
      <c r="O478" s="32"/>
      <c r="P478" s="35"/>
      <c r="Q478" s="2"/>
      <c r="R478" s="2"/>
      <c r="S478" s="2"/>
      <c r="T478" s="2"/>
      <c r="U478" s="2"/>
      <c r="V478" s="2"/>
    </row>
    <row r="479" spans="1:22" ht="12.75" x14ac:dyDescent="0.2">
      <c r="A479" t="s">
        <v>3391</v>
      </c>
      <c r="B479" s="10"/>
      <c r="C479" s="11"/>
      <c r="D479" s="12"/>
      <c r="E479" s="12"/>
      <c r="F479" s="13"/>
      <c r="G479" s="14"/>
      <c r="H479" s="15"/>
      <c r="I479" s="15"/>
      <c r="J479" s="15"/>
      <c r="K479" s="15"/>
      <c r="L479" s="15"/>
      <c r="M479" s="16"/>
      <c r="N479" s="17"/>
      <c r="O479" s="32"/>
      <c r="P479" s="35"/>
      <c r="Q479" s="2"/>
      <c r="R479" s="2"/>
      <c r="S479" s="2"/>
      <c r="T479" s="2"/>
      <c r="U479" s="2"/>
      <c r="V479" s="2"/>
    </row>
    <row r="480" spans="1:22" ht="12.75" x14ac:dyDescent="0.2">
      <c r="A480" t="s">
        <v>3392</v>
      </c>
      <c r="B480" s="10"/>
      <c r="C480" s="11"/>
      <c r="D480" s="12"/>
      <c r="E480" s="12"/>
      <c r="F480" s="13"/>
      <c r="G480" s="14"/>
      <c r="H480" s="15"/>
      <c r="I480" s="15"/>
      <c r="J480" s="15"/>
      <c r="K480" s="15"/>
      <c r="L480" s="12"/>
      <c r="M480" s="16"/>
      <c r="N480" s="17"/>
      <c r="O480" s="32"/>
      <c r="P480" s="35"/>
      <c r="Q480" s="2"/>
      <c r="R480" s="2"/>
      <c r="S480" s="2"/>
      <c r="T480" s="2"/>
      <c r="U480" s="2"/>
      <c r="V480" s="2"/>
    </row>
    <row r="481" spans="1:22" ht="12.75" x14ac:dyDescent="0.2">
      <c r="A481" t="s">
        <v>3393</v>
      </c>
      <c r="B481" s="10"/>
      <c r="C481" s="11"/>
      <c r="D481" s="12"/>
      <c r="E481" s="12"/>
      <c r="F481" s="13"/>
      <c r="G481" s="13"/>
      <c r="H481" s="15"/>
      <c r="I481" s="15"/>
      <c r="J481" s="15"/>
      <c r="K481" s="15"/>
      <c r="L481" s="15"/>
      <c r="M481" s="16"/>
      <c r="N481" s="17"/>
      <c r="O481" s="32"/>
      <c r="P481" s="35"/>
      <c r="Q481" s="2"/>
      <c r="R481" s="2"/>
      <c r="S481" s="2"/>
      <c r="T481" s="2"/>
      <c r="U481" s="2"/>
      <c r="V481" s="2"/>
    </row>
    <row r="482" spans="1:22" ht="12.75" x14ac:dyDescent="0.2">
      <c r="A482" t="s">
        <v>3394</v>
      </c>
      <c r="B482" s="10"/>
      <c r="C482" s="11"/>
      <c r="D482" s="12"/>
      <c r="E482" s="12"/>
      <c r="F482" s="13"/>
      <c r="G482" s="14"/>
      <c r="H482" s="15"/>
      <c r="I482" s="15"/>
      <c r="J482" s="15"/>
      <c r="K482" s="12"/>
      <c r="L482" s="12"/>
      <c r="M482" s="16"/>
      <c r="N482" s="17"/>
      <c r="O482" s="32"/>
      <c r="P482" s="35"/>
      <c r="Q482" s="2"/>
      <c r="R482" s="2"/>
      <c r="S482" s="2"/>
      <c r="T482" s="2"/>
      <c r="U482" s="2"/>
      <c r="V482" s="2"/>
    </row>
    <row r="483" spans="1:22" ht="12.75" x14ac:dyDescent="0.2">
      <c r="A483" t="s">
        <v>3395</v>
      </c>
      <c r="B483" s="10"/>
      <c r="C483" s="11"/>
      <c r="D483" s="12"/>
      <c r="E483" s="12"/>
      <c r="F483" s="13"/>
      <c r="G483" s="14"/>
      <c r="H483" s="15"/>
      <c r="I483" s="15"/>
      <c r="J483" s="15"/>
      <c r="K483" s="15"/>
      <c r="L483" s="15"/>
      <c r="M483" s="16"/>
      <c r="N483" s="17"/>
      <c r="O483" s="32"/>
      <c r="P483" s="35"/>
      <c r="Q483" s="2"/>
      <c r="R483" s="2"/>
      <c r="S483" s="2"/>
      <c r="T483" s="2"/>
      <c r="U483" s="2"/>
      <c r="V483" s="2"/>
    </row>
    <row r="484" spans="1:22" ht="12.75" x14ac:dyDescent="0.2">
      <c r="A484" t="s">
        <v>3396</v>
      </c>
      <c r="B484" s="10"/>
      <c r="C484" s="11"/>
      <c r="D484" s="12"/>
      <c r="E484" s="12"/>
      <c r="F484" s="13"/>
      <c r="G484" s="14"/>
      <c r="H484" s="15"/>
      <c r="I484" s="15"/>
      <c r="J484" s="15"/>
      <c r="K484" s="15"/>
      <c r="L484" s="12"/>
      <c r="M484" s="16"/>
      <c r="N484" s="17"/>
      <c r="O484" s="32"/>
      <c r="P484" s="35"/>
      <c r="Q484" s="2"/>
      <c r="R484" s="2"/>
      <c r="S484" s="2"/>
      <c r="T484" s="2"/>
      <c r="U484" s="2"/>
      <c r="V484" s="2"/>
    </row>
    <row r="485" spans="1:22" ht="12.75" x14ac:dyDescent="0.2">
      <c r="A485" t="s">
        <v>3397</v>
      </c>
      <c r="B485" s="10"/>
      <c r="C485" s="11"/>
      <c r="D485" s="12"/>
      <c r="E485" s="12"/>
      <c r="F485" s="13"/>
      <c r="G485" s="14"/>
      <c r="H485" s="15"/>
      <c r="I485" s="15"/>
      <c r="J485" s="15"/>
      <c r="K485" s="15"/>
      <c r="L485" s="15"/>
      <c r="M485" s="16"/>
      <c r="N485" s="17"/>
      <c r="O485" s="32"/>
      <c r="P485" s="35"/>
      <c r="Q485" s="2"/>
      <c r="R485" s="2"/>
      <c r="S485" s="2"/>
      <c r="T485" s="2"/>
      <c r="U485" s="2"/>
      <c r="V485" s="2"/>
    </row>
    <row r="486" spans="1:22" ht="12.75" x14ac:dyDescent="0.2">
      <c r="A486" t="s">
        <v>3398</v>
      </c>
      <c r="B486" s="10"/>
      <c r="C486" s="11"/>
      <c r="D486" s="12"/>
      <c r="E486" s="12"/>
      <c r="F486" s="13"/>
      <c r="G486" s="14"/>
      <c r="H486" s="15"/>
      <c r="I486" s="15"/>
      <c r="J486" s="15"/>
      <c r="K486" s="15"/>
      <c r="L486" s="12"/>
      <c r="M486" s="16"/>
      <c r="N486" s="17"/>
      <c r="O486" s="32"/>
      <c r="P486" s="35"/>
      <c r="Q486" s="2"/>
      <c r="R486" s="2"/>
      <c r="S486" s="2"/>
      <c r="T486" s="2"/>
      <c r="U486" s="2"/>
      <c r="V486" s="2"/>
    </row>
    <row r="487" spans="1:22" ht="12.75" x14ac:dyDescent="0.2">
      <c r="A487" t="s">
        <v>3399</v>
      </c>
      <c r="B487" s="10"/>
      <c r="C487" s="11"/>
      <c r="D487" s="12"/>
      <c r="E487" s="12"/>
      <c r="F487" s="13"/>
      <c r="G487" s="14"/>
      <c r="H487" s="15"/>
      <c r="I487" s="15"/>
      <c r="J487" s="15"/>
      <c r="K487" s="15"/>
      <c r="L487" s="15"/>
      <c r="M487" s="16"/>
      <c r="N487" s="17"/>
      <c r="O487" s="32"/>
      <c r="P487" s="35"/>
      <c r="Q487" s="2"/>
      <c r="R487" s="2"/>
      <c r="S487" s="2"/>
      <c r="T487" s="2"/>
      <c r="U487" s="2"/>
      <c r="V487" s="2"/>
    </row>
    <row r="488" spans="1:22" ht="12.75" x14ac:dyDescent="0.2">
      <c r="A488" t="s">
        <v>3400</v>
      </c>
      <c r="B488" s="10"/>
      <c r="C488" s="11"/>
      <c r="D488" s="12"/>
      <c r="E488" s="12"/>
      <c r="F488" s="13"/>
      <c r="G488" s="14"/>
      <c r="H488" s="15"/>
      <c r="I488" s="15"/>
      <c r="J488" s="15"/>
      <c r="K488" s="15"/>
      <c r="L488" s="15"/>
      <c r="M488" s="16"/>
      <c r="N488" s="17"/>
      <c r="O488" s="32"/>
      <c r="P488" s="35"/>
      <c r="Q488" s="2"/>
      <c r="R488" s="2"/>
      <c r="S488" s="2"/>
      <c r="T488" s="2"/>
      <c r="U488" s="2"/>
      <c r="V488" s="2"/>
    </row>
    <row r="489" spans="1:22" ht="12.75" x14ac:dyDescent="0.2">
      <c r="A489" t="s">
        <v>3401</v>
      </c>
      <c r="B489" s="10"/>
      <c r="C489" s="11"/>
      <c r="D489" s="12"/>
      <c r="E489" s="12"/>
      <c r="F489" s="13"/>
      <c r="G489" s="14"/>
      <c r="H489" s="15"/>
      <c r="I489" s="15"/>
      <c r="J489" s="15"/>
      <c r="K489" s="15"/>
      <c r="L489" s="15"/>
      <c r="M489" s="16"/>
      <c r="N489" s="17"/>
      <c r="O489" s="32"/>
      <c r="P489" s="35"/>
      <c r="Q489" s="2"/>
      <c r="R489" s="2"/>
      <c r="S489" s="2"/>
      <c r="T489" s="2"/>
      <c r="U489" s="2"/>
      <c r="V489" s="2"/>
    </row>
    <row r="490" spans="1:22" ht="12.75" x14ac:dyDescent="0.2">
      <c r="A490" t="s">
        <v>3402</v>
      </c>
      <c r="B490" s="10"/>
      <c r="C490" s="11"/>
      <c r="D490" s="12"/>
      <c r="E490" s="12"/>
      <c r="F490" s="13"/>
      <c r="G490" s="13"/>
      <c r="H490" s="15"/>
      <c r="I490" s="15"/>
      <c r="J490" s="15"/>
      <c r="K490" s="15"/>
      <c r="L490" s="15"/>
      <c r="M490" s="16"/>
      <c r="N490" s="17"/>
      <c r="O490" s="32"/>
      <c r="P490" s="35"/>
      <c r="Q490" s="2"/>
      <c r="R490" s="2"/>
      <c r="S490" s="2"/>
      <c r="T490" s="2"/>
      <c r="U490" s="2"/>
      <c r="V490" s="2"/>
    </row>
    <row r="491" spans="1:22" ht="12.75" x14ac:dyDescent="0.2">
      <c r="A491" t="s">
        <v>3403</v>
      </c>
      <c r="B491" s="10"/>
      <c r="C491" s="11"/>
      <c r="D491" s="12"/>
      <c r="E491" s="12"/>
      <c r="F491" s="13"/>
      <c r="G491" s="14"/>
      <c r="H491" s="15"/>
      <c r="I491" s="15"/>
      <c r="J491" s="15"/>
      <c r="K491" s="15"/>
      <c r="L491" s="15"/>
      <c r="M491" s="16"/>
      <c r="N491" s="17"/>
      <c r="O491" s="32"/>
      <c r="P491" s="35"/>
      <c r="Q491" s="2"/>
      <c r="R491" s="2"/>
      <c r="S491" s="2"/>
      <c r="T491" s="2"/>
      <c r="U491" s="2"/>
      <c r="V491" s="2"/>
    </row>
    <row r="492" spans="1:22" ht="12.75" x14ac:dyDescent="0.2">
      <c r="A492" t="s">
        <v>3404</v>
      </c>
      <c r="B492" s="10"/>
      <c r="C492" s="11"/>
      <c r="D492" s="12"/>
      <c r="E492" s="12"/>
      <c r="F492" s="13"/>
      <c r="G492" s="14"/>
      <c r="H492" s="15"/>
      <c r="I492" s="15"/>
      <c r="J492" s="15"/>
      <c r="K492" s="15"/>
      <c r="L492" s="12"/>
      <c r="M492" s="16"/>
      <c r="N492" s="17"/>
      <c r="O492" s="32"/>
      <c r="P492" s="35"/>
      <c r="Q492" s="2"/>
      <c r="R492" s="2"/>
      <c r="S492" s="2"/>
      <c r="T492" s="2"/>
      <c r="U492" s="2"/>
      <c r="V492" s="2"/>
    </row>
    <row r="493" spans="1:22" ht="12.75" x14ac:dyDescent="0.2">
      <c r="A493" t="s">
        <v>3405</v>
      </c>
      <c r="B493" s="10"/>
      <c r="C493" s="11"/>
      <c r="D493" s="12"/>
      <c r="E493" s="12"/>
      <c r="F493" s="13"/>
      <c r="G493" s="14"/>
      <c r="H493" s="15"/>
      <c r="I493" s="15"/>
      <c r="J493" s="15"/>
      <c r="K493" s="15"/>
      <c r="L493" s="12"/>
      <c r="M493" s="16"/>
      <c r="N493" s="17"/>
      <c r="O493" s="32"/>
      <c r="P493" s="35"/>
      <c r="Q493" s="2"/>
      <c r="R493" s="2"/>
      <c r="S493" s="2"/>
      <c r="T493" s="2"/>
      <c r="U493" s="2"/>
      <c r="V493" s="2"/>
    </row>
    <row r="494" spans="1:22" ht="12.75" x14ac:dyDescent="0.2">
      <c r="A494" t="s">
        <v>3406</v>
      </c>
      <c r="B494" s="10"/>
      <c r="C494" s="11"/>
      <c r="D494" s="12"/>
      <c r="E494" s="12"/>
      <c r="F494" s="13"/>
      <c r="G494" s="13"/>
      <c r="H494" s="15"/>
      <c r="I494" s="15"/>
      <c r="J494" s="15"/>
      <c r="K494" s="15"/>
      <c r="L494" s="15"/>
      <c r="M494" s="16"/>
      <c r="N494" s="17"/>
      <c r="O494" s="32"/>
      <c r="P494" s="35"/>
      <c r="Q494" s="2"/>
      <c r="R494" s="2"/>
      <c r="S494" s="2"/>
      <c r="T494" s="2"/>
      <c r="U494" s="2"/>
      <c r="V494" s="2"/>
    </row>
    <row r="495" spans="1:22" ht="12.75" x14ac:dyDescent="0.2">
      <c r="A495" t="s">
        <v>3407</v>
      </c>
      <c r="B495" s="10"/>
      <c r="C495" s="11"/>
      <c r="D495" s="12"/>
      <c r="E495" s="12"/>
      <c r="F495" s="13"/>
      <c r="G495" s="14"/>
      <c r="H495" s="15"/>
      <c r="I495" s="15"/>
      <c r="J495" s="15"/>
      <c r="K495" s="15"/>
      <c r="L495" s="15"/>
      <c r="M495" s="16"/>
      <c r="N495" s="17"/>
      <c r="O495" s="32"/>
      <c r="P495" s="35"/>
      <c r="Q495" s="2"/>
      <c r="R495" s="2"/>
      <c r="S495" s="2"/>
      <c r="T495" s="2"/>
      <c r="U495" s="2"/>
      <c r="V495" s="2"/>
    </row>
    <row r="496" spans="1:22" ht="12.75" x14ac:dyDescent="0.2">
      <c r="A496" t="s">
        <v>3408</v>
      </c>
      <c r="B496" s="10"/>
      <c r="C496" s="11"/>
      <c r="D496" s="12"/>
      <c r="E496" s="12"/>
      <c r="F496" s="13"/>
      <c r="G496" s="14"/>
      <c r="H496" s="15"/>
      <c r="I496" s="15"/>
      <c r="J496" s="15"/>
      <c r="K496" s="15"/>
      <c r="L496" s="12"/>
      <c r="M496" s="16"/>
      <c r="N496" s="17"/>
      <c r="O496" s="32"/>
      <c r="P496" s="35"/>
      <c r="Q496" s="2"/>
      <c r="R496" s="2"/>
      <c r="S496" s="2"/>
      <c r="T496" s="2"/>
      <c r="U496" s="2"/>
      <c r="V496" s="2"/>
    </row>
    <row r="497" spans="1:22" ht="12.75" x14ac:dyDescent="0.2">
      <c r="A497" t="s">
        <v>3409</v>
      </c>
      <c r="B497" s="10"/>
      <c r="C497" s="11"/>
      <c r="D497" s="12"/>
      <c r="E497" s="12"/>
      <c r="F497" s="13"/>
      <c r="G497" s="14"/>
      <c r="H497" s="15"/>
      <c r="I497" s="15"/>
      <c r="J497" s="15"/>
      <c r="K497" s="15"/>
      <c r="L497" s="15"/>
      <c r="M497" s="16"/>
      <c r="N497" s="17"/>
      <c r="O497" s="32"/>
      <c r="P497" s="35"/>
      <c r="Q497" s="2"/>
      <c r="R497" s="2"/>
      <c r="S497" s="2"/>
      <c r="T497" s="2"/>
      <c r="U497" s="2"/>
      <c r="V497" s="2"/>
    </row>
    <row r="498" spans="1:22" ht="12.75" x14ac:dyDescent="0.2">
      <c r="A498" t="s">
        <v>3410</v>
      </c>
      <c r="B498" s="10"/>
      <c r="C498" s="11"/>
      <c r="D498" s="12"/>
      <c r="E498" s="12"/>
      <c r="F498" s="13"/>
      <c r="G498" s="14"/>
      <c r="H498" s="15"/>
      <c r="I498" s="15"/>
      <c r="J498" s="15"/>
      <c r="K498" s="15"/>
      <c r="L498" s="15"/>
      <c r="M498" s="16"/>
      <c r="N498" s="17"/>
      <c r="O498" s="32"/>
      <c r="P498" s="35"/>
      <c r="Q498" s="2"/>
      <c r="R498" s="2"/>
      <c r="S498" s="2"/>
      <c r="T498" s="2"/>
      <c r="U498" s="2"/>
      <c r="V498" s="2"/>
    </row>
    <row r="499" spans="1:22" ht="12.75" x14ac:dyDescent="0.2">
      <c r="A499" t="s">
        <v>3411</v>
      </c>
      <c r="B499" s="10"/>
      <c r="C499" s="11"/>
      <c r="D499" s="12"/>
      <c r="E499" s="12"/>
      <c r="F499" s="13"/>
      <c r="G499" s="14"/>
      <c r="H499" s="15"/>
      <c r="I499" s="15"/>
      <c r="J499" s="15"/>
      <c r="K499" s="15"/>
      <c r="L499" s="15"/>
      <c r="M499" s="16"/>
      <c r="N499" s="17"/>
      <c r="O499" s="32"/>
      <c r="P499" s="35"/>
      <c r="Q499" s="2"/>
      <c r="R499" s="2"/>
      <c r="S499" s="2"/>
      <c r="T499" s="2"/>
      <c r="U499" s="2"/>
      <c r="V499" s="2"/>
    </row>
    <row r="500" spans="1:22" ht="12.75" x14ac:dyDescent="0.2">
      <c r="A500" t="s">
        <v>3412</v>
      </c>
      <c r="B500" s="10"/>
      <c r="C500" s="11"/>
      <c r="D500" s="12"/>
      <c r="E500" s="12"/>
      <c r="F500" s="13"/>
      <c r="G500" s="14"/>
      <c r="H500" s="15"/>
      <c r="I500" s="15"/>
      <c r="J500" s="15"/>
      <c r="K500" s="15"/>
      <c r="L500" s="15"/>
      <c r="M500" s="16"/>
      <c r="N500" s="17"/>
      <c r="O500" s="32"/>
      <c r="P500" s="35"/>
      <c r="Q500" s="2"/>
      <c r="R500" s="2"/>
      <c r="S500" s="2"/>
      <c r="T500" s="2"/>
      <c r="U500" s="2"/>
      <c r="V500" s="2"/>
    </row>
    <row r="501" spans="1:22" ht="12.75" x14ac:dyDescent="0.2">
      <c r="A501" t="s">
        <v>3413</v>
      </c>
      <c r="B501" s="10"/>
      <c r="C501" s="11"/>
      <c r="D501" s="12"/>
      <c r="E501" s="12"/>
      <c r="F501" s="13"/>
      <c r="G501" s="14"/>
      <c r="H501" s="15"/>
      <c r="I501" s="15"/>
      <c r="J501" s="15"/>
      <c r="K501" s="15"/>
      <c r="L501" s="15"/>
      <c r="M501" s="16"/>
      <c r="N501" s="17"/>
      <c r="O501" s="32"/>
      <c r="P501" s="35"/>
      <c r="Q501" s="2"/>
      <c r="R501" s="2"/>
      <c r="S501" s="2"/>
      <c r="T501" s="2"/>
      <c r="U501" s="2"/>
      <c r="V501" s="2"/>
    </row>
    <row r="502" spans="1:22" ht="12.75" x14ac:dyDescent="0.2">
      <c r="A502" t="s">
        <v>3414</v>
      </c>
      <c r="B502" s="10"/>
      <c r="C502" s="11"/>
      <c r="D502" s="12"/>
      <c r="E502" s="12"/>
      <c r="F502" s="13"/>
      <c r="G502" s="14"/>
      <c r="H502" s="15"/>
      <c r="I502" s="15"/>
      <c r="J502" s="15"/>
      <c r="K502" s="15"/>
      <c r="L502" s="15"/>
      <c r="M502" s="16"/>
      <c r="N502" s="17"/>
      <c r="O502" s="32"/>
      <c r="P502" s="35"/>
      <c r="Q502" s="2"/>
      <c r="R502" s="2"/>
      <c r="S502" s="2"/>
      <c r="T502" s="2"/>
      <c r="U502" s="2"/>
      <c r="V502" s="2"/>
    </row>
    <row r="503" spans="1:22" ht="12.75" x14ac:dyDescent="0.2">
      <c r="A503" t="s">
        <v>3415</v>
      </c>
      <c r="B503" s="10"/>
      <c r="C503" s="11"/>
      <c r="D503" s="12"/>
      <c r="E503" s="12"/>
      <c r="F503" s="13"/>
      <c r="G503" s="14"/>
      <c r="H503" s="15"/>
      <c r="I503" s="15"/>
      <c r="J503" s="15"/>
      <c r="K503" s="15"/>
      <c r="L503" s="15"/>
      <c r="M503" s="16"/>
      <c r="N503" s="17"/>
      <c r="O503" s="32"/>
      <c r="P503" s="35"/>
      <c r="Q503" s="2"/>
      <c r="R503" s="2"/>
      <c r="S503" s="2"/>
      <c r="T503" s="2"/>
      <c r="U503" s="2"/>
      <c r="V503" s="2"/>
    </row>
    <row r="504" spans="1:22" ht="12.75" x14ac:dyDescent="0.2">
      <c r="A504" t="s">
        <v>3416</v>
      </c>
      <c r="B504" s="10"/>
      <c r="C504" s="11"/>
      <c r="D504" s="12"/>
      <c r="E504" s="12"/>
      <c r="F504" s="13"/>
      <c r="G504" s="14"/>
      <c r="H504" s="15"/>
      <c r="I504" s="15"/>
      <c r="J504" s="15"/>
      <c r="K504" s="15"/>
      <c r="L504" s="15"/>
      <c r="M504" s="16"/>
      <c r="N504" s="17"/>
      <c r="O504" s="32"/>
      <c r="P504" s="35"/>
      <c r="Q504" s="2"/>
      <c r="R504" s="2"/>
      <c r="S504" s="2"/>
      <c r="T504" s="2"/>
      <c r="U504" s="2"/>
      <c r="V504" s="2"/>
    </row>
    <row r="505" spans="1:22" ht="12.75" x14ac:dyDescent="0.2">
      <c r="A505" t="s">
        <v>3417</v>
      </c>
      <c r="B505" s="10"/>
      <c r="C505" s="11"/>
      <c r="D505" s="12"/>
      <c r="E505" s="12"/>
      <c r="F505" s="13"/>
      <c r="G505" s="14"/>
      <c r="H505" s="15"/>
      <c r="I505" s="15"/>
      <c r="J505" s="15"/>
      <c r="K505" s="15"/>
      <c r="L505" s="15"/>
      <c r="M505" s="16"/>
      <c r="N505" s="17"/>
      <c r="O505" s="32"/>
      <c r="P505" s="35"/>
      <c r="Q505" s="2"/>
      <c r="R505" s="2"/>
      <c r="S505" s="2"/>
      <c r="T505" s="2"/>
      <c r="U505" s="2"/>
      <c r="V505" s="2"/>
    </row>
    <row r="506" spans="1:22" ht="12.75" x14ac:dyDescent="0.2">
      <c r="A506" t="s">
        <v>3418</v>
      </c>
      <c r="B506" s="10"/>
      <c r="C506" s="11"/>
      <c r="D506" s="12"/>
      <c r="E506" s="12"/>
      <c r="F506" s="13"/>
      <c r="G506" s="14"/>
      <c r="H506" s="15"/>
      <c r="I506" s="15"/>
      <c r="J506" s="15"/>
      <c r="K506" s="15"/>
      <c r="L506" s="15"/>
      <c r="M506" s="16"/>
      <c r="N506" s="17"/>
      <c r="O506" s="32"/>
      <c r="P506" s="35"/>
      <c r="Q506" s="2"/>
      <c r="R506" s="2"/>
      <c r="S506" s="2"/>
      <c r="T506" s="2"/>
      <c r="U506" s="2"/>
      <c r="V506" s="2"/>
    </row>
    <row r="507" spans="1:22" ht="12.75" x14ac:dyDescent="0.2">
      <c r="A507" t="s">
        <v>3419</v>
      </c>
      <c r="B507" s="10"/>
      <c r="C507" s="11"/>
      <c r="D507" s="12"/>
      <c r="E507" s="12"/>
      <c r="F507" s="13"/>
      <c r="G507" s="14"/>
      <c r="H507" s="15"/>
      <c r="I507" s="15"/>
      <c r="J507" s="15"/>
      <c r="K507" s="15"/>
      <c r="L507" s="15"/>
      <c r="M507" s="16"/>
      <c r="N507" s="17"/>
      <c r="O507" s="32"/>
      <c r="P507" s="35"/>
      <c r="Q507" s="2"/>
      <c r="R507" s="2"/>
      <c r="S507" s="2"/>
      <c r="T507" s="2"/>
      <c r="U507" s="2"/>
      <c r="V507" s="2"/>
    </row>
    <row r="508" spans="1:22" ht="12.75" x14ac:dyDescent="0.2">
      <c r="A508" t="s">
        <v>3420</v>
      </c>
      <c r="B508" s="10"/>
      <c r="C508" s="11"/>
      <c r="D508" s="12"/>
      <c r="E508" s="12"/>
      <c r="F508" s="13"/>
      <c r="G508" s="14"/>
      <c r="H508" s="15"/>
      <c r="I508" s="15"/>
      <c r="J508" s="15"/>
      <c r="K508" s="15"/>
      <c r="L508" s="15"/>
      <c r="M508" s="16"/>
      <c r="N508" s="17"/>
      <c r="O508" s="32"/>
      <c r="P508" s="35"/>
      <c r="Q508" s="2"/>
      <c r="R508" s="2"/>
      <c r="S508" s="2"/>
      <c r="T508" s="2"/>
      <c r="U508" s="2"/>
      <c r="V508" s="2"/>
    </row>
    <row r="509" spans="1:22" ht="12.75" x14ac:dyDescent="0.2">
      <c r="A509" t="s">
        <v>3421</v>
      </c>
      <c r="B509" s="22"/>
      <c r="C509" s="23"/>
      <c r="D509" s="24"/>
      <c r="E509" s="24"/>
      <c r="F509" s="25"/>
      <c r="G509" s="26"/>
      <c r="H509" s="27"/>
      <c r="I509" s="27"/>
      <c r="J509" s="27"/>
      <c r="K509" s="27"/>
      <c r="L509" s="27"/>
      <c r="M509" s="28"/>
      <c r="N509" s="29"/>
      <c r="O509" s="33"/>
      <c r="P509" s="35"/>
      <c r="Q509" s="2"/>
      <c r="R509" s="2"/>
      <c r="S509" s="2"/>
      <c r="T509" s="2"/>
      <c r="U509" s="2"/>
      <c r="V509" s="2"/>
    </row>
    <row r="511" spans="1:22" ht="15.75" customHeight="1" x14ac:dyDescent="0.2">
      <c r="O511" s="48"/>
    </row>
  </sheetData>
  <conditionalFormatting sqref="P1:P1048576">
    <cfRule type="cellIs" dxfId="4" priority="1" operator="lessThan">
      <formula>0</formula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outlinePr summaryBelow="0" summaryRight="0"/>
  </sheetPr>
  <dimension ref="A1:W511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4" sqref="A24"/>
    </sheetView>
  </sheetViews>
  <sheetFormatPr defaultColWidth="12.5703125" defaultRowHeight="15.75" customHeight="1" x14ac:dyDescent="0.2"/>
  <cols>
    <col min="1" max="1" width="43.7109375" bestFit="1" customWidth="1"/>
    <col min="2" max="2" width="15.140625" customWidth="1"/>
    <col min="3" max="3" width="81.5703125" bestFit="1" customWidth="1"/>
    <col min="4" max="5" width="12" bestFit="1" customWidth="1"/>
    <col min="6" max="6" width="25.85546875" bestFit="1" customWidth="1"/>
    <col min="7" max="7" width="18.5703125" bestFit="1" customWidth="1"/>
    <col min="8" max="8" width="35.5703125" bestFit="1" customWidth="1"/>
    <col min="9" max="9" width="37.5703125" bestFit="1" customWidth="1"/>
    <col min="10" max="10" width="24.42578125" bestFit="1" customWidth="1"/>
    <col min="11" max="11" width="24" bestFit="1" customWidth="1"/>
    <col min="12" max="12" width="23.42578125" bestFit="1" customWidth="1"/>
    <col min="13" max="13" width="13.85546875" bestFit="1" customWidth="1"/>
    <col min="14" max="14" width="23.85546875" customWidth="1"/>
    <col min="15" max="17" width="15.85546875" customWidth="1"/>
    <col min="18" max="18" width="32.7109375" bestFit="1" customWidth="1"/>
    <col min="19" max="19" width="30.140625" bestFit="1" customWidth="1"/>
    <col min="20" max="22" width="15.85546875" customWidth="1"/>
  </cols>
  <sheetData>
    <row r="1" spans="1:23" ht="15.75" customHeight="1" x14ac:dyDescent="0.2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7" t="s">
        <v>12</v>
      </c>
      <c r="N1" s="8" t="s">
        <v>13</v>
      </c>
      <c r="O1" s="30" t="s">
        <v>2841</v>
      </c>
      <c r="P1" s="30" t="s">
        <v>2842</v>
      </c>
      <c r="Q1" s="2"/>
      <c r="R1" s="2"/>
      <c r="S1" s="2"/>
      <c r="T1" s="2"/>
      <c r="U1" s="2"/>
      <c r="V1" s="2"/>
    </row>
    <row r="2" spans="1:23" ht="15.75" customHeight="1" x14ac:dyDescent="0.2">
      <c r="A2" s="9" t="s">
        <v>14</v>
      </c>
      <c r="B2" s="10">
        <v>42437</v>
      </c>
      <c r="C2" s="11" t="s">
        <v>15</v>
      </c>
      <c r="D2" s="12" t="s">
        <v>16</v>
      </c>
      <c r="E2" s="12" t="s">
        <v>17</v>
      </c>
      <c r="F2" s="13" t="s">
        <v>18</v>
      </c>
      <c r="G2" s="14"/>
      <c r="H2" s="15" t="s">
        <v>19</v>
      </c>
      <c r="I2" s="15" t="s">
        <v>20</v>
      </c>
      <c r="J2" s="15" t="s">
        <v>21</v>
      </c>
      <c r="K2" s="12"/>
      <c r="L2" s="12"/>
      <c r="M2" s="16">
        <v>15000000</v>
      </c>
      <c r="N2" s="17">
        <v>108300000</v>
      </c>
      <c r="O2" s="31">
        <f>Table1[[#This Row],[Box Office Revenue ($)]]-Table1[[#This Row],[Budget ($)]]</f>
        <v>93300000</v>
      </c>
      <c r="P2" s="35">
        <f>(Table1[[#This Row],[Profit Made]]/Table1[[#This Row],[Budget ($)]])</f>
        <v>6.22</v>
      </c>
      <c r="Q2" s="2"/>
      <c r="R2" s="2"/>
      <c r="S2" s="2"/>
      <c r="T2" s="2"/>
      <c r="U2" s="2"/>
      <c r="V2" s="2"/>
      <c r="W2" s="60"/>
    </row>
    <row r="3" spans="1:23" ht="15.75" customHeight="1" x14ac:dyDescent="0.2">
      <c r="A3" s="9" t="s">
        <v>22</v>
      </c>
      <c r="B3" s="10">
        <v>42384</v>
      </c>
      <c r="C3" s="11" t="s">
        <v>23</v>
      </c>
      <c r="D3" s="12" t="s">
        <v>24</v>
      </c>
      <c r="E3" s="12" t="s">
        <v>16</v>
      </c>
      <c r="F3" s="13" t="s">
        <v>25</v>
      </c>
      <c r="G3" s="14"/>
      <c r="H3" s="15" t="s">
        <v>26</v>
      </c>
      <c r="I3" s="15" t="s">
        <v>27</v>
      </c>
      <c r="J3" s="15" t="s">
        <v>28</v>
      </c>
      <c r="K3" s="15" t="s">
        <v>29</v>
      </c>
      <c r="L3" s="15" t="s">
        <v>30</v>
      </c>
      <c r="M3" s="16">
        <v>45000000</v>
      </c>
      <c r="N3" s="17">
        <v>69400000</v>
      </c>
      <c r="O3" s="32">
        <f>Table1[[#This Row],[Box Office Revenue ($)]]-Table1[[#This Row],[Budget ($)]]</f>
        <v>24400000</v>
      </c>
      <c r="P3" s="35">
        <f>(Table1[[#This Row],[Profit Made]]/Table1[[#This Row],[Budget ($)]])</f>
        <v>0.54222222222222227</v>
      </c>
      <c r="Q3" s="2"/>
      <c r="R3" s="2"/>
      <c r="S3" s="2"/>
      <c r="T3" s="2"/>
      <c r="U3" s="2"/>
      <c r="V3" s="2"/>
      <c r="W3" s="60"/>
    </row>
    <row r="4" spans="1:23" ht="15.75" customHeight="1" x14ac:dyDescent="0.2">
      <c r="A4" s="9" t="s">
        <v>31</v>
      </c>
      <c r="B4" s="10">
        <v>41488</v>
      </c>
      <c r="C4" s="11" t="s">
        <v>32</v>
      </c>
      <c r="D4" s="12" t="s">
        <v>24</v>
      </c>
      <c r="E4" s="12" t="s">
        <v>33</v>
      </c>
      <c r="F4" s="13" t="s">
        <v>34</v>
      </c>
      <c r="G4" s="14"/>
      <c r="H4" s="15" t="s">
        <v>35</v>
      </c>
      <c r="I4" s="15" t="s">
        <v>36</v>
      </c>
      <c r="J4" s="15" t="s">
        <v>37</v>
      </c>
      <c r="K4" s="15" t="s">
        <v>38</v>
      </c>
      <c r="L4" s="15" t="s">
        <v>39</v>
      </c>
      <c r="M4" s="16">
        <v>61000000</v>
      </c>
      <c r="N4" s="17">
        <v>131900000</v>
      </c>
      <c r="O4" s="32">
        <f>Table1[[#This Row],[Box Office Revenue ($)]]-Table1[[#This Row],[Budget ($)]]</f>
        <v>70900000</v>
      </c>
      <c r="P4" s="35">
        <f>(Table1[[#This Row],[Profit Made]]/Table1[[#This Row],[Budget ($)]])</f>
        <v>1.1622950819672131</v>
      </c>
      <c r="Q4" s="2"/>
      <c r="R4" s="2"/>
      <c r="S4" s="2"/>
      <c r="T4" s="2"/>
      <c r="U4" s="2"/>
      <c r="V4" s="2"/>
      <c r="W4" s="60"/>
    </row>
    <row r="5" spans="1:23" ht="15.75" customHeight="1" x14ac:dyDescent="0.2">
      <c r="A5" s="9" t="s">
        <v>40</v>
      </c>
      <c r="B5" s="10">
        <v>40984</v>
      </c>
      <c r="C5" s="11" t="s">
        <v>41</v>
      </c>
      <c r="D5" s="12" t="s">
        <v>42</v>
      </c>
      <c r="E5" s="12" t="s">
        <v>24</v>
      </c>
      <c r="F5" s="13" t="s">
        <v>43</v>
      </c>
      <c r="G5" s="13" t="s">
        <v>44</v>
      </c>
      <c r="H5" s="15" t="s">
        <v>45</v>
      </c>
      <c r="I5" s="15" t="s">
        <v>46</v>
      </c>
      <c r="J5" s="15" t="s">
        <v>47</v>
      </c>
      <c r="K5" s="15" t="s">
        <v>48</v>
      </c>
      <c r="L5" s="15" t="s">
        <v>49</v>
      </c>
      <c r="M5" s="16">
        <v>55000000</v>
      </c>
      <c r="N5" s="17">
        <v>201500000</v>
      </c>
      <c r="O5" s="32">
        <f>Table1[[#This Row],[Box Office Revenue ($)]]-Table1[[#This Row],[Budget ($)]]</f>
        <v>146500000</v>
      </c>
      <c r="P5" s="35">
        <f>(Table1[[#This Row],[Profit Made]]/Table1[[#This Row],[Budget ($)]])</f>
        <v>2.6636363636363636</v>
      </c>
      <c r="Q5" s="2"/>
      <c r="R5" s="2"/>
      <c r="S5" s="2"/>
      <c r="T5" s="2"/>
      <c r="U5" s="2"/>
      <c r="V5" s="2"/>
    </row>
    <row r="6" spans="1:23" ht="15.75" customHeight="1" x14ac:dyDescent="0.2">
      <c r="A6" s="9" t="s">
        <v>50</v>
      </c>
      <c r="B6" s="10">
        <v>41794</v>
      </c>
      <c r="C6" s="11" t="s">
        <v>51</v>
      </c>
      <c r="D6" s="12" t="s">
        <v>24</v>
      </c>
      <c r="E6" s="12" t="s">
        <v>42</v>
      </c>
      <c r="F6" s="13" t="s">
        <v>43</v>
      </c>
      <c r="G6" s="13" t="s">
        <v>44</v>
      </c>
      <c r="H6" s="15" t="s">
        <v>46</v>
      </c>
      <c r="I6" s="15" t="s">
        <v>45</v>
      </c>
      <c r="J6" s="15" t="s">
        <v>47</v>
      </c>
      <c r="K6" s="12"/>
      <c r="L6" s="12"/>
      <c r="M6" s="16">
        <v>84500000</v>
      </c>
      <c r="N6" s="17">
        <v>331300000</v>
      </c>
      <c r="O6" s="32">
        <f>Table1[[#This Row],[Box Office Revenue ($)]]-Table1[[#This Row],[Budget ($)]]</f>
        <v>246800000</v>
      </c>
      <c r="P6" s="35">
        <f>(Table1[[#This Row],[Profit Made]]/Table1[[#This Row],[Budget ($)]])</f>
        <v>2.9207100591715975</v>
      </c>
      <c r="Q6" s="2"/>
      <c r="R6" s="2"/>
      <c r="S6" s="2"/>
      <c r="T6" s="2"/>
      <c r="U6" s="2"/>
      <c r="V6" s="2"/>
    </row>
    <row r="7" spans="1:23" ht="15.75" customHeight="1" x14ac:dyDescent="0.2">
      <c r="A7" s="9" t="s">
        <v>52</v>
      </c>
      <c r="B7" s="10">
        <v>41702</v>
      </c>
      <c r="C7" s="11" t="s">
        <v>53</v>
      </c>
      <c r="D7" s="12" t="s">
        <v>24</v>
      </c>
      <c r="E7" s="12" t="s">
        <v>54</v>
      </c>
      <c r="F7" s="13" t="s">
        <v>55</v>
      </c>
      <c r="G7" s="14"/>
      <c r="H7" s="15" t="s">
        <v>56</v>
      </c>
      <c r="I7" s="15" t="s">
        <v>57</v>
      </c>
      <c r="J7" s="15" t="s">
        <v>58</v>
      </c>
      <c r="K7" s="15" t="s">
        <v>59</v>
      </c>
      <c r="L7" s="15" t="s">
        <v>60</v>
      </c>
      <c r="M7" s="16">
        <v>110000000</v>
      </c>
      <c r="N7" s="17">
        <v>337600000</v>
      </c>
      <c r="O7" s="32">
        <f>Table1[[#This Row],[Box Office Revenue ($)]]-Table1[[#This Row],[Budget ($)]]</f>
        <v>227600000</v>
      </c>
      <c r="P7" s="35">
        <f>(Table1[[#This Row],[Profit Made]]/Table1[[#This Row],[Budget ($)]])</f>
        <v>2.0690909090909089</v>
      </c>
      <c r="Q7" s="2"/>
      <c r="R7" s="2"/>
      <c r="S7" s="2"/>
      <c r="T7" s="2"/>
      <c r="U7" s="2"/>
      <c r="V7" s="2"/>
    </row>
    <row r="8" spans="1:23" ht="15.75" customHeight="1" x14ac:dyDescent="0.2">
      <c r="A8" s="18" t="s">
        <v>61</v>
      </c>
      <c r="B8" s="10">
        <v>41376</v>
      </c>
      <c r="C8" s="11" t="s">
        <v>62</v>
      </c>
      <c r="D8" s="12" t="s">
        <v>63</v>
      </c>
      <c r="E8" s="12" t="s">
        <v>64</v>
      </c>
      <c r="F8" s="13" t="s">
        <v>65</v>
      </c>
      <c r="G8" s="14"/>
      <c r="H8" s="15" t="s">
        <v>66</v>
      </c>
      <c r="I8" s="15" t="s">
        <v>67</v>
      </c>
      <c r="J8" s="15" t="s">
        <v>68</v>
      </c>
      <c r="K8" s="15" t="s">
        <v>69</v>
      </c>
      <c r="L8" s="15" t="s">
        <v>70</v>
      </c>
      <c r="M8" s="16">
        <v>40000000</v>
      </c>
      <c r="N8" s="17">
        <v>97500000</v>
      </c>
      <c r="O8" s="32">
        <f>Table1[[#This Row],[Box Office Revenue ($)]]-Table1[[#This Row],[Budget ($)]]</f>
        <v>57500000</v>
      </c>
      <c r="P8" s="35">
        <f>(Table1[[#This Row],[Profit Made]]/Table1[[#This Row],[Budget ($)]])</f>
        <v>1.4375</v>
      </c>
      <c r="Q8" s="2"/>
      <c r="R8" s="2"/>
      <c r="S8" s="2"/>
      <c r="T8" s="2"/>
      <c r="U8" s="2"/>
      <c r="V8" s="2"/>
    </row>
    <row r="9" spans="1:23" ht="15.75" customHeight="1" x14ac:dyDescent="0.2">
      <c r="A9" s="18" t="s">
        <v>71</v>
      </c>
      <c r="B9" s="10">
        <v>41677</v>
      </c>
      <c r="C9" s="11" t="s">
        <v>72</v>
      </c>
      <c r="D9" s="12" t="s">
        <v>24</v>
      </c>
      <c r="E9" s="12" t="s">
        <v>64</v>
      </c>
      <c r="F9" s="13" t="s">
        <v>73</v>
      </c>
      <c r="G9" s="14"/>
      <c r="H9" s="15" t="s">
        <v>74</v>
      </c>
      <c r="I9" s="15" t="s">
        <v>75</v>
      </c>
      <c r="J9" s="15" t="s">
        <v>76</v>
      </c>
      <c r="K9" s="15" t="s">
        <v>77</v>
      </c>
      <c r="L9" s="12"/>
      <c r="M9" s="16">
        <v>8100000</v>
      </c>
      <c r="N9" s="17">
        <v>2900000</v>
      </c>
      <c r="O9" s="32">
        <f>Table1[[#This Row],[Box Office Revenue ($)]]-Table1[[#This Row],[Budget ($)]]</f>
        <v>-5200000</v>
      </c>
      <c r="P9" s="35">
        <f>(Table1[[#This Row],[Profit Made]]/Table1[[#This Row],[Budget ($)]])</f>
        <v>-0.64197530864197527</v>
      </c>
      <c r="Q9" s="2"/>
      <c r="R9" s="2"/>
      <c r="S9" s="2"/>
      <c r="T9" s="2"/>
      <c r="U9" s="2"/>
      <c r="V9" s="2"/>
    </row>
    <row r="10" spans="1:23" ht="15.75" customHeight="1" x14ac:dyDescent="0.2">
      <c r="A10" s="9" t="s">
        <v>78</v>
      </c>
      <c r="B10" s="10">
        <v>42258</v>
      </c>
      <c r="C10" s="11" t="s">
        <v>79</v>
      </c>
      <c r="D10" s="12" t="s">
        <v>64</v>
      </c>
      <c r="E10" s="12"/>
      <c r="F10" s="13" t="s">
        <v>80</v>
      </c>
      <c r="G10" s="14"/>
      <c r="H10" s="15" t="s">
        <v>81</v>
      </c>
      <c r="I10" s="15" t="s">
        <v>82</v>
      </c>
      <c r="J10" s="15" t="s">
        <v>83</v>
      </c>
      <c r="K10" s="15" t="s">
        <v>84</v>
      </c>
      <c r="L10" s="12"/>
      <c r="M10" s="16">
        <v>5000000</v>
      </c>
      <c r="N10" s="17">
        <v>4800000</v>
      </c>
      <c r="O10" s="32">
        <f>Table1[[#This Row],[Box Office Revenue ($)]]-Table1[[#This Row],[Budget ($)]]</f>
        <v>-200000</v>
      </c>
      <c r="P10" s="35">
        <f>(Table1[[#This Row],[Profit Made]]/Table1[[#This Row],[Budget ($)]])</f>
        <v>-0.04</v>
      </c>
      <c r="Q10" s="2"/>
      <c r="R10" s="2"/>
      <c r="S10" s="2"/>
      <c r="T10" s="2"/>
      <c r="U10" s="2"/>
      <c r="V10" s="2"/>
    </row>
    <row r="11" spans="1:23" ht="15.75" customHeight="1" x14ac:dyDescent="0.2">
      <c r="A11" s="9" t="s">
        <v>85</v>
      </c>
      <c r="B11" s="10">
        <v>41319</v>
      </c>
      <c r="C11" s="11" t="s">
        <v>86</v>
      </c>
      <c r="D11" s="12" t="s">
        <v>24</v>
      </c>
      <c r="E11" s="12" t="s">
        <v>16</v>
      </c>
      <c r="F11" s="13" t="s">
        <v>87</v>
      </c>
      <c r="G11" s="14"/>
      <c r="H11" s="15" t="s">
        <v>88</v>
      </c>
      <c r="I11" s="15" t="s">
        <v>89</v>
      </c>
      <c r="J11" s="15" t="s">
        <v>90</v>
      </c>
      <c r="K11" s="15" t="s">
        <v>91</v>
      </c>
      <c r="L11" s="15" t="s">
        <v>92</v>
      </c>
      <c r="M11" s="16">
        <v>92000000</v>
      </c>
      <c r="N11" s="17">
        <v>304700000</v>
      </c>
      <c r="O11" s="32">
        <f>Table1[[#This Row],[Box Office Revenue ($)]]-Table1[[#This Row],[Budget ($)]]</f>
        <v>212700000</v>
      </c>
      <c r="P11" s="35">
        <f>(Table1[[#This Row],[Profit Made]]/Table1[[#This Row],[Budget ($)]])</f>
        <v>2.3119565217391305</v>
      </c>
      <c r="Q11" s="2"/>
      <c r="R11" s="2"/>
      <c r="S11" s="2"/>
      <c r="T11" s="2"/>
      <c r="U11" s="2"/>
      <c r="V11" s="2"/>
    </row>
    <row r="12" spans="1:23" ht="15.75" customHeight="1" x14ac:dyDescent="0.2">
      <c r="A12" s="9" t="s">
        <v>93</v>
      </c>
      <c r="B12" s="10">
        <v>41285</v>
      </c>
      <c r="C12" s="11" t="s">
        <v>94</v>
      </c>
      <c r="D12" s="12" t="s">
        <v>42</v>
      </c>
      <c r="E12" s="12" t="s">
        <v>17</v>
      </c>
      <c r="F12" s="13" t="s">
        <v>95</v>
      </c>
      <c r="G12" s="14"/>
      <c r="H12" s="15" t="s">
        <v>96</v>
      </c>
      <c r="I12" s="15" t="s">
        <v>97</v>
      </c>
      <c r="J12" s="15" t="s">
        <v>98</v>
      </c>
      <c r="K12" s="15" t="s">
        <v>99</v>
      </c>
      <c r="L12" s="15" t="s">
        <v>100</v>
      </c>
      <c r="M12" s="16">
        <v>2500000</v>
      </c>
      <c r="N12" s="17">
        <v>60100000</v>
      </c>
      <c r="O12" s="32">
        <f>Table1[[#This Row],[Box Office Revenue ($)]]-Table1[[#This Row],[Budget ($)]]</f>
        <v>57600000</v>
      </c>
      <c r="P12" s="35">
        <f>(Table1[[#This Row],[Profit Made]]/Table1[[#This Row],[Budget ($)]])</f>
        <v>23.04</v>
      </c>
      <c r="Q12" s="2"/>
      <c r="R12" s="2"/>
      <c r="S12" s="2"/>
      <c r="T12" s="2"/>
      <c r="U12" s="2"/>
      <c r="V12" s="2"/>
    </row>
    <row r="13" spans="1:23" ht="15.75" customHeight="1" x14ac:dyDescent="0.2">
      <c r="A13" s="9" t="s">
        <v>101</v>
      </c>
      <c r="B13" s="10">
        <v>41747</v>
      </c>
      <c r="C13" s="11" t="s">
        <v>102</v>
      </c>
      <c r="D13" s="12" t="s">
        <v>42</v>
      </c>
      <c r="E13" s="12"/>
      <c r="F13" s="13" t="s">
        <v>95</v>
      </c>
      <c r="G13" s="14"/>
      <c r="H13" s="15" t="s">
        <v>96</v>
      </c>
      <c r="I13" s="15" t="s">
        <v>103</v>
      </c>
      <c r="J13" s="15" t="s">
        <v>99</v>
      </c>
      <c r="K13" s="15" t="s">
        <v>100</v>
      </c>
      <c r="L13" s="15" t="s">
        <v>104</v>
      </c>
      <c r="M13" s="16">
        <v>4000000</v>
      </c>
      <c r="N13" s="17">
        <v>24000000</v>
      </c>
      <c r="O13" s="32">
        <f>Table1[[#This Row],[Box Office Revenue ($)]]-Table1[[#This Row],[Budget ($)]]</f>
        <v>20000000</v>
      </c>
      <c r="P13" s="35">
        <f>(Table1[[#This Row],[Profit Made]]/Table1[[#This Row],[Budget ($)]])</f>
        <v>5</v>
      </c>
      <c r="Q13" s="2"/>
      <c r="R13" s="2"/>
      <c r="S13" s="2"/>
      <c r="T13" s="2"/>
      <c r="U13" s="2"/>
      <c r="V13" s="2"/>
    </row>
    <row r="14" spans="1:23" ht="15.75" customHeight="1" x14ac:dyDescent="0.2">
      <c r="A14" s="9" t="s">
        <v>105</v>
      </c>
      <c r="B14" s="10">
        <v>41680</v>
      </c>
      <c r="C14" s="11" t="s">
        <v>106</v>
      </c>
      <c r="D14" s="12" t="s">
        <v>42</v>
      </c>
      <c r="E14" s="12"/>
      <c r="F14" s="13" t="s">
        <v>107</v>
      </c>
      <c r="G14" s="14"/>
      <c r="H14" s="15" t="s">
        <v>108</v>
      </c>
      <c r="I14" s="15" t="s">
        <v>109</v>
      </c>
      <c r="J14" s="15" t="s">
        <v>110</v>
      </c>
      <c r="K14" s="15" t="s">
        <v>111</v>
      </c>
      <c r="L14" s="12"/>
      <c r="M14" s="16">
        <v>22700000</v>
      </c>
      <c r="N14" s="17">
        <v>7100000</v>
      </c>
      <c r="O14" s="32">
        <f>Table1[[#This Row],[Box Office Revenue ($)]]-Table1[[#This Row],[Budget ($)]]</f>
        <v>-15600000</v>
      </c>
      <c r="P14" s="35">
        <f>(Table1[[#This Row],[Profit Made]]/Table1[[#This Row],[Budget ($)]])</f>
        <v>-0.68722466960352424</v>
      </c>
      <c r="Q14" s="2"/>
      <c r="R14" s="2"/>
      <c r="S14" s="2"/>
      <c r="T14" s="2"/>
      <c r="U14" s="2"/>
      <c r="V14" s="2"/>
    </row>
    <row r="15" spans="1:23" ht="15.75" customHeight="1" x14ac:dyDescent="0.2">
      <c r="A15" s="9" t="s">
        <v>112</v>
      </c>
      <c r="B15" s="10">
        <v>41949</v>
      </c>
      <c r="C15" s="11" t="s">
        <v>113</v>
      </c>
      <c r="D15" s="12" t="s">
        <v>24</v>
      </c>
      <c r="E15" s="12" t="s">
        <v>33</v>
      </c>
      <c r="F15" s="13" t="s">
        <v>114</v>
      </c>
      <c r="G15" s="14"/>
      <c r="H15" s="15" t="s">
        <v>115</v>
      </c>
      <c r="I15" s="15" t="s">
        <v>116</v>
      </c>
      <c r="J15" s="15" t="s">
        <v>117</v>
      </c>
      <c r="K15" s="15" t="s">
        <v>118</v>
      </c>
      <c r="L15" s="15" t="s">
        <v>119</v>
      </c>
      <c r="M15" s="16">
        <v>20000000</v>
      </c>
      <c r="N15" s="17">
        <v>12000000</v>
      </c>
      <c r="O15" s="32">
        <f>Table1[[#This Row],[Box Office Revenue ($)]]-Table1[[#This Row],[Budget ($)]]</f>
        <v>-8000000</v>
      </c>
      <c r="P15" s="35">
        <f>(Table1[[#This Row],[Profit Made]]/Table1[[#This Row],[Budget ($)]])</f>
        <v>-0.4</v>
      </c>
      <c r="Q15" s="2"/>
      <c r="R15" s="2"/>
      <c r="S15" s="2"/>
      <c r="T15" s="2"/>
      <c r="U15" s="2"/>
      <c r="V15" s="2"/>
    </row>
    <row r="16" spans="1:23" ht="15.75" customHeight="1" x14ac:dyDescent="0.2">
      <c r="A16" s="9" t="s">
        <v>120</v>
      </c>
      <c r="B16" s="10">
        <v>41658</v>
      </c>
      <c r="C16" s="11" t="s">
        <v>121</v>
      </c>
      <c r="D16" s="12" t="s">
        <v>16</v>
      </c>
      <c r="E16" s="12"/>
      <c r="F16" s="13" t="s">
        <v>122</v>
      </c>
      <c r="G16" s="14"/>
      <c r="H16" s="15" t="s">
        <v>123</v>
      </c>
      <c r="I16" s="15" t="s">
        <v>124</v>
      </c>
      <c r="J16" s="15" t="s">
        <v>125</v>
      </c>
      <c r="K16" s="15" t="s">
        <v>126</v>
      </c>
      <c r="L16" s="15" t="s">
        <v>127</v>
      </c>
      <c r="M16" s="16">
        <v>15000000</v>
      </c>
      <c r="N16" s="17">
        <v>36200000</v>
      </c>
      <c r="O16" s="32">
        <f>Table1[[#This Row],[Box Office Revenue ($)]]-Table1[[#This Row],[Budget ($)]]</f>
        <v>21200000</v>
      </c>
      <c r="P16" s="35">
        <f>(Table1[[#This Row],[Profit Made]]/Table1[[#This Row],[Budget ($)]])</f>
        <v>1.4133333333333333</v>
      </c>
      <c r="Q16" s="2"/>
      <c r="R16" s="2"/>
      <c r="S16" s="2"/>
      <c r="T16" s="2"/>
      <c r="U16" s="2"/>
      <c r="V16" s="2"/>
    </row>
    <row r="17" spans="1:22" ht="15.75" customHeight="1" x14ac:dyDescent="0.2">
      <c r="A17" s="9" t="s">
        <v>128</v>
      </c>
      <c r="B17" s="10">
        <v>40977</v>
      </c>
      <c r="C17" s="11" t="s">
        <v>129</v>
      </c>
      <c r="D17" s="12" t="s">
        <v>42</v>
      </c>
      <c r="E17" s="12"/>
      <c r="F17" s="13" t="s">
        <v>130</v>
      </c>
      <c r="G17" s="14"/>
      <c r="H17" s="15" t="s">
        <v>131</v>
      </c>
      <c r="I17" s="15" t="s">
        <v>132</v>
      </c>
      <c r="J17" s="15" t="s">
        <v>133</v>
      </c>
      <c r="K17" s="15" t="s">
        <v>134</v>
      </c>
      <c r="L17" s="15" t="s">
        <v>135</v>
      </c>
      <c r="M17" s="16">
        <v>40000000</v>
      </c>
      <c r="N17" s="17">
        <v>22000000</v>
      </c>
      <c r="O17" s="32">
        <f>Table1[[#This Row],[Box Office Revenue ($)]]-Table1[[#This Row],[Budget ($)]]</f>
        <v>-18000000</v>
      </c>
      <c r="P17" s="35">
        <f>(Table1[[#This Row],[Profit Made]]/Table1[[#This Row],[Budget ($)]])</f>
        <v>-0.45</v>
      </c>
      <c r="Q17" s="2"/>
      <c r="R17" s="52" t="str">
        <f>COUNTIF(P2:P509,"&lt;=0")&amp; " Movies did  not make any profit"</f>
        <v>93 Movies did  not make any profit</v>
      </c>
      <c r="S17" s="61"/>
      <c r="T17" s="2"/>
      <c r="U17" s="2"/>
      <c r="V17" s="2"/>
    </row>
    <row r="18" spans="1:22" ht="15.75" customHeight="1" x14ac:dyDescent="0.2">
      <c r="A18" s="9" t="s">
        <v>136</v>
      </c>
      <c r="B18" s="10">
        <v>41901</v>
      </c>
      <c r="C18" s="11" t="s">
        <v>137</v>
      </c>
      <c r="D18" s="12" t="s">
        <v>33</v>
      </c>
      <c r="E18" s="12" t="s">
        <v>64</v>
      </c>
      <c r="F18" s="13" t="s">
        <v>138</v>
      </c>
      <c r="G18" s="14"/>
      <c r="H18" s="15" t="s">
        <v>139</v>
      </c>
      <c r="I18" s="15" t="s">
        <v>140</v>
      </c>
      <c r="J18" s="15" t="s">
        <v>141</v>
      </c>
      <c r="K18" s="15" t="s">
        <v>142</v>
      </c>
      <c r="L18" s="12"/>
      <c r="M18" s="16">
        <v>28000000</v>
      </c>
      <c r="N18" s="17">
        <v>58800000</v>
      </c>
      <c r="O18" s="32">
        <f>Table1[[#This Row],[Box Office Revenue ($)]]-Table1[[#This Row],[Budget ($)]]</f>
        <v>30800000</v>
      </c>
      <c r="P18" s="35">
        <f>(Table1[[#This Row],[Profit Made]]/Table1[[#This Row],[Budget ($)]])</f>
        <v>1.1000000000000001</v>
      </c>
      <c r="Q18" s="2"/>
      <c r="R18" s="2"/>
      <c r="S18" s="2"/>
      <c r="T18" s="2"/>
      <c r="U18" s="2"/>
      <c r="V18" s="2"/>
    </row>
    <row r="19" spans="1:22" ht="15.75" customHeight="1" x14ac:dyDescent="0.2">
      <c r="A19" s="9" t="s">
        <v>143</v>
      </c>
      <c r="B19" s="10">
        <v>42027</v>
      </c>
      <c r="C19" s="11" t="s">
        <v>144</v>
      </c>
      <c r="D19" s="12" t="s">
        <v>145</v>
      </c>
      <c r="E19" s="12" t="s">
        <v>42</v>
      </c>
      <c r="F19" s="13" t="s">
        <v>146</v>
      </c>
      <c r="G19" s="14"/>
      <c r="H19" s="15" t="s">
        <v>147</v>
      </c>
      <c r="I19" s="15" t="s">
        <v>148</v>
      </c>
      <c r="J19" s="15" t="s">
        <v>149</v>
      </c>
      <c r="K19" s="12"/>
      <c r="L19" s="12"/>
      <c r="M19" s="16">
        <v>8000000</v>
      </c>
      <c r="N19" s="17">
        <v>36000000</v>
      </c>
      <c r="O19" s="32">
        <f>Table1[[#This Row],[Box Office Revenue ($)]]-Table1[[#This Row],[Budget ($)]]</f>
        <v>28000000</v>
      </c>
      <c r="P19" s="35">
        <f>(Table1[[#This Row],[Profit Made]]/Table1[[#This Row],[Budget ($)]])</f>
        <v>3.5</v>
      </c>
      <c r="Q19" s="2"/>
      <c r="R19" s="2"/>
      <c r="S19" s="2"/>
      <c r="T19" s="2"/>
      <c r="U19" s="2"/>
      <c r="V19" s="2"/>
    </row>
    <row r="20" spans="1:22" ht="15.75" customHeight="1" x14ac:dyDescent="0.2">
      <c r="A20" s="9" t="s">
        <v>150</v>
      </c>
      <c r="B20" s="10">
        <v>41082</v>
      </c>
      <c r="C20" s="11" t="s">
        <v>151</v>
      </c>
      <c r="D20" s="12" t="s">
        <v>17</v>
      </c>
      <c r="E20" s="12" t="s">
        <v>24</v>
      </c>
      <c r="F20" s="13" t="s">
        <v>152</v>
      </c>
      <c r="G20" s="14"/>
      <c r="H20" s="15" t="s">
        <v>153</v>
      </c>
      <c r="I20" s="15" t="s">
        <v>154</v>
      </c>
      <c r="J20" s="15" t="s">
        <v>155</v>
      </c>
      <c r="K20" s="15" t="s">
        <v>19</v>
      </c>
      <c r="L20" s="15" t="s">
        <v>156</v>
      </c>
      <c r="M20" s="16">
        <v>99500000</v>
      </c>
      <c r="N20" s="17">
        <v>116400000</v>
      </c>
      <c r="O20" s="32">
        <f>Table1[[#This Row],[Box Office Revenue ($)]]-Table1[[#This Row],[Budget ($)]]</f>
        <v>16900000</v>
      </c>
      <c r="P20" s="35">
        <f>(Table1[[#This Row],[Profit Made]]/Table1[[#This Row],[Budget ($)]])</f>
        <v>0.16984924623115577</v>
      </c>
      <c r="Q20" s="2"/>
      <c r="R20" s="2"/>
      <c r="S20" s="2"/>
      <c r="T20" s="2"/>
      <c r="U20" s="2"/>
      <c r="V20" s="2"/>
    </row>
    <row r="21" spans="1:22" ht="15.75" customHeight="1" x14ac:dyDescent="0.2">
      <c r="A21" s="9" t="s">
        <v>157</v>
      </c>
      <c r="B21" s="10">
        <v>41425</v>
      </c>
      <c r="C21" s="11" t="s">
        <v>158</v>
      </c>
      <c r="D21" s="12" t="s">
        <v>159</v>
      </c>
      <c r="E21" s="12"/>
      <c r="F21" s="13" t="s">
        <v>160</v>
      </c>
      <c r="G21" s="14"/>
      <c r="H21" s="15" t="s">
        <v>161</v>
      </c>
      <c r="I21" s="15" t="s">
        <v>162</v>
      </c>
      <c r="J21" s="15" t="s">
        <v>163</v>
      </c>
      <c r="K21" s="15" t="s">
        <v>164</v>
      </c>
      <c r="L21" s="12"/>
      <c r="M21" s="16">
        <v>130000000</v>
      </c>
      <c r="N21" s="17">
        <v>243800000</v>
      </c>
      <c r="O21" s="32">
        <f>Table1[[#This Row],[Box Office Revenue ($)]]-Table1[[#This Row],[Budget ($)]]</f>
        <v>113800000</v>
      </c>
      <c r="P21" s="35">
        <f>(Table1[[#This Row],[Profit Made]]/Table1[[#This Row],[Budget ($)]])</f>
        <v>0.87538461538461543</v>
      </c>
      <c r="Q21" s="2"/>
      <c r="R21" s="2"/>
      <c r="S21" s="2"/>
      <c r="T21" s="2"/>
      <c r="U21" s="2"/>
      <c r="V21" s="2"/>
    </row>
    <row r="22" spans="1:22" ht="15.75" customHeight="1" x14ac:dyDescent="0.2">
      <c r="A22" s="9" t="s">
        <v>165</v>
      </c>
      <c r="B22" s="10">
        <v>41502</v>
      </c>
      <c r="C22" s="11" t="s">
        <v>166</v>
      </c>
      <c r="D22" s="12" t="s">
        <v>64</v>
      </c>
      <c r="E22" s="12"/>
      <c r="F22" s="13" t="s">
        <v>167</v>
      </c>
      <c r="G22" s="14"/>
      <c r="H22" s="15" t="s">
        <v>168</v>
      </c>
      <c r="I22" s="15" t="s">
        <v>169</v>
      </c>
      <c r="J22" s="15" t="s">
        <v>170</v>
      </c>
      <c r="K22" s="15" t="s">
        <v>171</v>
      </c>
      <c r="L22" s="15" t="s">
        <v>172</v>
      </c>
      <c r="M22" s="16">
        <v>4000000</v>
      </c>
      <c r="N22" s="17">
        <v>1000000</v>
      </c>
      <c r="O22" s="32">
        <f>Table1[[#This Row],[Box Office Revenue ($)]]-Table1[[#This Row],[Budget ($)]]</f>
        <v>-3000000</v>
      </c>
      <c r="P22" s="35">
        <f>(Table1[[#This Row],[Profit Made]]/Table1[[#This Row],[Budget ($)]])</f>
        <v>-0.75</v>
      </c>
      <c r="Q22" s="2"/>
      <c r="R22" s="2"/>
      <c r="S22" s="2"/>
      <c r="T22" s="2"/>
      <c r="U22" s="2"/>
      <c r="V22" s="2"/>
    </row>
    <row r="23" spans="1:22" ht="15.75" customHeight="1" x14ac:dyDescent="0.2">
      <c r="A23" s="9" t="s">
        <v>173</v>
      </c>
      <c r="B23" s="10">
        <v>41201</v>
      </c>
      <c r="C23" s="11" t="s">
        <v>174</v>
      </c>
      <c r="D23" s="12" t="s">
        <v>33</v>
      </c>
      <c r="E23" s="12" t="s">
        <v>24</v>
      </c>
      <c r="F23" s="13" t="s">
        <v>175</v>
      </c>
      <c r="G23" s="14"/>
      <c r="H23" s="15" t="s">
        <v>176</v>
      </c>
      <c r="I23" s="15" t="s">
        <v>177</v>
      </c>
      <c r="J23" s="15" t="s">
        <v>178</v>
      </c>
      <c r="K23" s="15" t="s">
        <v>179</v>
      </c>
      <c r="L23" s="15" t="s">
        <v>180</v>
      </c>
      <c r="M23" s="16">
        <v>35000000</v>
      </c>
      <c r="N23" s="17">
        <v>34600000</v>
      </c>
      <c r="O23" s="32">
        <f>Table1[[#This Row],[Box Office Revenue ($)]]-Table1[[#This Row],[Budget ($)]]</f>
        <v>-400000</v>
      </c>
      <c r="P23" s="35">
        <f>(Table1[[#This Row],[Profit Made]]/Table1[[#This Row],[Budget ($)]])</f>
        <v>-1.1428571428571429E-2</v>
      </c>
      <c r="Q23" s="2"/>
      <c r="R23" s="2"/>
      <c r="S23" s="2"/>
      <c r="T23" s="2"/>
      <c r="U23" s="2"/>
      <c r="V23" s="2"/>
    </row>
    <row r="24" spans="1:22" ht="15.75" customHeight="1" x14ac:dyDescent="0.2">
      <c r="A24" s="9" t="s">
        <v>181</v>
      </c>
      <c r="B24" s="10">
        <v>42151</v>
      </c>
      <c r="C24" s="11" t="s">
        <v>182</v>
      </c>
      <c r="D24" s="12" t="s">
        <v>183</v>
      </c>
      <c r="E24" s="12" t="s">
        <v>42</v>
      </c>
      <c r="F24" s="13" t="s">
        <v>184</v>
      </c>
      <c r="G24" s="14"/>
      <c r="H24" s="15" t="s">
        <v>185</v>
      </c>
      <c r="I24" s="15" t="s">
        <v>186</v>
      </c>
      <c r="J24" s="15" t="s">
        <v>187</v>
      </c>
      <c r="K24" s="15" t="s">
        <v>124</v>
      </c>
      <c r="L24" s="15" t="s">
        <v>188</v>
      </c>
      <c r="M24" s="16">
        <v>52000000</v>
      </c>
      <c r="N24" s="17">
        <v>26300000</v>
      </c>
      <c r="O24" s="32">
        <f>Table1[[#This Row],[Box Office Revenue ($)]]-Table1[[#This Row],[Budget ($)]]</f>
        <v>-25700000</v>
      </c>
      <c r="P24" s="35">
        <f>(Table1[[#This Row],[Profit Made]]/Table1[[#This Row],[Budget ($)]])</f>
        <v>-0.49423076923076925</v>
      </c>
      <c r="Q24" s="2"/>
      <c r="R24" s="2"/>
      <c r="S24" s="2"/>
      <c r="T24" s="2"/>
      <c r="U24" s="2"/>
      <c r="V24" s="2"/>
    </row>
    <row r="25" spans="1:22" ht="15.75" customHeight="1" x14ac:dyDescent="0.2">
      <c r="A25" s="9" t="s">
        <v>189</v>
      </c>
      <c r="B25" s="10">
        <v>42356</v>
      </c>
      <c r="C25" s="11" t="s">
        <v>190</v>
      </c>
      <c r="D25" s="12" t="s">
        <v>42</v>
      </c>
      <c r="E25" s="12" t="s">
        <v>191</v>
      </c>
      <c r="F25" s="13" t="s">
        <v>192</v>
      </c>
      <c r="G25" s="14"/>
      <c r="H25" s="15" t="s">
        <v>193</v>
      </c>
      <c r="I25" s="15" t="s">
        <v>194</v>
      </c>
      <c r="J25" s="15" t="s">
        <v>195</v>
      </c>
      <c r="K25" s="15" t="s">
        <v>196</v>
      </c>
      <c r="L25" s="15" t="s">
        <v>197</v>
      </c>
      <c r="M25" s="16">
        <v>90000000</v>
      </c>
      <c r="N25" s="17">
        <v>234800000</v>
      </c>
      <c r="O25" s="32">
        <f>Table1[[#This Row],[Box Office Revenue ($)]]-Table1[[#This Row],[Budget ($)]]</f>
        <v>144800000</v>
      </c>
      <c r="P25" s="35">
        <f>(Table1[[#This Row],[Profit Made]]/Table1[[#This Row],[Budget ($)]])</f>
        <v>1.6088888888888888</v>
      </c>
      <c r="Q25" s="2"/>
      <c r="R25" s="2"/>
      <c r="S25" s="2"/>
      <c r="T25" s="2"/>
      <c r="U25" s="2"/>
      <c r="V25" s="2"/>
    </row>
    <row r="26" spans="1:22" ht="15.75" customHeight="1" x14ac:dyDescent="0.2">
      <c r="A26" s="9" t="s">
        <v>198</v>
      </c>
      <c r="B26" s="10">
        <v>41005</v>
      </c>
      <c r="C26" s="11" t="s">
        <v>199</v>
      </c>
      <c r="D26" s="12" t="s">
        <v>42</v>
      </c>
      <c r="E26" s="12"/>
      <c r="F26" s="13" t="s">
        <v>200</v>
      </c>
      <c r="G26" s="14"/>
      <c r="H26" s="15" t="s">
        <v>201</v>
      </c>
      <c r="I26" s="15" t="s">
        <v>202</v>
      </c>
      <c r="J26" s="15" t="s">
        <v>203</v>
      </c>
      <c r="K26" s="15" t="s">
        <v>204</v>
      </c>
      <c r="L26" s="15" t="s">
        <v>205</v>
      </c>
      <c r="M26" s="16">
        <v>50000000</v>
      </c>
      <c r="N26" s="17">
        <v>235000000</v>
      </c>
      <c r="O26" s="32">
        <f>Table1[[#This Row],[Box Office Revenue ($)]]-Table1[[#This Row],[Budget ($)]]</f>
        <v>185000000</v>
      </c>
      <c r="P26" s="35">
        <f>(Table1[[#This Row],[Profit Made]]/Table1[[#This Row],[Budget ($)]])</f>
        <v>3.7</v>
      </c>
      <c r="Q26" s="2"/>
      <c r="R26" s="2"/>
      <c r="S26" s="2"/>
      <c r="T26" s="2"/>
      <c r="U26" s="2"/>
      <c r="V26" s="2"/>
    </row>
    <row r="27" spans="1:22" ht="15.75" customHeight="1" x14ac:dyDescent="0.2">
      <c r="A27" s="9" t="s">
        <v>206</v>
      </c>
      <c r="B27" s="10">
        <v>41954</v>
      </c>
      <c r="C27" s="11" t="s">
        <v>207</v>
      </c>
      <c r="D27" s="12" t="s">
        <v>64</v>
      </c>
      <c r="E27" s="12"/>
      <c r="F27" s="13" t="s">
        <v>208</v>
      </c>
      <c r="G27" s="14"/>
      <c r="H27" s="15" t="s">
        <v>185</v>
      </c>
      <c r="I27" s="15" t="s">
        <v>209</v>
      </c>
      <c r="J27" s="15" t="s">
        <v>210</v>
      </c>
      <c r="K27" s="15" t="s">
        <v>211</v>
      </c>
      <c r="L27" s="12"/>
      <c r="M27" s="16">
        <v>58800000</v>
      </c>
      <c r="N27" s="17">
        <v>547400000</v>
      </c>
      <c r="O27" s="32">
        <f>Table1[[#This Row],[Box Office Revenue ($)]]-Table1[[#This Row],[Budget ($)]]</f>
        <v>488600000</v>
      </c>
      <c r="P27" s="35">
        <f>(Table1[[#This Row],[Profit Made]]/Table1[[#This Row],[Budget ($)]])</f>
        <v>8.3095238095238102</v>
      </c>
      <c r="Q27" s="2"/>
      <c r="R27" s="2"/>
      <c r="S27" s="2"/>
      <c r="T27" s="2"/>
      <c r="U27" s="2"/>
      <c r="V27" s="2"/>
    </row>
    <row r="28" spans="1:22" ht="15.75" customHeight="1" x14ac:dyDescent="0.2">
      <c r="A28" s="9" t="s">
        <v>212</v>
      </c>
      <c r="B28" s="10">
        <v>42237</v>
      </c>
      <c r="C28" s="11" t="s">
        <v>213</v>
      </c>
      <c r="D28" s="12" t="s">
        <v>24</v>
      </c>
      <c r="E28" s="12" t="s">
        <v>42</v>
      </c>
      <c r="F28" s="13" t="s">
        <v>214</v>
      </c>
      <c r="G28" s="14"/>
      <c r="H28" s="15" t="s">
        <v>215</v>
      </c>
      <c r="I28" s="15" t="s">
        <v>216</v>
      </c>
      <c r="J28" s="15" t="s">
        <v>217</v>
      </c>
      <c r="K28" s="15" t="s">
        <v>218</v>
      </c>
      <c r="L28" s="15" t="s">
        <v>219</v>
      </c>
      <c r="M28" s="16">
        <v>28000000</v>
      </c>
      <c r="N28" s="17">
        <v>27100000</v>
      </c>
      <c r="O28" s="32">
        <f>Table1[[#This Row],[Box Office Revenue ($)]]-Table1[[#This Row],[Budget ($)]]</f>
        <v>-900000</v>
      </c>
      <c r="P28" s="35">
        <f>(Table1[[#This Row],[Profit Made]]/Table1[[#This Row],[Budget ($)]])</f>
        <v>-3.214285714285714E-2</v>
      </c>
      <c r="Q28" s="2"/>
      <c r="R28" s="2"/>
      <c r="S28" s="2"/>
      <c r="T28" s="2"/>
      <c r="U28" s="2"/>
      <c r="V28" s="2"/>
    </row>
    <row r="29" spans="1:22" ht="15.75" customHeight="1" x14ac:dyDescent="0.2">
      <c r="A29" s="9" t="s">
        <v>220</v>
      </c>
      <c r="B29" s="10">
        <v>42171</v>
      </c>
      <c r="C29" s="11" t="s">
        <v>221</v>
      </c>
      <c r="D29" s="12" t="s">
        <v>63</v>
      </c>
      <c r="E29" s="12" t="s">
        <v>222</v>
      </c>
      <c r="F29" s="13" t="s">
        <v>223</v>
      </c>
      <c r="G29" s="14"/>
      <c r="H29" s="15" t="s">
        <v>224</v>
      </c>
      <c r="I29" s="15" t="s">
        <v>225</v>
      </c>
      <c r="J29" s="15" t="s">
        <v>226</v>
      </c>
      <c r="K29" s="15" t="s">
        <v>227</v>
      </c>
      <c r="L29" s="15" t="s">
        <v>228</v>
      </c>
      <c r="M29" s="16">
        <v>3400000</v>
      </c>
      <c r="N29" s="17">
        <v>22000000</v>
      </c>
      <c r="O29" s="32">
        <f>Table1[[#This Row],[Box Office Revenue ($)]]-Table1[[#This Row],[Budget ($)]]</f>
        <v>18600000</v>
      </c>
      <c r="P29" s="35">
        <f>(Table1[[#This Row],[Profit Made]]/Table1[[#This Row],[Budget ($)]])</f>
        <v>5.4705882352941178</v>
      </c>
      <c r="Q29" s="2"/>
      <c r="R29" s="2"/>
      <c r="S29" s="2"/>
      <c r="T29" s="2"/>
      <c r="U29" s="2"/>
      <c r="V29" s="2"/>
    </row>
    <row r="30" spans="1:22" ht="15.75" customHeight="1" x14ac:dyDescent="0.2">
      <c r="A30" s="9" t="s">
        <v>229</v>
      </c>
      <c r="B30" s="10">
        <v>41908</v>
      </c>
      <c r="C30" s="11" t="s">
        <v>230</v>
      </c>
      <c r="D30" s="12" t="s">
        <v>17</v>
      </c>
      <c r="E30" s="12"/>
      <c r="F30" s="13" t="s">
        <v>231</v>
      </c>
      <c r="G30" s="14"/>
      <c r="H30" s="15" t="s">
        <v>232</v>
      </c>
      <c r="I30" s="15" t="s">
        <v>233</v>
      </c>
      <c r="J30" s="15" t="s">
        <v>234</v>
      </c>
      <c r="K30" s="15" t="s">
        <v>235</v>
      </c>
      <c r="L30" s="12"/>
      <c r="M30" s="16">
        <v>6500000</v>
      </c>
      <c r="N30" s="17">
        <v>256899999.99999997</v>
      </c>
      <c r="O30" s="32">
        <f>Table1[[#This Row],[Box Office Revenue ($)]]-Table1[[#This Row],[Budget ($)]]</f>
        <v>250399999.99999997</v>
      </c>
      <c r="P30" s="35">
        <f>(Table1[[#This Row],[Profit Made]]/Table1[[#This Row],[Budget ($)]])</f>
        <v>38.523076923076921</v>
      </c>
      <c r="Q30" s="2"/>
      <c r="R30" s="2"/>
      <c r="S30" s="2"/>
      <c r="T30" s="2"/>
      <c r="U30" s="2"/>
      <c r="V30" s="2"/>
    </row>
    <row r="31" spans="1:22" ht="15.75" customHeight="1" x14ac:dyDescent="0.2">
      <c r="A31" s="9" t="s">
        <v>236</v>
      </c>
      <c r="B31" s="10">
        <v>41980</v>
      </c>
      <c r="C31" s="11" t="s">
        <v>237</v>
      </c>
      <c r="D31" s="12" t="s">
        <v>42</v>
      </c>
      <c r="E31" s="12" t="s">
        <v>64</v>
      </c>
      <c r="F31" s="13" t="s">
        <v>238</v>
      </c>
      <c r="G31" s="14"/>
      <c r="H31" s="15" t="s">
        <v>239</v>
      </c>
      <c r="I31" s="15" t="s">
        <v>240</v>
      </c>
      <c r="J31" s="15" t="s">
        <v>241</v>
      </c>
      <c r="K31" s="15" t="s">
        <v>242</v>
      </c>
      <c r="L31" s="15" t="s">
        <v>243</v>
      </c>
      <c r="M31" s="16">
        <v>65000000</v>
      </c>
      <c r="N31" s="17">
        <v>133800000.00000001</v>
      </c>
      <c r="O31" s="32">
        <f>Table1[[#This Row],[Box Office Revenue ($)]]-Table1[[#This Row],[Budget ($)]]</f>
        <v>68800000.000000015</v>
      </c>
      <c r="P31" s="35">
        <f>(Table1[[#This Row],[Profit Made]]/Table1[[#This Row],[Budget ($)]])</f>
        <v>1.0584615384615388</v>
      </c>
      <c r="Q31" s="2"/>
      <c r="R31" s="2"/>
      <c r="S31" s="2"/>
      <c r="T31" s="2"/>
      <c r="U31" s="2"/>
      <c r="V31" s="2"/>
    </row>
    <row r="32" spans="1:22" ht="15.75" customHeight="1" x14ac:dyDescent="0.2">
      <c r="A32" s="9" t="s">
        <v>244</v>
      </c>
      <c r="B32" s="10">
        <v>42184</v>
      </c>
      <c r="C32" s="11" t="s">
        <v>245</v>
      </c>
      <c r="D32" s="12" t="s">
        <v>24</v>
      </c>
      <c r="E32" s="12" t="s">
        <v>145</v>
      </c>
      <c r="F32" s="13" t="s">
        <v>246</v>
      </c>
      <c r="G32" s="14"/>
      <c r="H32" s="15" t="s">
        <v>247</v>
      </c>
      <c r="I32" s="15" t="s">
        <v>248</v>
      </c>
      <c r="J32" s="15" t="s">
        <v>249</v>
      </c>
      <c r="K32" s="15" t="s">
        <v>243</v>
      </c>
      <c r="L32" s="15" t="s">
        <v>250</v>
      </c>
      <c r="M32" s="16">
        <v>130000000</v>
      </c>
      <c r="N32" s="17">
        <v>519400000</v>
      </c>
      <c r="O32" s="32">
        <f>Table1[[#This Row],[Box Office Revenue ($)]]-Table1[[#This Row],[Budget ($)]]</f>
        <v>389400000</v>
      </c>
      <c r="P32" s="35">
        <f>(Table1[[#This Row],[Profit Made]]/Table1[[#This Row],[Budget ($)]])</f>
        <v>2.9953846153846153</v>
      </c>
      <c r="Q32" s="2"/>
      <c r="R32" s="2"/>
      <c r="S32" s="2"/>
      <c r="T32" s="2"/>
      <c r="U32" s="2"/>
      <c r="V32" s="2"/>
    </row>
    <row r="33" spans="1:22" ht="15.75" customHeight="1" x14ac:dyDescent="0.2">
      <c r="A33" s="9" t="s">
        <v>251</v>
      </c>
      <c r="B33" s="10">
        <v>41194</v>
      </c>
      <c r="C33" s="11" t="s">
        <v>252</v>
      </c>
      <c r="D33" s="12" t="s">
        <v>64</v>
      </c>
      <c r="E33" s="12"/>
      <c r="F33" s="13" t="s">
        <v>253</v>
      </c>
      <c r="G33" s="14"/>
      <c r="H33" s="15" t="s">
        <v>253</v>
      </c>
      <c r="I33" s="15" t="s">
        <v>20</v>
      </c>
      <c r="J33" s="15" t="s">
        <v>254</v>
      </c>
      <c r="K33" s="15" t="s">
        <v>255</v>
      </c>
      <c r="L33" s="15" t="s">
        <v>256</v>
      </c>
      <c r="M33" s="16">
        <v>44500000</v>
      </c>
      <c r="N33" s="17">
        <v>232300000</v>
      </c>
      <c r="O33" s="32">
        <f>Table1[[#This Row],[Box Office Revenue ($)]]-Table1[[#This Row],[Budget ($)]]</f>
        <v>187800000</v>
      </c>
      <c r="P33" s="35">
        <f>(Table1[[#This Row],[Profit Made]]/Table1[[#This Row],[Budget ($)]])</f>
        <v>4.2202247191011235</v>
      </c>
      <c r="Q33" s="2"/>
      <c r="R33" s="2"/>
      <c r="S33" s="2"/>
      <c r="T33" s="2"/>
      <c r="U33" s="2"/>
      <c r="V33" s="2"/>
    </row>
    <row r="34" spans="1:22" ht="15.75" customHeight="1" x14ac:dyDescent="0.2">
      <c r="A34" s="9" t="s">
        <v>257</v>
      </c>
      <c r="B34" s="10">
        <v>41880</v>
      </c>
      <c r="C34" s="11" t="s">
        <v>258</v>
      </c>
      <c r="D34" s="12" t="s">
        <v>17</v>
      </c>
      <c r="E34" s="12"/>
      <c r="F34" s="13" t="s">
        <v>259</v>
      </c>
      <c r="G34" s="14"/>
      <c r="H34" s="15" t="s">
        <v>260</v>
      </c>
      <c r="I34" s="15" t="s">
        <v>261</v>
      </c>
      <c r="J34" s="15" t="s">
        <v>262</v>
      </c>
      <c r="K34" s="15" t="s">
        <v>263</v>
      </c>
      <c r="L34" s="15" t="s">
        <v>264</v>
      </c>
      <c r="M34" s="16">
        <v>5000000</v>
      </c>
      <c r="N34" s="17">
        <v>5000000</v>
      </c>
      <c r="O34" s="32">
        <f>Table1[[#This Row],[Box Office Revenue ($)]]-Table1[[#This Row],[Budget ($)]]</f>
        <v>0</v>
      </c>
      <c r="P34" s="35">
        <f>(Table1[[#This Row],[Profit Made]]/Table1[[#This Row],[Budget ($)]])</f>
        <v>0</v>
      </c>
      <c r="Q34" s="2"/>
      <c r="R34" s="2"/>
      <c r="S34" s="2"/>
      <c r="T34" s="2"/>
      <c r="U34" s="2"/>
      <c r="V34" s="2"/>
    </row>
    <row r="35" spans="1:22" ht="15.75" customHeight="1" x14ac:dyDescent="0.2">
      <c r="A35" s="9" t="s">
        <v>265</v>
      </c>
      <c r="B35" s="10">
        <v>42580</v>
      </c>
      <c r="C35" s="11" t="s">
        <v>266</v>
      </c>
      <c r="D35" s="12" t="s">
        <v>42</v>
      </c>
      <c r="E35" s="12"/>
      <c r="F35" s="13" t="s">
        <v>267</v>
      </c>
      <c r="G35" s="13" t="s">
        <v>268</v>
      </c>
      <c r="H35" s="15" t="s">
        <v>269</v>
      </c>
      <c r="I35" s="15" t="s">
        <v>270</v>
      </c>
      <c r="J35" s="15" t="s">
        <v>271</v>
      </c>
      <c r="K35" s="15" t="s">
        <v>272</v>
      </c>
      <c r="L35" s="15" t="s">
        <v>273</v>
      </c>
      <c r="M35" s="16">
        <v>20000000</v>
      </c>
      <c r="N35" s="17">
        <v>124200000</v>
      </c>
      <c r="O35" s="32">
        <f>Table1[[#This Row],[Box Office Revenue ($)]]-Table1[[#This Row],[Budget ($)]]</f>
        <v>104200000</v>
      </c>
      <c r="P35" s="35">
        <f>(Table1[[#This Row],[Profit Made]]/Table1[[#This Row],[Budget ($)]])</f>
        <v>5.21</v>
      </c>
      <c r="Q35" s="2"/>
      <c r="R35" s="2"/>
      <c r="S35" s="2"/>
      <c r="T35" s="2"/>
      <c r="U35" s="2"/>
      <c r="V35" s="2"/>
    </row>
    <row r="36" spans="1:22" ht="15.75" customHeight="1" x14ac:dyDescent="0.2">
      <c r="A36" s="9" t="s">
        <v>274</v>
      </c>
      <c r="B36" s="10">
        <v>42475</v>
      </c>
      <c r="C36" s="11" t="s">
        <v>275</v>
      </c>
      <c r="D36" s="12" t="s">
        <v>42</v>
      </c>
      <c r="E36" s="12"/>
      <c r="F36" s="13" t="s">
        <v>276</v>
      </c>
      <c r="G36" s="14"/>
      <c r="H36" s="15" t="s">
        <v>47</v>
      </c>
      <c r="I36" s="15" t="s">
        <v>100</v>
      </c>
      <c r="J36" s="15" t="s">
        <v>277</v>
      </c>
      <c r="K36" s="15" t="s">
        <v>278</v>
      </c>
      <c r="L36" s="15" t="s">
        <v>279</v>
      </c>
      <c r="M36" s="16">
        <v>20000000</v>
      </c>
      <c r="N36" s="17">
        <v>55000000</v>
      </c>
      <c r="O36" s="32">
        <f>Table1[[#This Row],[Box Office Revenue ($)]]-Table1[[#This Row],[Budget ($)]]</f>
        <v>35000000</v>
      </c>
      <c r="P36" s="35">
        <f>(Table1[[#This Row],[Profit Made]]/Table1[[#This Row],[Budget ($)]])</f>
        <v>1.75</v>
      </c>
      <c r="Q36" s="2"/>
      <c r="R36" s="2"/>
      <c r="S36" s="2"/>
      <c r="T36" s="2"/>
      <c r="U36" s="2"/>
      <c r="V36" s="2"/>
    </row>
    <row r="37" spans="1:22" ht="15.75" customHeight="1" x14ac:dyDescent="0.2">
      <c r="A37" s="9" t="s">
        <v>280</v>
      </c>
      <c r="B37" s="10">
        <v>42448</v>
      </c>
      <c r="C37" s="11" t="s">
        <v>281</v>
      </c>
      <c r="D37" s="12" t="s">
        <v>24</v>
      </c>
      <c r="E37" s="12"/>
      <c r="F37" s="13" t="s">
        <v>282</v>
      </c>
      <c r="G37" s="14"/>
      <c r="H37" s="15" t="s">
        <v>253</v>
      </c>
      <c r="I37" s="15" t="s">
        <v>283</v>
      </c>
      <c r="J37" s="15" t="s">
        <v>284</v>
      </c>
      <c r="K37" s="15" t="s">
        <v>215</v>
      </c>
      <c r="L37" s="15" t="s">
        <v>285</v>
      </c>
      <c r="M37" s="16">
        <v>250000000</v>
      </c>
      <c r="N37" s="17">
        <v>872700000</v>
      </c>
      <c r="O37" s="32">
        <f>Table1[[#This Row],[Box Office Revenue ($)]]-Table1[[#This Row],[Budget ($)]]</f>
        <v>622700000</v>
      </c>
      <c r="P37" s="35">
        <f>(Table1[[#This Row],[Profit Made]]/Table1[[#This Row],[Budget ($)]])</f>
        <v>2.4908000000000001</v>
      </c>
      <c r="Q37" s="2"/>
      <c r="R37" s="2"/>
      <c r="S37" s="2"/>
      <c r="T37" s="2"/>
      <c r="U37" s="2"/>
      <c r="V37" s="2"/>
    </row>
    <row r="38" spans="1:22" ht="15.75" customHeight="1" x14ac:dyDescent="0.2">
      <c r="A38" s="9" t="s">
        <v>286</v>
      </c>
      <c r="B38" s="10">
        <v>42576</v>
      </c>
      <c r="C38" s="11" t="s">
        <v>287</v>
      </c>
      <c r="D38" s="12" t="s">
        <v>24</v>
      </c>
      <c r="E38" s="12"/>
      <c r="F38" s="13" t="s">
        <v>288</v>
      </c>
      <c r="G38" s="13" t="s">
        <v>289</v>
      </c>
      <c r="H38" s="15" t="s">
        <v>290</v>
      </c>
      <c r="I38" s="15" t="s">
        <v>291</v>
      </c>
      <c r="J38" s="15" t="s">
        <v>292</v>
      </c>
      <c r="K38" s="15" t="s">
        <v>293</v>
      </c>
      <c r="L38" s="12"/>
      <c r="M38" s="16">
        <v>3500000</v>
      </c>
      <c r="N38" s="17">
        <v>4400000</v>
      </c>
      <c r="O38" s="32">
        <f>Table1[[#This Row],[Box Office Revenue ($)]]-Table1[[#This Row],[Budget ($)]]</f>
        <v>900000</v>
      </c>
      <c r="P38" s="35">
        <f>(Table1[[#This Row],[Profit Made]]/Table1[[#This Row],[Budget ($)]])</f>
        <v>0.25714285714285712</v>
      </c>
      <c r="Q38" s="2"/>
      <c r="R38" s="2"/>
      <c r="S38" s="2"/>
      <c r="T38" s="2"/>
      <c r="U38" s="2"/>
      <c r="V38" s="2"/>
    </row>
    <row r="39" spans="1:22" ht="15.75" customHeight="1" x14ac:dyDescent="0.2">
      <c r="A39" s="9" t="s">
        <v>294</v>
      </c>
      <c r="B39" s="10">
        <v>41537</v>
      </c>
      <c r="C39" s="11" t="s">
        <v>295</v>
      </c>
      <c r="D39" s="12" t="s">
        <v>296</v>
      </c>
      <c r="E39" s="12"/>
      <c r="F39" s="13" t="s">
        <v>297</v>
      </c>
      <c r="G39" s="14"/>
      <c r="H39" s="15" t="s">
        <v>298</v>
      </c>
      <c r="I39" s="15" t="s">
        <v>299</v>
      </c>
      <c r="J39" s="15" t="s">
        <v>300</v>
      </c>
      <c r="K39" s="15" t="s">
        <v>301</v>
      </c>
      <c r="L39" s="15" t="s">
        <v>302</v>
      </c>
      <c r="M39" s="16">
        <v>20000000</v>
      </c>
      <c r="N39" s="17">
        <v>16500000</v>
      </c>
      <c r="O39" s="32">
        <f>Table1[[#This Row],[Box Office Revenue ($)]]-Table1[[#This Row],[Budget ($)]]</f>
        <v>-3500000</v>
      </c>
      <c r="P39" s="35">
        <f>(Table1[[#This Row],[Profit Made]]/Table1[[#This Row],[Budget ($)]])</f>
        <v>-0.17499999999999999</v>
      </c>
      <c r="Q39" s="2"/>
      <c r="R39" s="2"/>
      <c r="S39" s="2"/>
      <c r="T39" s="2"/>
      <c r="U39" s="2"/>
      <c r="V39" s="2"/>
    </row>
    <row r="40" spans="1:22" ht="15.75" customHeight="1" x14ac:dyDescent="0.2">
      <c r="A40" s="9" t="s">
        <v>303</v>
      </c>
      <c r="B40" s="10">
        <v>41047</v>
      </c>
      <c r="C40" s="11" t="s">
        <v>304</v>
      </c>
      <c r="D40" s="12" t="s">
        <v>24</v>
      </c>
      <c r="E40" s="12" t="s">
        <v>159</v>
      </c>
      <c r="F40" s="13" t="s">
        <v>305</v>
      </c>
      <c r="G40" s="14"/>
      <c r="H40" s="15" t="s">
        <v>306</v>
      </c>
      <c r="I40" s="15" t="s">
        <v>307</v>
      </c>
      <c r="J40" s="15" t="s">
        <v>308</v>
      </c>
      <c r="K40" s="15" t="s">
        <v>309</v>
      </c>
      <c r="L40" s="15" t="s">
        <v>139</v>
      </c>
      <c r="M40" s="16">
        <v>220000000</v>
      </c>
      <c r="N40" s="17">
        <v>303000000</v>
      </c>
      <c r="O40" s="32">
        <f>Table1[[#This Row],[Box Office Revenue ($)]]-Table1[[#This Row],[Budget ($)]]</f>
        <v>83000000</v>
      </c>
      <c r="P40" s="35">
        <f>(Table1[[#This Row],[Profit Made]]/Table1[[#This Row],[Budget ($)]])</f>
        <v>0.37727272727272726</v>
      </c>
      <c r="Q40" s="2"/>
      <c r="R40" s="2"/>
      <c r="S40" s="2"/>
      <c r="T40" s="2"/>
      <c r="U40" s="2"/>
      <c r="V40" s="2"/>
    </row>
    <row r="41" spans="1:22" ht="12.75" x14ac:dyDescent="0.2">
      <c r="A41" s="9" t="s">
        <v>310</v>
      </c>
      <c r="B41" s="10">
        <v>41087</v>
      </c>
      <c r="C41" s="11" t="s">
        <v>311</v>
      </c>
      <c r="D41" s="12" t="s">
        <v>64</v>
      </c>
      <c r="E41" s="12" t="s">
        <v>54</v>
      </c>
      <c r="F41" s="13" t="s">
        <v>312</v>
      </c>
      <c r="G41" s="14"/>
      <c r="H41" s="15" t="s">
        <v>239</v>
      </c>
      <c r="I41" s="15" t="s">
        <v>313</v>
      </c>
      <c r="J41" s="12"/>
      <c r="K41" s="12"/>
      <c r="L41" s="12"/>
      <c r="M41" s="16">
        <v>1800000</v>
      </c>
      <c r="N41" s="17">
        <v>21900000</v>
      </c>
      <c r="O41" s="32">
        <f>Table1[[#This Row],[Box Office Revenue ($)]]-Table1[[#This Row],[Budget ($)]]</f>
        <v>20100000</v>
      </c>
      <c r="P41" s="35">
        <f>(Table1[[#This Row],[Profit Made]]/Table1[[#This Row],[Budget ($)]])</f>
        <v>11.166666666666666</v>
      </c>
      <c r="Q41" s="2"/>
      <c r="R41" s="2"/>
      <c r="S41" s="2"/>
      <c r="T41" s="2"/>
      <c r="U41" s="2"/>
      <c r="V41" s="2"/>
    </row>
    <row r="42" spans="1:22" ht="12.75" x14ac:dyDescent="0.2">
      <c r="A42" s="9" t="s">
        <v>314</v>
      </c>
      <c r="B42" s="10">
        <v>41319</v>
      </c>
      <c r="C42" s="11" t="s">
        <v>315</v>
      </c>
      <c r="D42" s="12" t="s">
        <v>54</v>
      </c>
      <c r="E42" s="12" t="s">
        <v>183</v>
      </c>
      <c r="F42" s="13" t="s">
        <v>316</v>
      </c>
      <c r="G42" s="14"/>
      <c r="H42" s="15" t="s">
        <v>317</v>
      </c>
      <c r="I42" s="15" t="s">
        <v>318</v>
      </c>
      <c r="J42" s="15" t="s">
        <v>149</v>
      </c>
      <c r="K42" s="15" t="s">
        <v>319</v>
      </c>
      <c r="L42" s="15" t="s">
        <v>320</v>
      </c>
      <c r="M42" s="16">
        <v>60000000</v>
      </c>
      <c r="N42" s="17">
        <v>60100000</v>
      </c>
      <c r="O42" s="32">
        <f>Table1[[#This Row],[Box Office Revenue ($)]]-Table1[[#This Row],[Budget ($)]]</f>
        <v>100000</v>
      </c>
      <c r="P42" s="35">
        <f>(Table1[[#This Row],[Profit Made]]/Table1[[#This Row],[Budget ($)]])</f>
        <v>1.6666666666666668E-3</v>
      </c>
      <c r="Q42" s="2"/>
      <c r="R42" s="2"/>
      <c r="S42" s="2"/>
      <c r="T42" s="2"/>
      <c r="U42" s="2"/>
      <c r="V42" s="2"/>
    </row>
    <row r="43" spans="1:22" ht="12.75" x14ac:dyDescent="0.2">
      <c r="A43" s="9" t="s">
        <v>321</v>
      </c>
      <c r="B43" s="10">
        <v>41886</v>
      </c>
      <c r="C43" s="11" t="s">
        <v>322</v>
      </c>
      <c r="D43" s="12" t="s">
        <v>323</v>
      </c>
      <c r="E43" s="12" t="s">
        <v>16</v>
      </c>
      <c r="F43" s="13" t="s">
        <v>324</v>
      </c>
      <c r="G43" s="14"/>
      <c r="H43" s="15" t="s">
        <v>325</v>
      </c>
      <c r="I43" s="15" t="s">
        <v>326</v>
      </c>
      <c r="J43" s="15" t="s">
        <v>327</v>
      </c>
      <c r="K43" s="15" t="s">
        <v>328</v>
      </c>
      <c r="L43" s="12"/>
      <c r="M43" s="16">
        <v>22000000</v>
      </c>
      <c r="N43" s="17">
        <v>15100000</v>
      </c>
      <c r="O43" s="32">
        <f>Table1[[#This Row],[Box Office Revenue ($)]]-Table1[[#This Row],[Budget ($)]]</f>
        <v>-6900000</v>
      </c>
      <c r="P43" s="35">
        <f>(Table1[[#This Row],[Profit Made]]/Table1[[#This Row],[Budget ($)]])</f>
        <v>-0.31363636363636366</v>
      </c>
      <c r="Q43" s="2"/>
      <c r="R43" s="2"/>
      <c r="S43" s="2"/>
      <c r="T43" s="2"/>
      <c r="U43" s="2"/>
      <c r="V43" s="2"/>
    </row>
    <row r="44" spans="1:22" ht="12.75" x14ac:dyDescent="0.2">
      <c r="A44" s="9" t="s">
        <v>329</v>
      </c>
      <c r="B44" s="10">
        <v>42601</v>
      </c>
      <c r="C44" s="11" t="s">
        <v>330</v>
      </c>
      <c r="D44" s="12" t="s">
        <v>145</v>
      </c>
      <c r="E44" s="12"/>
      <c r="F44" s="13" t="s">
        <v>152</v>
      </c>
      <c r="G44" s="14"/>
      <c r="H44" s="15" t="s">
        <v>331</v>
      </c>
      <c r="I44" s="15" t="s">
        <v>332</v>
      </c>
      <c r="J44" s="15" t="s">
        <v>333</v>
      </c>
      <c r="K44" s="15" t="s">
        <v>56</v>
      </c>
      <c r="L44" s="15" t="s">
        <v>334</v>
      </c>
      <c r="M44" s="16">
        <v>100000000</v>
      </c>
      <c r="N44" s="17">
        <v>41400000</v>
      </c>
      <c r="O44" s="32">
        <f>Table1[[#This Row],[Box Office Revenue ($)]]-Table1[[#This Row],[Budget ($)]]</f>
        <v>-58600000</v>
      </c>
      <c r="P44" s="35">
        <f>(Table1[[#This Row],[Profit Made]]/Table1[[#This Row],[Budget ($)]])</f>
        <v>-0.58599999999999997</v>
      </c>
      <c r="Q44" s="2"/>
      <c r="R44" s="2"/>
      <c r="S44" s="2"/>
      <c r="T44" s="2"/>
      <c r="U44" s="2"/>
      <c r="V44" s="2"/>
    </row>
    <row r="45" spans="1:22" ht="12.75" x14ac:dyDescent="0.2">
      <c r="A45" s="9" t="s">
        <v>335</v>
      </c>
      <c r="B45" s="10">
        <v>41888</v>
      </c>
      <c r="C45" s="11" t="s">
        <v>336</v>
      </c>
      <c r="D45" s="12" t="s">
        <v>183</v>
      </c>
      <c r="E45" s="12" t="s">
        <v>64</v>
      </c>
      <c r="F45" s="13" t="s">
        <v>337</v>
      </c>
      <c r="G45" s="14"/>
      <c r="H45" s="15" t="s">
        <v>338</v>
      </c>
      <c r="I45" s="15" t="s">
        <v>339</v>
      </c>
      <c r="J45" s="15" t="s">
        <v>340</v>
      </c>
      <c r="K45" s="15" t="s">
        <v>341</v>
      </c>
      <c r="L45" s="12"/>
      <c r="M45" s="16">
        <v>7000000</v>
      </c>
      <c r="N45" s="17">
        <v>14600000</v>
      </c>
      <c r="O45" s="32">
        <f>Table1[[#This Row],[Box Office Revenue ($)]]-Table1[[#This Row],[Budget ($)]]</f>
        <v>7600000</v>
      </c>
      <c r="P45" s="35">
        <f>(Table1[[#This Row],[Profit Made]]/Table1[[#This Row],[Budget ($)]])</f>
        <v>1.0857142857142856</v>
      </c>
      <c r="Q45" s="2"/>
      <c r="R45" s="2"/>
      <c r="S45" s="2"/>
      <c r="T45" s="2"/>
      <c r="U45" s="2"/>
      <c r="V45" s="2"/>
    </row>
    <row r="46" spans="1:22" ht="12.75" x14ac:dyDescent="0.2">
      <c r="A46" s="9" t="s">
        <v>342</v>
      </c>
      <c r="B46" s="10">
        <v>41998</v>
      </c>
      <c r="C46" s="11" t="s">
        <v>343</v>
      </c>
      <c r="D46" s="12" t="s">
        <v>63</v>
      </c>
      <c r="E46" s="12" t="s">
        <v>64</v>
      </c>
      <c r="F46" s="13" t="s">
        <v>344</v>
      </c>
      <c r="G46" s="14"/>
      <c r="H46" s="15" t="s">
        <v>284</v>
      </c>
      <c r="I46" s="15" t="s">
        <v>345</v>
      </c>
      <c r="J46" s="15" t="s">
        <v>346</v>
      </c>
      <c r="K46" s="15" t="s">
        <v>347</v>
      </c>
      <c r="L46" s="15" t="s">
        <v>348</v>
      </c>
      <c r="M46" s="16">
        <v>10000000</v>
      </c>
      <c r="N46" s="17">
        <v>29300000</v>
      </c>
      <c r="O46" s="32">
        <f>Table1[[#This Row],[Box Office Revenue ($)]]-Table1[[#This Row],[Budget ($)]]</f>
        <v>19300000</v>
      </c>
      <c r="P46" s="35">
        <f>(Table1[[#This Row],[Profit Made]]/Table1[[#This Row],[Budget ($)]])</f>
        <v>1.93</v>
      </c>
      <c r="Q46" s="2"/>
      <c r="R46" s="2"/>
      <c r="S46" s="2"/>
      <c r="T46" s="2"/>
      <c r="U46" s="2"/>
      <c r="V46" s="2"/>
    </row>
    <row r="47" spans="1:22" ht="12.75" x14ac:dyDescent="0.2">
      <c r="A47" s="9" t="s">
        <v>349</v>
      </c>
      <c r="B47" s="10">
        <v>42251</v>
      </c>
      <c r="C47" s="11" t="s">
        <v>350</v>
      </c>
      <c r="D47" s="12" t="s">
        <v>24</v>
      </c>
      <c r="E47" s="12" t="s">
        <v>64</v>
      </c>
      <c r="F47" s="13" t="s">
        <v>351</v>
      </c>
      <c r="G47" s="14"/>
      <c r="H47" s="15" t="s">
        <v>352</v>
      </c>
      <c r="I47" s="15" t="s">
        <v>353</v>
      </c>
      <c r="J47" s="15" t="s">
        <v>354</v>
      </c>
      <c r="K47" s="15" t="s">
        <v>209</v>
      </c>
      <c r="L47" s="15" t="s">
        <v>355</v>
      </c>
      <c r="M47" s="16">
        <v>53000000</v>
      </c>
      <c r="N47" s="17">
        <v>99800000</v>
      </c>
      <c r="O47" s="32">
        <f>Table1[[#This Row],[Box Office Revenue ($)]]-Table1[[#This Row],[Budget ($)]]</f>
        <v>46800000</v>
      </c>
      <c r="P47" s="35">
        <f>(Table1[[#This Row],[Profit Made]]/Table1[[#This Row],[Budget ($)]])</f>
        <v>0.88301886792452833</v>
      </c>
      <c r="Q47" s="2"/>
      <c r="R47" s="2"/>
      <c r="S47" s="2"/>
      <c r="T47" s="2"/>
      <c r="U47" s="2"/>
      <c r="V47" s="2"/>
    </row>
    <row r="48" spans="1:22" ht="12.75" x14ac:dyDescent="0.2">
      <c r="A48" s="9" t="s">
        <v>356</v>
      </c>
      <c r="B48" s="10">
        <v>42012</v>
      </c>
      <c r="C48" s="11" t="s">
        <v>357</v>
      </c>
      <c r="D48" s="12" t="s">
        <v>24</v>
      </c>
      <c r="E48" s="12" t="s">
        <v>16</v>
      </c>
      <c r="F48" s="13" t="s">
        <v>358</v>
      </c>
      <c r="G48" s="14"/>
      <c r="H48" s="15" t="s">
        <v>359</v>
      </c>
      <c r="I48" s="15" t="s">
        <v>317</v>
      </c>
      <c r="J48" s="15" t="s">
        <v>360</v>
      </c>
      <c r="K48" s="15" t="s">
        <v>361</v>
      </c>
      <c r="L48" s="15" t="s">
        <v>362</v>
      </c>
      <c r="M48" s="16">
        <v>70000000</v>
      </c>
      <c r="N48" s="17">
        <v>19700000</v>
      </c>
      <c r="O48" s="32">
        <f>Table1[[#This Row],[Box Office Revenue ($)]]-Table1[[#This Row],[Budget ($)]]</f>
        <v>-50300000</v>
      </c>
      <c r="P48" s="35">
        <f>(Table1[[#This Row],[Profit Made]]/Table1[[#This Row],[Budget ($)]])</f>
        <v>-0.71857142857142853</v>
      </c>
      <c r="Q48" s="2"/>
      <c r="R48" s="2"/>
      <c r="S48" s="2"/>
      <c r="T48" s="2"/>
      <c r="U48" s="2"/>
      <c r="V48" s="2"/>
    </row>
    <row r="49" spans="1:22" ht="12.75" x14ac:dyDescent="0.2">
      <c r="A49" s="9" t="s">
        <v>363</v>
      </c>
      <c r="B49" s="10">
        <v>41782</v>
      </c>
      <c r="C49" s="11" t="s">
        <v>364</v>
      </c>
      <c r="D49" s="12" t="s">
        <v>42</v>
      </c>
      <c r="E49" s="12" t="s">
        <v>183</v>
      </c>
      <c r="F49" s="13" t="s">
        <v>365</v>
      </c>
      <c r="G49" s="14"/>
      <c r="H49" s="15" t="s">
        <v>366</v>
      </c>
      <c r="I49" s="15" t="s">
        <v>367</v>
      </c>
      <c r="J49" s="15" t="s">
        <v>197</v>
      </c>
      <c r="K49" s="15" t="s">
        <v>368</v>
      </c>
      <c r="L49" s="15" t="s">
        <v>369</v>
      </c>
      <c r="M49" s="16">
        <v>40000000</v>
      </c>
      <c r="N49" s="17">
        <v>128000000</v>
      </c>
      <c r="O49" s="32">
        <f>Table1[[#This Row],[Box Office Revenue ($)]]-Table1[[#This Row],[Budget ($)]]</f>
        <v>88000000</v>
      </c>
      <c r="P49" s="35">
        <f>(Table1[[#This Row],[Profit Made]]/Table1[[#This Row],[Budget ($)]])</f>
        <v>2.2000000000000002</v>
      </c>
      <c r="Q49" s="2"/>
      <c r="R49" s="2"/>
      <c r="S49" s="2"/>
      <c r="T49" s="2"/>
      <c r="U49" s="2"/>
      <c r="V49" s="2"/>
    </row>
    <row r="50" spans="1:22" ht="12.75" x14ac:dyDescent="0.2">
      <c r="A50" s="9" t="s">
        <v>370</v>
      </c>
      <c r="B50" s="10">
        <v>41481</v>
      </c>
      <c r="C50" s="11" t="s">
        <v>371</v>
      </c>
      <c r="D50" s="12" t="s">
        <v>64</v>
      </c>
      <c r="E50" s="12"/>
      <c r="F50" s="13" t="s">
        <v>372</v>
      </c>
      <c r="G50" s="14" t="s">
        <v>373</v>
      </c>
      <c r="H50" s="15" t="s">
        <v>187</v>
      </c>
      <c r="I50" s="15" t="s">
        <v>374</v>
      </c>
      <c r="J50" s="15" t="s">
        <v>243</v>
      </c>
      <c r="K50" s="15" t="s">
        <v>375</v>
      </c>
      <c r="L50" s="15" t="s">
        <v>376</v>
      </c>
      <c r="M50" s="16">
        <v>18000000</v>
      </c>
      <c r="N50" s="17">
        <v>97500000</v>
      </c>
      <c r="O50" s="32">
        <f>Table1[[#This Row],[Box Office Revenue ($)]]-Table1[[#This Row],[Budget ($)]]</f>
        <v>79500000</v>
      </c>
      <c r="P50" s="35">
        <f>(Table1[[#This Row],[Profit Made]]/Table1[[#This Row],[Budget ($)]])</f>
        <v>4.416666666666667</v>
      </c>
      <c r="Q50" s="2"/>
      <c r="R50" s="2"/>
      <c r="S50" s="2"/>
      <c r="T50" s="2"/>
      <c r="U50" s="2"/>
      <c r="V50" s="2"/>
    </row>
    <row r="51" spans="1:22" ht="12.75" x14ac:dyDescent="0.2">
      <c r="A51" s="9" t="s">
        <v>377</v>
      </c>
      <c r="B51" s="10">
        <v>41658</v>
      </c>
      <c r="C51" s="11" t="s">
        <v>378</v>
      </c>
      <c r="D51" s="12" t="s">
        <v>64</v>
      </c>
      <c r="E51" s="12"/>
      <c r="F51" s="13" t="s">
        <v>379</v>
      </c>
      <c r="G51" s="14" t="s">
        <v>373</v>
      </c>
      <c r="H51" s="15" t="s">
        <v>380</v>
      </c>
      <c r="I51" s="15" t="s">
        <v>381</v>
      </c>
      <c r="J51" s="15" t="s">
        <v>382</v>
      </c>
      <c r="K51" s="12"/>
      <c r="L51" s="12"/>
      <c r="M51" s="16">
        <v>4000000</v>
      </c>
      <c r="N51" s="17">
        <v>44500000</v>
      </c>
      <c r="O51" s="32">
        <f>Table1[[#This Row],[Box Office Revenue ($)]]-Table1[[#This Row],[Budget ($)]]</f>
        <v>40500000</v>
      </c>
      <c r="P51" s="35">
        <f>(Table1[[#This Row],[Profit Made]]/Table1[[#This Row],[Budget ($)]])</f>
        <v>10.125</v>
      </c>
      <c r="Q51" s="2"/>
      <c r="R51" s="2"/>
      <c r="S51" s="2"/>
      <c r="T51" s="2"/>
      <c r="U51" s="2"/>
      <c r="V51" s="2"/>
    </row>
    <row r="52" spans="1:22" ht="12.75" x14ac:dyDescent="0.2">
      <c r="A52" s="9" t="s">
        <v>383</v>
      </c>
      <c r="B52" s="10">
        <v>41752</v>
      </c>
      <c r="C52" s="11" t="s">
        <v>384</v>
      </c>
      <c r="D52" s="12" t="s">
        <v>24</v>
      </c>
      <c r="E52" s="12"/>
      <c r="F52" s="13" t="s">
        <v>385</v>
      </c>
      <c r="G52" s="14"/>
      <c r="H52" s="15" t="s">
        <v>386</v>
      </c>
      <c r="I52" s="15" t="s">
        <v>387</v>
      </c>
      <c r="J52" s="15" t="s">
        <v>388</v>
      </c>
      <c r="K52" s="12"/>
      <c r="L52" s="12"/>
      <c r="M52" s="16">
        <v>23000000</v>
      </c>
      <c r="N52" s="17">
        <v>69000000</v>
      </c>
      <c r="O52" s="32">
        <f>Table1[[#This Row],[Box Office Revenue ($)]]-Table1[[#This Row],[Budget ($)]]</f>
        <v>46000000</v>
      </c>
      <c r="P52" s="35">
        <f>(Table1[[#This Row],[Profit Made]]/Table1[[#This Row],[Budget ($)]])</f>
        <v>2</v>
      </c>
      <c r="Q52" s="2"/>
      <c r="R52" s="2"/>
      <c r="S52" s="2"/>
      <c r="T52" s="2"/>
      <c r="U52" s="2"/>
      <c r="V52" s="2"/>
    </row>
    <row r="53" spans="1:22" ht="12.75" x14ac:dyDescent="0.2">
      <c r="A53" s="9" t="s">
        <v>389</v>
      </c>
      <c r="B53" s="10">
        <v>42281</v>
      </c>
      <c r="C53" s="11" t="s">
        <v>390</v>
      </c>
      <c r="D53" s="12" t="s">
        <v>64</v>
      </c>
      <c r="E53" s="12"/>
      <c r="F53" s="13" t="s">
        <v>391</v>
      </c>
      <c r="G53" s="14"/>
      <c r="H53" s="15" t="s">
        <v>392</v>
      </c>
      <c r="I53" s="15" t="s">
        <v>393</v>
      </c>
      <c r="J53" s="15" t="s">
        <v>394</v>
      </c>
      <c r="K53" s="15" t="s">
        <v>395</v>
      </c>
      <c r="L53" s="15" t="s">
        <v>396</v>
      </c>
      <c r="M53" s="16">
        <v>40000000</v>
      </c>
      <c r="N53" s="17">
        <v>165500000</v>
      </c>
      <c r="O53" s="32">
        <f>Table1[[#This Row],[Box Office Revenue ($)]]-Table1[[#This Row],[Budget ($)]]</f>
        <v>125500000</v>
      </c>
      <c r="P53" s="35">
        <f>(Table1[[#This Row],[Profit Made]]/Table1[[#This Row],[Budget ($)]])</f>
        <v>3.1375000000000002</v>
      </c>
      <c r="Q53" s="2"/>
      <c r="R53" s="2"/>
      <c r="S53" s="2"/>
      <c r="T53" s="2"/>
      <c r="U53" s="2"/>
      <c r="V53" s="2"/>
    </row>
    <row r="54" spans="1:22" ht="12.75" x14ac:dyDescent="0.2">
      <c r="A54" s="9" t="s">
        <v>397</v>
      </c>
      <c r="B54" s="10">
        <v>42030</v>
      </c>
      <c r="C54" s="11" t="s">
        <v>398</v>
      </c>
      <c r="D54" s="12" t="s">
        <v>64</v>
      </c>
      <c r="E54" s="12" t="s">
        <v>183</v>
      </c>
      <c r="F54" s="13" t="s">
        <v>399</v>
      </c>
      <c r="G54" s="14"/>
      <c r="H54" s="15" t="s">
        <v>400</v>
      </c>
      <c r="I54" s="15" t="s">
        <v>401</v>
      </c>
      <c r="J54" s="15" t="s">
        <v>402</v>
      </c>
      <c r="K54" s="15" t="s">
        <v>403</v>
      </c>
      <c r="L54" s="15" t="s">
        <v>404</v>
      </c>
      <c r="M54" s="16">
        <v>11000000</v>
      </c>
      <c r="N54" s="17">
        <v>62100000</v>
      </c>
      <c r="O54" s="32">
        <f>Table1[[#This Row],[Box Office Revenue ($)]]-Table1[[#This Row],[Budget ($)]]</f>
        <v>51100000</v>
      </c>
      <c r="P54" s="35">
        <f>(Table1[[#This Row],[Profit Made]]/Table1[[#This Row],[Budget ($)]])</f>
        <v>4.6454545454545455</v>
      </c>
      <c r="Q54" s="2"/>
      <c r="R54" s="2"/>
      <c r="S54" s="2"/>
      <c r="T54" s="2"/>
      <c r="U54" s="2"/>
      <c r="V54" s="2"/>
    </row>
    <row r="55" spans="1:22" ht="12.75" x14ac:dyDescent="0.2">
      <c r="A55" s="9" t="s">
        <v>405</v>
      </c>
      <c r="B55" s="10">
        <v>41306</v>
      </c>
      <c r="C55" s="11" t="s">
        <v>406</v>
      </c>
      <c r="D55" s="12" t="s">
        <v>33</v>
      </c>
      <c r="E55" s="12" t="s">
        <v>24</v>
      </c>
      <c r="F55" s="13" t="s">
        <v>407</v>
      </c>
      <c r="G55" s="14"/>
      <c r="H55" s="15" t="s">
        <v>408</v>
      </c>
      <c r="I55" s="15" t="s">
        <v>409</v>
      </c>
      <c r="J55" s="15" t="s">
        <v>410</v>
      </c>
      <c r="K55" s="15" t="s">
        <v>411</v>
      </c>
      <c r="L55" s="15" t="s">
        <v>412</v>
      </c>
      <c r="M55" s="16">
        <v>55000000</v>
      </c>
      <c r="N55" s="17">
        <v>21900000</v>
      </c>
      <c r="O55" s="32">
        <f>Table1[[#This Row],[Box Office Revenue ($)]]-Table1[[#This Row],[Budget ($)]]</f>
        <v>-33100000</v>
      </c>
      <c r="P55" s="35">
        <f>(Table1[[#This Row],[Profit Made]]/Table1[[#This Row],[Budget ($)]])</f>
        <v>-0.60181818181818181</v>
      </c>
      <c r="Q55" s="2"/>
      <c r="R55" s="2"/>
      <c r="S55" s="2"/>
      <c r="T55" s="2"/>
      <c r="U55" s="2"/>
      <c r="V55" s="2"/>
    </row>
    <row r="56" spans="1:22" ht="12.75" x14ac:dyDescent="0.2">
      <c r="A56" s="9" t="s">
        <v>413</v>
      </c>
      <c r="B56" s="10">
        <v>42283</v>
      </c>
      <c r="C56" s="11" t="s">
        <v>414</v>
      </c>
      <c r="D56" s="12" t="s">
        <v>42</v>
      </c>
      <c r="E56" s="12" t="s">
        <v>64</v>
      </c>
      <c r="F56" s="13" t="s">
        <v>415</v>
      </c>
      <c r="G56" s="14"/>
      <c r="H56" s="15" t="s">
        <v>185</v>
      </c>
      <c r="I56" s="15" t="s">
        <v>416</v>
      </c>
      <c r="J56" s="15" t="s">
        <v>149</v>
      </c>
      <c r="K56" s="15" t="s">
        <v>209</v>
      </c>
      <c r="L56" s="15" t="s">
        <v>417</v>
      </c>
      <c r="M56" s="16">
        <v>20000000</v>
      </c>
      <c r="N56" s="17">
        <v>36600000</v>
      </c>
      <c r="O56" s="32">
        <f>Table1[[#This Row],[Box Office Revenue ($)]]-Table1[[#This Row],[Budget ($)]]</f>
        <v>16600000</v>
      </c>
      <c r="P56" s="35">
        <f>(Table1[[#This Row],[Profit Made]]/Table1[[#This Row],[Budget ($)]])</f>
        <v>0.83</v>
      </c>
      <c r="Q56" s="2"/>
      <c r="R56" s="2"/>
      <c r="S56" s="2"/>
      <c r="T56" s="2"/>
      <c r="U56" s="2"/>
      <c r="V56" s="2"/>
    </row>
    <row r="57" spans="1:22" ht="12.75" x14ac:dyDescent="0.2">
      <c r="A57" s="9" t="s">
        <v>418</v>
      </c>
      <c r="B57" s="10">
        <v>42313</v>
      </c>
      <c r="C57" s="11" t="s">
        <v>419</v>
      </c>
      <c r="D57" s="12" t="s">
        <v>64</v>
      </c>
      <c r="E57" s="12"/>
      <c r="F57" s="13" t="s">
        <v>420</v>
      </c>
      <c r="G57" s="14"/>
      <c r="H57" s="15" t="s">
        <v>420</v>
      </c>
      <c r="I57" s="15" t="s">
        <v>421</v>
      </c>
      <c r="J57" s="15" t="s">
        <v>422</v>
      </c>
      <c r="K57" s="15" t="s">
        <v>423</v>
      </c>
      <c r="L57" s="15" t="s">
        <v>424</v>
      </c>
      <c r="M57" s="16">
        <v>10000000</v>
      </c>
      <c r="N57" s="17">
        <v>3300000</v>
      </c>
      <c r="O57" s="32">
        <f>Table1[[#This Row],[Box Office Revenue ($)]]-Table1[[#This Row],[Budget ($)]]</f>
        <v>-6700000</v>
      </c>
      <c r="P57" s="35">
        <f>(Table1[[#This Row],[Profit Made]]/Table1[[#This Row],[Budget ($)]])</f>
        <v>-0.67</v>
      </c>
      <c r="Q57" s="2"/>
      <c r="R57" s="2"/>
      <c r="S57" s="2"/>
      <c r="T57" s="2"/>
      <c r="U57" s="2"/>
      <c r="V57" s="2"/>
    </row>
    <row r="58" spans="1:22" ht="12.75" x14ac:dyDescent="0.2">
      <c r="A58" s="9" t="s">
        <v>425</v>
      </c>
      <c r="B58" s="10">
        <v>41711</v>
      </c>
      <c r="C58" s="11" t="s">
        <v>426</v>
      </c>
      <c r="D58" s="12" t="s">
        <v>24</v>
      </c>
      <c r="E58" s="12"/>
      <c r="F58" s="13" t="s">
        <v>427</v>
      </c>
      <c r="G58" s="13" t="s">
        <v>428</v>
      </c>
      <c r="H58" s="15" t="s">
        <v>429</v>
      </c>
      <c r="I58" s="15" t="s">
        <v>430</v>
      </c>
      <c r="J58" s="15" t="s">
        <v>431</v>
      </c>
      <c r="K58" s="15" t="s">
        <v>155</v>
      </c>
      <c r="L58" s="15" t="s">
        <v>432</v>
      </c>
      <c r="M58" s="16">
        <v>170000000</v>
      </c>
      <c r="N58" s="17">
        <v>714400000</v>
      </c>
      <c r="O58" s="32">
        <f>Table1[[#This Row],[Box Office Revenue ($)]]-Table1[[#This Row],[Budget ($)]]</f>
        <v>544400000</v>
      </c>
      <c r="P58" s="35">
        <f>(Table1[[#This Row],[Profit Made]]/Table1[[#This Row],[Budget ($)]])</f>
        <v>3.2023529411764704</v>
      </c>
      <c r="Q58" s="2"/>
      <c r="R58" s="2"/>
      <c r="S58" s="2"/>
      <c r="T58" s="2"/>
      <c r="U58" s="2"/>
      <c r="V58" s="2"/>
    </row>
    <row r="59" spans="1:22" ht="12.75" x14ac:dyDescent="0.2">
      <c r="A59" s="9" t="s">
        <v>433</v>
      </c>
      <c r="B59" s="10">
        <v>42265</v>
      </c>
      <c r="C59" s="11" t="s">
        <v>434</v>
      </c>
      <c r="D59" s="12" t="s">
        <v>33</v>
      </c>
      <c r="E59" s="12" t="s">
        <v>16</v>
      </c>
      <c r="F59" s="13" t="s">
        <v>435</v>
      </c>
      <c r="G59" s="14"/>
      <c r="H59" s="15" t="s">
        <v>118</v>
      </c>
      <c r="I59" s="15" t="s">
        <v>436</v>
      </c>
      <c r="J59" s="15" t="s">
        <v>437</v>
      </c>
      <c r="K59" s="15" t="s">
        <v>438</v>
      </c>
      <c r="L59" s="15" t="s">
        <v>439</v>
      </c>
      <c r="M59" s="16">
        <v>2000000</v>
      </c>
      <c r="N59" s="17">
        <v>2800000</v>
      </c>
      <c r="O59" s="32">
        <f>Table1[[#This Row],[Box Office Revenue ($)]]-Table1[[#This Row],[Budget ($)]]</f>
        <v>800000</v>
      </c>
      <c r="P59" s="35">
        <f>(Table1[[#This Row],[Profit Made]]/Table1[[#This Row],[Budget ($)]])</f>
        <v>0.4</v>
      </c>
      <c r="Q59" s="2"/>
      <c r="R59" s="2"/>
      <c r="S59" s="2"/>
      <c r="T59" s="2"/>
      <c r="U59" s="2"/>
      <c r="V59" s="2"/>
    </row>
    <row r="60" spans="1:22" ht="12.75" x14ac:dyDescent="0.2">
      <c r="A60" s="9" t="s">
        <v>440</v>
      </c>
      <c r="B60" s="10">
        <v>42141</v>
      </c>
      <c r="C60" s="11" t="s">
        <v>441</v>
      </c>
      <c r="D60" s="12" t="s">
        <v>64</v>
      </c>
      <c r="E60" s="12"/>
      <c r="F60" s="13" t="s">
        <v>442</v>
      </c>
      <c r="G60" s="14"/>
      <c r="H60" s="15" t="s">
        <v>374</v>
      </c>
      <c r="I60" s="15" t="s">
        <v>169</v>
      </c>
      <c r="J60" s="15" t="s">
        <v>443</v>
      </c>
      <c r="K60" s="15" t="s">
        <v>444</v>
      </c>
      <c r="L60" s="15" t="s">
        <v>445</v>
      </c>
      <c r="M60" s="16">
        <v>11800000</v>
      </c>
      <c r="N60" s="17">
        <v>40300000</v>
      </c>
      <c r="O60" s="32">
        <f>Table1[[#This Row],[Box Office Revenue ($)]]-Table1[[#This Row],[Budget ($)]]</f>
        <v>28500000</v>
      </c>
      <c r="P60" s="35">
        <f>(Table1[[#This Row],[Profit Made]]/Table1[[#This Row],[Budget ($)]])</f>
        <v>2.4152542372881354</v>
      </c>
      <c r="Q60" s="2"/>
      <c r="R60" s="2"/>
      <c r="S60" s="2"/>
      <c r="T60" s="2"/>
      <c r="U60" s="2"/>
      <c r="V60" s="2"/>
    </row>
    <row r="61" spans="1:22" ht="12.75" x14ac:dyDescent="0.2">
      <c r="A61" s="9" t="s">
        <v>446</v>
      </c>
      <c r="B61" s="10">
        <v>42531</v>
      </c>
      <c r="C61" s="11" t="s">
        <v>447</v>
      </c>
      <c r="D61" s="12" t="s">
        <v>24</v>
      </c>
      <c r="E61" s="12" t="s">
        <v>42</v>
      </c>
      <c r="F61" s="13" t="s">
        <v>448</v>
      </c>
      <c r="G61" s="14"/>
      <c r="H61" s="15" t="s">
        <v>449</v>
      </c>
      <c r="I61" s="15" t="s">
        <v>450</v>
      </c>
      <c r="J61" s="15" t="s">
        <v>394</v>
      </c>
      <c r="K61" s="15" t="s">
        <v>110</v>
      </c>
      <c r="L61" s="12"/>
      <c r="M61" s="16">
        <v>50000000</v>
      </c>
      <c r="N61" s="17">
        <v>212200000</v>
      </c>
      <c r="O61" s="32">
        <f>Table1[[#This Row],[Box Office Revenue ($)]]-Table1[[#This Row],[Budget ($)]]</f>
        <v>162200000</v>
      </c>
      <c r="P61" s="35">
        <f>(Table1[[#This Row],[Profit Made]]/Table1[[#This Row],[Budget ($)]])</f>
        <v>3.2440000000000002</v>
      </c>
      <c r="Q61" s="2"/>
      <c r="R61" s="2"/>
      <c r="S61" s="2"/>
      <c r="T61" s="2"/>
      <c r="U61" s="2"/>
      <c r="V61" s="2"/>
    </row>
    <row r="62" spans="1:22" ht="12.75" x14ac:dyDescent="0.2">
      <c r="A62" s="9" t="s">
        <v>451</v>
      </c>
      <c r="B62" s="10">
        <v>41682</v>
      </c>
      <c r="C62" s="11" t="s">
        <v>452</v>
      </c>
      <c r="D62" s="12" t="s">
        <v>64</v>
      </c>
      <c r="E62" s="12"/>
      <c r="F62" s="13" t="s">
        <v>453</v>
      </c>
      <c r="G62" s="14"/>
      <c r="H62" s="15" t="s">
        <v>250</v>
      </c>
      <c r="I62" s="15" t="s">
        <v>454</v>
      </c>
      <c r="J62" s="15" t="s">
        <v>455</v>
      </c>
      <c r="K62" s="15" t="s">
        <v>456</v>
      </c>
      <c r="L62" s="12"/>
      <c r="M62" s="16">
        <v>10000000</v>
      </c>
      <c r="N62" s="17">
        <v>6700000</v>
      </c>
      <c r="O62" s="32">
        <f>Table1[[#This Row],[Box Office Revenue ($)]]-Table1[[#This Row],[Budget ($)]]</f>
        <v>-3300000</v>
      </c>
      <c r="P62" s="35">
        <f>(Table1[[#This Row],[Profit Made]]/Table1[[#This Row],[Budget ($)]])</f>
        <v>-0.33</v>
      </c>
      <c r="Q62" s="2"/>
      <c r="R62" s="2"/>
      <c r="S62" s="2"/>
      <c r="T62" s="2"/>
      <c r="U62" s="2"/>
      <c r="V62" s="2"/>
    </row>
    <row r="63" spans="1:22" ht="12.75" x14ac:dyDescent="0.2">
      <c r="A63" s="9" t="s">
        <v>457</v>
      </c>
      <c r="B63" s="10">
        <v>42067</v>
      </c>
      <c r="C63" s="11" t="s">
        <v>458</v>
      </c>
      <c r="D63" s="12" t="s">
        <v>159</v>
      </c>
      <c r="E63" s="12"/>
      <c r="F63" s="13" t="s">
        <v>459</v>
      </c>
      <c r="G63" s="14"/>
      <c r="H63" s="15" t="s">
        <v>460</v>
      </c>
      <c r="I63" s="15" t="s">
        <v>461</v>
      </c>
      <c r="J63" s="15" t="s">
        <v>462</v>
      </c>
      <c r="K63" s="15" t="s">
        <v>463</v>
      </c>
      <c r="L63" s="15" t="s">
        <v>464</v>
      </c>
      <c r="M63" s="16">
        <v>49000000</v>
      </c>
      <c r="N63" s="17">
        <v>102100000</v>
      </c>
      <c r="O63" s="32">
        <f>Table1[[#This Row],[Box Office Revenue ($)]]-Table1[[#This Row],[Budget ($)]]</f>
        <v>53100000</v>
      </c>
      <c r="P63" s="35">
        <f>(Table1[[#This Row],[Profit Made]]/Table1[[#This Row],[Budget ($)]])</f>
        <v>1.083673469387755</v>
      </c>
      <c r="Q63" s="2"/>
      <c r="R63" s="2"/>
      <c r="S63" s="2"/>
      <c r="T63" s="2"/>
      <c r="U63" s="2"/>
      <c r="V63" s="2"/>
    </row>
    <row r="64" spans="1:22" ht="12.75" x14ac:dyDescent="0.2">
      <c r="A64" s="9" t="s">
        <v>465</v>
      </c>
      <c r="B64" s="10">
        <v>41208</v>
      </c>
      <c r="C64" s="11" t="s">
        <v>466</v>
      </c>
      <c r="D64" s="12" t="s">
        <v>63</v>
      </c>
      <c r="E64" s="12" t="s">
        <v>64</v>
      </c>
      <c r="F64" s="13" t="s">
        <v>467</v>
      </c>
      <c r="G64" s="13" t="s">
        <v>468</v>
      </c>
      <c r="H64" s="15" t="s">
        <v>469</v>
      </c>
      <c r="I64" s="15" t="s">
        <v>470</v>
      </c>
      <c r="J64" s="15" t="s">
        <v>471</v>
      </c>
      <c r="K64" s="15" t="s">
        <v>472</v>
      </c>
      <c r="L64" s="12"/>
      <c r="M64" s="16">
        <v>20000000</v>
      </c>
      <c r="N64" s="17">
        <v>8300000.0000000009</v>
      </c>
      <c r="O64" s="32">
        <f>Table1[[#This Row],[Box Office Revenue ($)]]-Table1[[#This Row],[Budget ($)]]</f>
        <v>-11700000</v>
      </c>
      <c r="P64" s="35">
        <f>(Table1[[#This Row],[Profit Made]]/Table1[[#This Row],[Budget ($)]])</f>
        <v>-0.58499999999999996</v>
      </c>
      <c r="Q64" s="2"/>
      <c r="R64" s="2"/>
      <c r="S64" s="2"/>
      <c r="T64" s="2"/>
      <c r="U64" s="2"/>
      <c r="V64" s="2"/>
    </row>
    <row r="65" spans="1:22" ht="12.75" x14ac:dyDescent="0.2">
      <c r="A65" s="9" t="s">
        <v>473</v>
      </c>
      <c r="B65" s="10">
        <v>41705</v>
      </c>
      <c r="C65" s="11" t="s">
        <v>474</v>
      </c>
      <c r="D65" s="12" t="s">
        <v>42</v>
      </c>
      <c r="E65" s="12"/>
      <c r="F65" s="13" t="s">
        <v>475</v>
      </c>
      <c r="G65" s="14"/>
      <c r="H65" s="15" t="s">
        <v>475</v>
      </c>
      <c r="I65" s="15" t="s">
        <v>476</v>
      </c>
      <c r="J65" s="15" t="s">
        <v>430</v>
      </c>
      <c r="K65" s="15" t="s">
        <v>219</v>
      </c>
      <c r="L65" s="15" t="s">
        <v>477</v>
      </c>
      <c r="M65" s="16">
        <v>11000000</v>
      </c>
      <c r="N65" s="17">
        <v>46000000</v>
      </c>
      <c r="O65" s="32">
        <f>Table1[[#This Row],[Box Office Revenue ($)]]-Table1[[#This Row],[Budget ($)]]</f>
        <v>35000000</v>
      </c>
      <c r="P65" s="35">
        <f>(Table1[[#This Row],[Profit Made]]/Table1[[#This Row],[Budget ($)]])</f>
        <v>3.1818181818181817</v>
      </c>
      <c r="Q65" s="2"/>
      <c r="R65" s="2"/>
      <c r="S65" s="2"/>
      <c r="T65" s="2"/>
      <c r="U65" s="2"/>
      <c r="V65" s="2"/>
    </row>
    <row r="66" spans="1:22" ht="12.75" x14ac:dyDescent="0.2">
      <c r="A66" s="9" t="s">
        <v>478</v>
      </c>
      <c r="B66" s="10">
        <v>41054</v>
      </c>
      <c r="C66" s="11" t="s">
        <v>479</v>
      </c>
      <c r="D66" s="12" t="s">
        <v>17</v>
      </c>
      <c r="E66" s="12" t="s">
        <v>16</v>
      </c>
      <c r="F66" s="13" t="s">
        <v>480</v>
      </c>
      <c r="G66" s="14"/>
      <c r="H66" s="15" t="s">
        <v>481</v>
      </c>
      <c r="I66" s="15" t="s">
        <v>482</v>
      </c>
      <c r="J66" s="15" t="s">
        <v>483</v>
      </c>
      <c r="K66" s="15" t="s">
        <v>484</v>
      </c>
      <c r="L66" s="15" t="s">
        <v>485</v>
      </c>
      <c r="M66" s="16">
        <v>1000000</v>
      </c>
      <c r="N66" s="17">
        <v>37200000</v>
      </c>
      <c r="O66" s="32">
        <f>Table1[[#This Row],[Box Office Revenue ($)]]-Table1[[#This Row],[Budget ($)]]</f>
        <v>36200000</v>
      </c>
      <c r="P66" s="35">
        <f>(Table1[[#This Row],[Profit Made]]/Table1[[#This Row],[Budget ($)]])</f>
        <v>36.200000000000003</v>
      </c>
      <c r="Q66" s="2"/>
      <c r="R66" s="2"/>
      <c r="S66" s="2"/>
      <c r="T66" s="2"/>
      <c r="U66" s="2"/>
      <c r="V66" s="2"/>
    </row>
    <row r="67" spans="1:22" ht="12.75" x14ac:dyDescent="0.2">
      <c r="A67" s="9" t="s">
        <v>486</v>
      </c>
      <c r="B67" s="10">
        <v>42111</v>
      </c>
      <c r="C67" s="11" t="s">
        <v>487</v>
      </c>
      <c r="D67" s="12" t="s">
        <v>64</v>
      </c>
      <c r="E67" s="12"/>
      <c r="F67" s="13" t="s">
        <v>488</v>
      </c>
      <c r="G67" s="14"/>
      <c r="H67" s="15" t="s">
        <v>489</v>
      </c>
      <c r="I67" s="15" t="s">
        <v>490</v>
      </c>
      <c r="J67" s="15" t="s">
        <v>491</v>
      </c>
      <c r="K67" s="15" t="s">
        <v>492</v>
      </c>
      <c r="L67" s="15" t="s">
        <v>493</v>
      </c>
      <c r="M67" s="16">
        <v>50000000</v>
      </c>
      <c r="N67" s="17">
        <v>13000000</v>
      </c>
      <c r="O67" s="32">
        <f>Table1[[#This Row],[Box Office Revenue ($)]]-Table1[[#This Row],[Budget ($)]]</f>
        <v>-37000000</v>
      </c>
      <c r="P67" s="35">
        <f>(Table1[[#This Row],[Profit Made]]/Table1[[#This Row],[Budget ($)]])</f>
        <v>-0.74</v>
      </c>
      <c r="Q67" s="2"/>
      <c r="R67" s="2"/>
      <c r="S67" s="2"/>
      <c r="T67" s="2"/>
      <c r="U67" s="2"/>
      <c r="V67" s="2"/>
    </row>
    <row r="68" spans="1:22" ht="12.75" x14ac:dyDescent="0.2">
      <c r="A68" s="9" t="s">
        <v>494</v>
      </c>
      <c r="B68" s="10">
        <v>40942</v>
      </c>
      <c r="C68" s="11" t="s">
        <v>495</v>
      </c>
      <c r="D68" s="12" t="s">
        <v>159</v>
      </c>
      <c r="E68" s="12" t="s">
        <v>64</v>
      </c>
      <c r="F68" s="13" t="s">
        <v>496</v>
      </c>
      <c r="G68" s="14"/>
      <c r="H68" s="15" t="s">
        <v>497</v>
      </c>
      <c r="I68" s="15" t="s">
        <v>498</v>
      </c>
      <c r="J68" s="15" t="s">
        <v>499</v>
      </c>
      <c r="K68" s="15" t="s">
        <v>500</v>
      </c>
      <c r="L68" s="12"/>
      <c r="M68" s="16">
        <v>12000000</v>
      </c>
      <c r="N68" s="17">
        <v>126600000</v>
      </c>
      <c r="O68" s="32">
        <f>Table1[[#This Row],[Box Office Revenue ($)]]-Table1[[#This Row],[Budget ($)]]</f>
        <v>114600000</v>
      </c>
      <c r="P68" s="35">
        <f>(Table1[[#This Row],[Profit Made]]/Table1[[#This Row],[Budget ($)]])</f>
        <v>9.5500000000000007</v>
      </c>
      <c r="Q68" s="2"/>
      <c r="R68" s="2"/>
      <c r="S68" s="2"/>
      <c r="T68" s="2"/>
      <c r="U68" s="2"/>
      <c r="V68" s="2"/>
    </row>
    <row r="69" spans="1:22" ht="12.75" x14ac:dyDescent="0.2">
      <c r="A69" s="9" t="s">
        <v>501</v>
      </c>
      <c r="B69" s="10">
        <v>41208</v>
      </c>
      <c r="C69" s="11" t="s">
        <v>502</v>
      </c>
      <c r="D69" s="12" t="s">
        <v>64</v>
      </c>
      <c r="E69" s="12" t="s">
        <v>159</v>
      </c>
      <c r="F69" s="13" t="s">
        <v>503</v>
      </c>
      <c r="G69" s="13" t="s">
        <v>504</v>
      </c>
      <c r="H69" s="15" t="s">
        <v>392</v>
      </c>
      <c r="I69" s="15" t="s">
        <v>505</v>
      </c>
      <c r="J69" s="15" t="s">
        <v>506</v>
      </c>
      <c r="K69" s="15" t="s">
        <v>403</v>
      </c>
      <c r="L69" s="15" t="s">
        <v>507</v>
      </c>
      <c r="M69" s="16">
        <v>128500000</v>
      </c>
      <c r="N69" s="17">
        <v>130500000</v>
      </c>
      <c r="O69" s="32">
        <f>Table1[[#This Row],[Box Office Revenue ($)]]-Table1[[#This Row],[Budget ($)]]</f>
        <v>2000000</v>
      </c>
      <c r="P69" s="35">
        <f>(Table1[[#This Row],[Profit Made]]/Table1[[#This Row],[Budget ($)]])</f>
        <v>1.556420233463035E-2</v>
      </c>
      <c r="Q69" s="2"/>
      <c r="R69" s="2"/>
      <c r="S69" s="2"/>
      <c r="T69" s="2"/>
      <c r="U69" s="2"/>
      <c r="V69" s="2"/>
    </row>
    <row r="70" spans="1:22" ht="12.75" x14ac:dyDescent="0.2">
      <c r="A70" s="9" t="s">
        <v>508</v>
      </c>
      <c r="B70" s="10">
        <v>41544</v>
      </c>
      <c r="C70" s="11" t="s">
        <v>509</v>
      </c>
      <c r="D70" s="12" t="s">
        <v>191</v>
      </c>
      <c r="E70" s="12" t="s">
        <v>42</v>
      </c>
      <c r="F70" s="13" t="s">
        <v>510</v>
      </c>
      <c r="G70" s="13" t="s">
        <v>511</v>
      </c>
      <c r="H70" s="15" t="s">
        <v>512</v>
      </c>
      <c r="I70" s="15" t="s">
        <v>513</v>
      </c>
      <c r="J70" s="15" t="s">
        <v>514</v>
      </c>
      <c r="K70" s="15" t="s">
        <v>515</v>
      </c>
      <c r="L70" s="15" t="s">
        <v>516</v>
      </c>
      <c r="M70" s="16">
        <v>78000000</v>
      </c>
      <c r="N70" s="17">
        <v>274300000</v>
      </c>
      <c r="O70" s="32">
        <f>Table1[[#This Row],[Box Office Revenue ($)]]-Table1[[#This Row],[Budget ($)]]</f>
        <v>196300000</v>
      </c>
      <c r="P70" s="35">
        <f>(Table1[[#This Row],[Profit Made]]/Table1[[#This Row],[Budget ($)]])</f>
        <v>2.5166666666666666</v>
      </c>
      <c r="Q70" s="2"/>
      <c r="R70" s="2"/>
      <c r="S70" s="2"/>
      <c r="T70" s="2"/>
      <c r="U70" s="2"/>
      <c r="V70" s="2"/>
    </row>
    <row r="71" spans="1:22" ht="12.75" x14ac:dyDescent="0.2">
      <c r="A71" s="9" t="s">
        <v>517</v>
      </c>
      <c r="B71" s="10">
        <v>42363</v>
      </c>
      <c r="C71" s="11" t="s">
        <v>518</v>
      </c>
      <c r="D71" s="12" t="s">
        <v>64</v>
      </c>
      <c r="E71" s="12" t="s">
        <v>519</v>
      </c>
      <c r="F71" s="13" t="s">
        <v>520</v>
      </c>
      <c r="G71" s="14"/>
      <c r="H71" s="15" t="s">
        <v>162</v>
      </c>
      <c r="I71" s="15" t="s">
        <v>187</v>
      </c>
      <c r="J71" s="15" t="s">
        <v>338</v>
      </c>
      <c r="K71" s="15" t="s">
        <v>119</v>
      </c>
      <c r="L71" s="15" t="s">
        <v>521</v>
      </c>
      <c r="M71" s="16">
        <v>57000000</v>
      </c>
      <c r="N71" s="17">
        <v>50300000</v>
      </c>
      <c r="O71" s="32">
        <f>Table1[[#This Row],[Box Office Revenue ($)]]-Table1[[#This Row],[Budget ($)]]</f>
        <v>-6700000</v>
      </c>
      <c r="P71" s="35">
        <f>(Table1[[#This Row],[Profit Made]]/Table1[[#This Row],[Budget ($)]])</f>
        <v>-0.11754385964912281</v>
      </c>
      <c r="Q71" s="2"/>
      <c r="R71" s="2"/>
      <c r="S71" s="2"/>
      <c r="T71" s="2"/>
      <c r="U71" s="2"/>
      <c r="V71" s="2"/>
    </row>
    <row r="72" spans="1:22" ht="12.75" x14ac:dyDescent="0.2">
      <c r="A72" s="9" t="s">
        <v>522</v>
      </c>
      <c r="B72" s="10">
        <v>42333</v>
      </c>
      <c r="C72" s="11" t="s">
        <v>523</v>
      </c>
      <c r="D72" s="12" t="s">
        <v>64</v>
      </c>
      <c r="E72" s="12"/>
      <c r="F72" s="13" t="s">
        <v>524</v>
      </c>
      <c r="G72" s="14"/>
      <c r="H72" s="15" t="s">
        <v>498</v>
      </c>
      <c r="I72" s="15" t="s">
        <v>408</v>
      </c>
      <c r="J72" s="15" t="s">
        <v>525</v>
      </c>
      <c r="K72" s="15" t="s">
        <v>526</v>
      </c>
      <c r="L72" s="15" t="s">
        <v>527</v>
      </c>
      <c r="M72" s="16">
        <v>40000000</v>
      </c>
      <c r="N72" s="17">
        <v>173600000</v>
      </c>
      <c r="O72" s="32">
        <f>Table1[[#This Row],[Box Office Revenue ($)]]-Table1[[#This Row],[Budget ($)]]</f>
        <v>133600000</v>
      </c>
      <c r="P72" s="35">
        <f>(Table1[[#This Row],[Profit Made]]/Table1[[#This Row],[Budget ($)]])</f>
        <v>3.34</v>
      </c>
      <c r="Q72" s="2"/>
      <c r="R72" s="2"/>
      <c r="S72" s="2"/>
      <c r="T72" s="2"/>
      <c r="U72" s="2"/>
      <c r="V72" s="2"/>
    </row>
    <row r="73" spans="1:22" ht="12.75" x14ac:dyDescent="0.2">
      <c r="A73" s="9" t="s">
        <v>528</v>
      </c>
      <c r="B73" s="10">
        <v>42475</v>
      </c>
      <c r="C73" s="11" t="s">
        <v>529</v>
      </c>
      <c r="D73" s="12" t="s">
        <v>24</v>
      </c>
      <c r="E73" s="12" t="s">
        <v>16</v>
      </c>
      <c r="F73" s="13" t="s">
        <v>530</v>
      </c>
      <c r="G73" s="14"/>
      <c r="H73" s="15" t="s">
        <v>531</v>
      </c>
      <c r="I73" s="15" t="s">
        <v>490</v>
      </c>
      <c r="J73" s="15" t="s">
        <v>532</v>
      </c>
      <c r="K73" s="15" t="s">
        <v>533</v>
      </c>
      <c r="L73" s="15" t="s">
        <v>534</v>
      </c>
      <c r="M73" s="16">
        <v>31500000</v>
      </c>
      <c r="N73" s="17">
        <v>35600000</v>
      </c>
      <c r="O73" s="32">
        <f>Table1[[#This Row],[Box Office Revenue ($)]]-Table1[[#This Row],[Budget ($)]]</f>
        <v>4100000</v>
      </c>
      <c r="P73" s="35">
        <f>(Table1[[#This Row],[Profit Made]]/Table1[[#This Row],[Budget ($)]])</f>
        <v>0.13015873015873017</v>
      </c>
      <c r="Q73" s="2"/>
      <c r="R73" s="2"/>
      <c r="S73" s="2"/>
      <c r="T73" s="2"/>
      <c r="U73" s="2"/>
      <c r="V73" s="2"/>
    </row>
    <row r="74" spans="1:22" ht="12.75" x14ac:dyDescent="0.2">
      <c r="A74" s="9" t="s">
        <v>535</v>
      </c>
      <c r="B74" s="10">
        <v>42293</v>
      </c>
      <c r="C74" s="11" t="s">
        <v>536</v>
      </c>
      <c r="D74" s="12" t="s">
        <v>17</v>
      </c>
      <c r="E74" s="12" t="s">
        <v>183</v>
      </c>
      <c r="F74" s="13" t="s">
        <v>537</v>
      </c>
      <c r="G74" s="14"/>
      <c r="H74" s="15" t="s">
        <v>538</v>
      </c>
      <c r="I74" s="15" t="s">
        <v>539</v>
      </c>
      <c r="J74" s="15" t="s">
        <v>540</v>
      </c>
      <c r="K74" s="15" t="s">
        <v>116</v>
      </c>
      <c r="L74" s="15" t="s">
        <v>541</v>
      </c>
      <c r="M74" s="16">
        <v>55000000</v>
      </c>
      <c r="N74" s="17">
        <v>74700000</v>
      </c>
      <c r="O74" s="32">
        <f>Table1[[#This Row],[Box Office Revenue ($)]]-Table1[[#This Row],[Budget ($)]]</f>
        <v>19700000</v>
      </c>
      <c r="P74" s="35">
        <f>(Table1[[#This Row],[Profit Made]]/Table1[[#This Row],[Budget ($)]])</f>
        <v>0.35818181818181816</v>
      </c>
      <c r="Q74" s="2"/>
      <c r="R74" s="2"/>
      <c r="S74" s="2"/>
      <c r="T74" s="2"/>
      <c r="U74" s="2"/>
      <c r="V74" s="2"/>
    </row>
    <row r="75" spans="1:22" ht="12.75" x14ac:dyDescent="0.2">
      <c r="A75" s="9" t="s">
        <v>542</v>
      </c>
      <c r="B75" s="10">
        <v>42363</v>
      </c>
      <c r="C75" s="11" t="s">
        <v>543</v>
      </c>
      <c r="D75" s="12" t="s">
        <v>42</v>
      </c>
      <c r="E75" s="12"/>
      <c r="F75" s="13" t="s">
        <v>544</v>
      </c>
      <c r="G75" s="13" t="s">
        <v>545</v>
      </c>
      <c r="H75" s="15" t="s">
        <v>546</v>
      </c>
      <c r="I75" s="15" t="s">
        <v>35</v>
      </c>
      <c r="J75" s="15" t="s">
        <v>547</v>
      </c>
      <c r="K75" s="12"/>
      <c r="L75" s="12"/>
      <c r="M75" s="16">
        <v>69000000</v>
      </c>
      <c r="N75" s="17">
        <v>240400000</v>
      </c>
      <c r="O75" s="32">
        <f>Table1[[#This Row],[Box Office Revenue ($)]]-Table1[[#This Row],[Budget ($)]]</f>
        <v>171400000</v>
      </c>
      <c r="P75" s="35">
        <f>(Table1[[#This Row],[Profit Made]]/Table1[[#This Row],[Budget ($)]])</f>
        <v>2.4840579710144928</v>
      </c>
      <c r="Q75" s="2"/>
      <c r="R75" s="2"/>
      <c r="S75" s="2"/>
      <c r="T75" s="2"/>
      <c r="U75" s="2"/>
      <c r="V75" s="2"/>
    </row>
    <row r="76" spans="1:22" ht="12.75" x14ac:dyDescent="0.2">
      <c r="A76" s="9" t="s">
        <v>548</v>
      </c>
      <c r="B76" s="10">
        <v>42083</v>
      </c>
      <c r="C76" s="11" t="s">
        <v>549</v>
      </c>
      <c r="D76" s="12" t="s">
        <v>42</v>
      </c>
      <c r="E76" s="12" t="s">
        <v>64</v>
      </c>
      <c r="F76" s="13" t="s">
        <v>550</v>
      </c>
      <c r="G76" s="14"/>
      <c r="H76" s="15" t="s">
        <v>551</v>
      </c>
      <c r="I76" s="15" t="s">
        <v>552</v>
      </c>
      <c r="J76" s="15" t="s">
        <v>553</v>
      </c>
      <c r="K76" s="15" t="s">
        <v>243</v>
      </c>
      <c r="L76" s="15" t="s">
        <v>554</v>
      </c>
      <c r="M76" s="16">
        <v>10000000</v>
      </c>
      <c r="N76" s="17">
        <v>8199999.9999999991</v>
      </c>
      <c r="O76" s="32">
        <f>Table1[[#This Row],[Box Office Revenue ($)]]-Table1[[#This Row],[Budget ($)]]</f>
        <v>-1800000.0000000009</v>
      </c>
      <c r="P76" s="35">
        <f>(Table1[[#This Row],[Profit Made]]/Table1[[#This Row],[Budget ($)]])</f>
        <v>-0.1800000000000001</v>
      </c>
      <c r="Q76" s="2"/>
      <c r="R76" s="2"/>
      <c r="S76" s="2"/>
      <c r="T76" s="2"/>
      <c r="U76" s="2"/>
      <c r="V76" s="2"/>
    </row>
    <row r="77" spans="1:22" ht="12.75" x14ac:dyDescent="0.2">
      <c r="A77" s="9" t="s">
        <v>555</v>
      </c>
      <c r="B77" s="10">
        <v>41040</v>
      </c>
      <c r="C77" s="11" t="s">
        <v>556</v>
      </c>
      <c r="D77" s="12" t="s">
        <v>42</v>
      </c>
      <c r="E77" s="12" t="s">
        <v>17</v>
      </c>
      <c r="F77" s="13" t="s">
        <v>344</v>
      </c>
      <c r="G77" s="14"/>
      <c r="H77" s="15" t="s">
        <v>352</v>
      </c>
      <c r="I77" s="15" t="s">
        <v>557</v>
      </c>
      <c r="J77" s="15" t="s">
        <v>558</v>
      </c>
      <c r="K77" s="15" t="s">
        <v>57</v>
      </c>
      <c r="L77" s="15" t="s">
        <v>559</v>
      </c>
      <c r="M77" s="16">
        <v>150000000</v>
      </c>
      <c r="N77" s="17">
        <v>245500000</v>
      </c>
      <c r="O77" s="32">
        <f>Table1[[#This Row],[Box Office Revenue ($)]]-Table1[[#This Row],[Budget ($)]]</f>
        <v>95500000</v>
      </c>
      <c r="P77" s="35">
        <f>(Table1[[#This Row],[Profit Made]]/Table1[[#This Row],[Budget ($)]])</f>
        <v>0.63666666666666671</v>
      </c>
      <c r="Q77" s="2"/>
      <c r="R77" s="2"/>
      <c r="S77" s="2"/>
      <c r="T77" s="2"/>
      <c r="U77" s="2"/>
      <c r="V77" s="2"/>
    </row>
    <row r="78" spans="1:22" ht="12.75" x14ac:dyDescent="0.2">
      <c r="A78" s="9" t="s">
        <v>560</v>
      </c>
      <c r="B78" s="10">
        <v>41327</v>
      </c>
      <c r="C78" s="11" t="s">
        <v>561</v>
      </c>
      <c r="D78" s="12" t="s">
        <v>17</v>
      </c>
      <c r="E78" s="12" t="s">
        <v>159</v>
      </c>
      <c r="F78" s="13" t="s">
        <v>562</v>
      </c>
      <c r="G78" s="14"/>
      <c r="H78" s="15" t="s">
        <v>563</v>
      </c>
      <c r="I78" s="15" t="s">
        <v>564</v>
      </c>
      <c r="J78" s="15" t="s">
        <v>565</v>
      </c>
      <c r="K78" s="12"/>
      <c r="L78" s="12"/>
      <c r="M78" s="16">
        <v>3500000</v>
      </c>
      <c r="N78" s="17">
        <v>26400000</v>
      </c>
      <c r="O78" s="32">
        <f>Table1[[#This Row],[Box Office Revenue ($)]]-Table1[[#This Row],[Budget ($)]]</f>
        <v>22900000</v>
      </c>
      <c r="P78" s="35">
        <f>(Table1[[#This Row],[Profit Made]]/Table1[[#This Row],[Budget ($)]])</f>
        <v>6.5428571428571427</v>
      </c>
      <c r="Q78" s="2"/>
      <c r="R78" s="2"/>
      <c r="S78" s="2"/>
      <c r="T78" s="2"/>
      <c r="U78" s="2"/>
      <c r="V78" s="2"/>
    </row>
    <row r="79" spans="1:22" ht="12.75" x14ac:dyDescent="0.2">
      <c r="A79" s="9" t="s">
        <v>566</v>
      </c>
      <c r="B79" s="10">
        <v>41816</v>
      </c>
      <c r="C79" s="11" t="s">
        <v>567</v>
      </c>
      <c r="D79" s="12" t="s">
        <v>24</v>
      </c>
      <c r="E79" s="12" t="s">
        <v>145</v>
      </c>
      <c r="F79" s="13" t="s">
        <v>568</v>
      </c>
      <c r="G79" s="14"/>
      <c r="H79" s="15" t="s">
        <v>569</v>
      </c>
      <c r="I79" s="15" t="s">
        <v>490</v>
      </c>
      <c r="J79" s="15" t="s">
        <v>493</v>
      </c>
      <c r="K79" s="15" t="s">
        <v>570</v>
      </c>
      <c r="L79" s="15" t="s">
        <v>563</v>
      </c>
      <c r="M79" s="16">
        <v>235000000</v>
      </c>
      <c r="N79" s="17">
        <v>710600000</v>
      </c>
      <c r="O79" s="32">
        <f>Table1[[#This Row],[Box Office Revenue ($)]]-Table1[[#This Row],[Budget ($)]]</f>
        <v>475600000</v>
      </c>
      <c r="P79" s="35">
        <f>(Table1[[#This Row],[Profit Made]]/Table1[[#This Row],[Budget ($)]])</f>
        <v>2.0238297872340425</v>
      </c>
      <c r="Q79" s="2"/>
      <c r="R79" s="2"/>
      <c r="S79" s="2"/>
      <c r="T79" s="2"/>
      <c r="U79" s="2"/>
      <c r="V79" s="2"/>
    </row>
    <row r="80" spans="1:22" ht="12.75" x14ac:dyDescent="0.2">
      <c r="A80" s="9" t="s">
        <v>571</v>
      </c>
      <c r="B80" s="10">
        <v>41341</v>
      </c>
      <c r="C80" s="11" t="s">
        <v>572</v>
      </c>
      <c r="D80" s="12" t="s">
        <v>24</v>
      </c>
      <c r="E80" s="12"/>
      <c r="F80" s="13" t="s">
        <v>573</v>
      </c>
      <c r="G80" s="14"/>
      <c r="H80" s="15" t="s">
        <v>574</v>
      </c>
      <c r="I80" s="15" t="s">
        <v>492</v>
      </c>
      <c r="J80" s="15" t="s">
        <v>154</v>
      </c>
      <c r="K80" s="15" t="s">
        <v>575</v>
      </c>
      <c r="L80" s="15" t="s">
        <v>576</v>
      </c>
      <c r="M80" s="16">
        <v>30000000</v>
      </c>
      <c r="N80" s="17">
        <v>18100000</v>
      </c>
      <c r="O80" s="32">
        <f>Table1[[#This Row],[Box Office Revenue ($)]]-Table1[[#This Row],[Budget ($)]]</f>
        <v>-11900000</v>
      </c>
      <c r="P80" s="35">
        <f>(Table1[[#This Row],[Profit Made]]/Table1[[#This Row],[Budget ($)]])</f>
        <v>-0.39666666666666667</v>
      </c>
      <c r="Q80" s="2"/>
      <c r="R80" s="2"/>
      <c r="S80" s="2"/>
      <c r="T80" s="2"/>
      <c r="U80" s="2"/>
      <c r="V80" s="2"/>
    </row>
    <row r="81" spans="1:22" ht="12.75" x14ac:dyDescent="0.2">
      <c r="A81" s="9" t="s">
        <v>577</v>
      </c>
      <c r="B81" s="10">
        <v>42408</v>
      </c>
      <c r="C81" s="11" t="s">
        <v>578</v>
      </c>
      <c r="D81" s="12" t="s">
        <v>24</v>
      </c>
      <c r="E81" s="12"/>
      <c r="F81" s="13" t="s">
        <v>579</v>
      </c>
      <c r="G81" s="14"/>
      <c r="H81" s="15" t="s">
        <v>580</v>
      </c>
      <c r="I81" s="15" t="s">
        <v>581</v>
      </c>
      <c r="J81" s="15" t="s">
        <v>582</v>
      </c>
      <c r="K81" s="15" t="s">
        <v>583</v>
      </c>
      <c r="L81" s="15" t="s">
        <v>584</v>
      </c>
      <c r="M81" s="16">
        <v>58000000</v>
      </c>
      <c r="N81" s="17">
        <v>782600000</v>
      </c>
      <c r="O81" s="32">
        <f>Table1[[#This Row],[Box Office Revenue ($)]]-Table1[[#This Row],[Budget ($)]]</f>
        <v>724600000</v>
      </c>
      <c r="P81" s="35">
        <f>(Table1[[#This Row],[Profit Made]]/Table1[[#This Row],[Budget ($)]])</f>
        <v>12.493103448275862</v>
      </c>
      <c r="Q81" s="2"/>
      <c r="R81" s="2"/>
      <c r="S81" s="2"/>
      <c r="T81" s="2"/>
      <c r="U81" s="2"/>
      <c r="V81" s="2"/>
    </row>
    <row r="82" spans="1:22" ht="12.75" x14ac:dyDescent="0.2">
      <c r="A82" s="9" t="s">
        <v>585</v>
      </c>
      <c r="B82" s="10">
        <v>40935</v>
      </c>
      <c r="C82" s="11" t="s">
        <v>586</v>
      </c>
      <c r="D82" s="12" t="s">
        <v>183</v>
      </c>
      <c r="E82" s="12" t="s">
        <v>64</v>
      </c>
      <c r="F82" s="13" t="s">
        <v>587</v>
      </c>
      <c r="G82" s="14"/>
      <c r="H82" s="15" t="s">
        <v>588</v>
      </c>
      <c r="I82" s="12"/>
      <c r="J82" s="12"/>
      <c r="K82" s="12"/>
      <c r="L82" s="12"/>
      <c r="M82" s="16">
        <v>1500000</v>
      </c>
      <c r="N82" s="17">
        <v>6500000</v>
      </c>
      <c r="O82" s="32">
        <f>Table1[[#This Row],[Box Office Revenue ($)]]-Table1[[#This Row],[Budget ($)]]</f>
        <v>5000000</v>
      </c>
      <c r="P82" s="35">
        <f>(Table1[[#This Row],[Profit Made]]/Table1[[#This Row],[Budget ($)]])</f>
        <v>3.3333333333333335</v>
      </c>
      <c r="Q82" s="2"/>
      <c r="R82" s="2"/>
      <c r="S82" s="2"/>
      <c r="T82" s="2"/>
      <c r="U82" s="2"/>
      <c r="V82" s="2"/>
    </row>
    <row r="83" spans="1:22" ht="12.75" x14ac:dyDescent="0.2">
      <c r="A83" s="9" t="s">
        <v>589</v>
      </c>
      <c r="B83" s="10">
        <v>41822</v>
      </c>
      <c r="C83" s="11" t="s">
        <v>590</v>
      </c>
      <c r="D83" s="12" t="s">
        <v>17</v>
      </c>
      <c r="E83" s="12" t="s">
        <v>16</v>
      </c>
      <c r="F83" s="13" t="s">
        <v>591</v>
      </c>
      <c r="G83" s="19" t="s">
        <v>592</v>
      </c>
      <c r="H83" s="15" t="s">
        <v>593</v>
      </c>
      <c r="I83" s="15" t="s">
        <v>594</v>
      </c>
      <c r="J83" s="15" t="s">
        <v>595</v>
      </c>
      <c r="K83" s="15" t="s">
        <v>596</v>
      </c>
      <c r="L83" s="12"/>
      <c r="M83" s="16">
        <v>30000000</v>
      </c>
      <c r="N83" s="17">
        <v>87900000</v>
      </c>
      <c r="O83" s="32">
        <f>Table1[[#This Row],[Box Office Revenue ($)]]-Table1[[#This Row],[Budget ($)]]</f>
        <v>57900000</v>
      </c>
      <c r="P83" s="35">
        <f>(Table1[[#This Row],[Profit Made]]/Table1[[#This Row],[Budget ($)]])</f>
        <v>1.93</v>
      </c>
      <c r="Q83" s="2"/>
      <c r="R83" s="2"/>
      <c r="S83" s="2"/>
      <c r="T83" s="2"/>
      <c r="U83" s="2"/>
      <c r="V83" s="2"/>
    </row>
    <row r="84" spans="1:22" ht="12.75" x14ac:dyDescent="0.2">
      <c r="A84" s="9" t="s">
        <v>597</v>
      </c>
      <c r="B84" s="10">
        <v>41445</v>
      </c>
      <c r="C84" s="11" t="s">
        <v>598</v>
      </c>
      <c r="D84" s="12" t="s">
        <v>42</v>
      </c>
      <c r="E84" s="12" t="s">
        <v>191</v>
      </c>
      <c r="F84" s="13" t="s">
        <v>599</v>
      </c>
      <c r="G84" s="13" t="s">
        <v>600</v>
      </c>
      <c r="H84" s="15" t="s">
        <v>601</v>
      </c>
      <c r="I84" s="15" t="s">
        <v>602</v>
      </c>
      <c r="J84" s="15" t="s">
        <v>603</v>
      </c>
      <c r="K84" s="15" t="s">
        <v>604</v>
      </c>
      <c r="L84" s="15" t="s">
        <v>605</v>
      </c>
      <c r="M84" s="16">
        <v>76000000</v>
      </c>
      <c r="N84" s="17">
        <v>970800000</v>
      </c>
      <c r="O84" s="32">
        <f>Table1[[#This Row],[Box Office Revenue ($)]]-Table1[[#This Row],[Budget ($)]]</f>
        <v>894800000</v>
      </c>
      <c r="P84" s="35">
        <f>(Table1[[#This Row],[Profit Made]]/Table1[[#This Row],[Budget ($)]])</f>
        <v>11.773684210526316</v>
      </c>
      <c r="Q84" s="2"/>
      <c r="R84" s="2"/>
      <c r="S84" s="2"/>
      <c r="T84" s="2"/>
      <c r="U84" s="2"/>
      <c r="V84" s="2"/>
    </row>
    <row r="85" spans="1:22" ht="12.75" x14ac:dyDescent="0.2">
      <c r="A85" s="9" t="s">
        <v>606</v>
      </c>
      <c r="B85" s="10">
        <v>41656</v>
      </c>
      <c r="C85" s="11" t="s">
        <v>607</v>
      </c>
      <c r="D85" s="12" t="s">
        <v>17</v>
      </c>
      <c r="E85" s="12" t="s">
        <v>16</v>
      </c>
      <c r="F85" s="13" t="s">
        <v>608</v>
      </c>
      <c r="G85" s="13" t="s">
        <v>609</v>
      </c>
      <c r="H85" s="15" t="s">
        <v>610</v>
      </c>
      <c r="I85" s="15" t="s">
        <v>611</v>
      </c>
      <c r="J85" s="15" t="s">
        <v>612</v>
      </c>
      <c r="K85" s="15" t="s">
        <v>613</v>
      </c>
      <c r="L85" s="15" t="s">
        <v>614</v>
      </c>
      <c r="M85" s="16">
        <v>7000000</v>
      </c>
      <c r="N85" s="17">
        <v>36900000</v>
      </c>
      <c r="O85" s="32">
        <f>Table1[[#This Row],[Box Office Revenue ($)]]-Table1[[#This Row],[Budget ($)]]</f>
        <v>29900000</v>
      </c>
      <c r="P85" s="35">
        <f>(Table1[[#This Row],[Profit Made]]/Table1[[#This Row],[Budget ($)]])</f>
        <v>4.2714285714285714</v>
      </c>
      <c r="Q85" s="2"/>
      <c r="R85" s="2"/>
      <c r="S85" s="2"/>
      <c r="T85" s="2"/>
      <c r="U85" s="2"/>
      <c r="V85" s="2"/>
    </row>
    <row r="86" spans="1:22" ht="12.75" x14ac:dyDescent="0.2">
      <c r="A86" s="9" t="s">
        <v>615</v>
      </c>
      <c r="B86" s="10">
        <v>41124</v>
      </c>
      <c r="C86" s="11" t="s">
        <v>616</v>
      </c>
      <c r="D86" s="12" t="s">
        <v>42</v>
      </c>
      <c r="E86" s="12" t="s">
        <v>191</v>
      </c>
      <c r="F86" s="13" t="s">
        <v>617</v>
      </c>
      <c r="G86" s="14"/>
      <c r="H86" s="15" t="s">
        <v>618</v>
      </c>
      <c r="I86" s="15" t="s">
        <v>619</v>
      </c>
      <c r="J86" s="15" t="s">
        <v>620</v>
      </c>
      <c r="K86" s="15" t="s">
        <v>621</v>
      </c>
      <c r="L86" s="15" t="s">
        <v>622</v>
      </c>
      <c r="M86" s="16">
        <v>22000000</v>
      </c>
      <c r="N86" s="17">
        <v>77100000</v>
      </c>
      <c r="O86" s="32">
        <f>Table1[[#This Row],[Box Office Revenue ($)]]-Table1[[#This Row],[Budget ($)]]</f>
        <v>55100000</v>
      </c>
      <c r="P86" s="35">
        <f>(Table1[[#This Row],[Profit Made]]/Table1[[#This Row],[Budget ($)]])</f>
        <v>2.5045454545454544</v>
      </c>
      <c r="Q86" s="2"/>
      <c r="R86" s="2"/>
      <c r="S86" s="2"/>
      <c r="T86" s="2"/>
      <c r="U86" s="2"/>
      <c r="V86" s="2"/>
    </row>
    <row r="87" spans="1:22" ht="12.75" x14ac:dyDescent="0.2">
      <c r="A87" s="9" t="s">
        <v>623</v>
      </c>
      <c r="B87" s="10">
        <v>41716</v>
      </c>
      <c r="C87" s="11" t="s">
        <v>624</v>
      </c>
      <c r="D87" s="12" t="s">
        <v>159</v>
      </c>
      <c r="E87" s="12" t="s">
        <v>24</v>
      </c>
      <c r="F87" s="13" t="s">
        <v>625</v>
      </c>
      <c r="G87" s="14"/>
      <c r="H87" s="15" t="s">
        <v>626</v>
      </c>
      <c r="I87" s="15" t="s">
        <v>627</v>
      </c>
      <c r="J87" s="15" t="s">
        <v>628</v>
      </c>
      <c r="K87" s="15" t="s">
        <v>629</v>
      </c>
      <c r="L87" s="15" t="s">
        <v>630</v>
      </c>
      <c r="M87" s="16">
        <v>85000000</v>
      </c>
      <c r="N87" s="17">
        <v>288900000</v>
      </c>
      <c r="O87" s="32">
        <f>Table1[[#This Row],[Box Office Revenue ($)]]-Table1[[#This Row],[Budget ($)]]</f>
        <v>203900000</v>
      </c>
      <c r="P87" s="35">
        <f>(Table1[[#This Row],[Profit Made]]/Table1[[#This Row],[Budget ($)]])</f>
        <v>2.3988235294117648</v>
      </c>
      <c r="Q87" s="2"/>
      <c r="R87" s="2"/>
      <c r="S87" s="2"/>
      <c r="T87" s="2"/>
      <c r="U87" s="2"/>
      <c r="V87" s="2"/>
    </row>
    <row r="88" spans="1:22" ht="12.75" x14ac:dyDescent="0.2">
      <c r="A88" s="9" t="s">
        <v>631</v>
      </c>
      <c r="B88" s="10">
        <v>41268</v>
      </c>
      <c r="C88" s="11" t="s">
        <v>632</v>
      </c>
      <c r="D88" s="12" t="s">
        <v>24</v>
      </c>
      <c r="E88" s="12" t="s">
        <v>64</v>
      </c>
      <c r="F88" s="13" t="s">
        <v>633</v>
      </c>
      <c r="G88" s="14"/>
      <c r="H88" s="15" t="s">
        <v>345</v>
      </c>
      <c r="I88" s="15" t="s">
        <v>240</v>
      </c>
      <c r="J88" s="15" t="s">
        <v>634</v>
      </c>
      <c r="K88" s="15" t="s">
        <v>635</v>
      </c>
      <c r="L88" s="15" t="s">
        <v>636</v>
      </c>
      <c r="M88" s="16">
        <v>100000000</v>
      </c>
      <c r="N88" s="17">
        <v>425400000</v>
      </c>
      <c r="O88" s="32">
        <f>Table1[[#This Row],[Box Office Revenue ($)]]-Table1[[#This Row],[Budget ($)]]</f>
        <v>325400000</v>
      </c>
      <c r="P88" s="35">
        <f>(Table1[[#This Row],[Profit Made]]/Table1[[#This Row],[Budget ($)]])</f>
        <v>3.254</v>
      </c>
      <c r="Q88" s="2"/>
      <c r="R88" s="2"/>
      <c r="S88" s="2"/>
      <c r="T88" s="2"/>
      <c r="U88" s="2"/>
      <c r="V88" s="2"/>
    </row>
    <row r="89" spans="1:22" ht="12.75" x14ac:dyDescent="0.2">
      <c r="A89" s="9" t="s">
        <v>637</v>
      </c>
      <c r="B89" s="10">
        <v>41894</v>
      </c>
      <c r="C89" s="11" t="s">
        <v>638</v>
      </c>
      <c r="D89" s="12" t="s">
        <v>191</v>
      </c>
      <c r="E89" s="12"/>
      <c r="F89" s="13" t="s">
        <v>639</v>
      </c>
      <c r="G89" s="14"/>
      <c r="H89" s="15" t="s">
        <v>640</v>
      </c>
      <c r="I89" s="15" t="s">
        <v>641</v>
      </c>
      <c r="J89" s="15" t="s">
        <v>642</v>
      </c>
      <c r="K89" s="15" t="s">
        <v>643</v>
      </c>
      <c r="L89" s="15" t="s">
        <v>644</v>
      </c>
      <c r="M89" s="16">
        <v>36000000</v>
      </c>
      <c r="N89" s="17">
        <v>57800000</v>
      </c>
      <c r="O89" s="32">
        <f>Table1[[#This Row],[Box Office Revenue ($)]]-Table1[[#This Row],[Budget ($)]]</f>
        <v>21800000</v>
      </c>
      <c r="P89" s="35">
        <f>(Table1[[#This Row],[Profit Made]]/Table1[[#This Row],[Budget ($)]])</f>
        <v>0.60555555555555551</v>
      </c>
      <c r="Q89" s="2"/>
      <c r="R89" s="2"/>
      <c r="S89" s="2"/>
      <c r="T89" s="2"/>
      <c r="U89" s="2"/>
      <c r="V89" s="2"/>
    </row>
    <row r="90" spans="1:22" ht="12.75" x14ac:dyDescent="0.2">
      <c r="A90" s="9" t="s">
        <v>645</v>
      </c>
      <c r="B90" s="10">
        <v>42608</v>
      </c>
      <c r="C90" s="11" t="s">
        <v>646</v>
      </c>
      <c r="D90" s="12" t="s">
        <v>16</v>
      </c>
      <c r="E90" s="12"/>
      <c r="F90" s="13" t="s">
        <v>647</v>
      </c>
      <c r="G90" s="14"/>
      <c r="H90" s="15" t="s">
        <v>648</v>
      </c>
      <c r="I90" s="15" t="s">
        <v>649</v>
      </c>
      <c r="J90" s="15" t="s">
        <v>650</v>
      </c>
      <c r="K90" s="12"/>
      <c r="L90" s="12"/>
      <c r="M90" s="16">
        <v>9900000</v>
      </c>
      <c r="N90" s="17">
        <v>28300000</v>
      </c>
      <c r="O90" s="32">
        <f>Table1[[#This Row],[Box Office Revenue ($)]]-Table1[[#This Row],[Budget ($)]]</f>
        <v>18400000</v>
      </c>
      <c r="P90" s="35">
        <f>(Table1[[#This Row],[Profit Made]]/Table1[[#This Row],[Budget ($)]])</f>
        <v>1.8585858585858586</v>
      </c>
      <c r="Q90" s="2"/>
      <c r="R90" s="2"/>
      <c r="S90" s="2"/>
      <c r="T90" s="2"/>
      <c r="U90" s="2"/>
      <c r="V90" s="2"/>
    </row>
    <row r="91" spans="1:22" ht="12.75" x14ac:dyDescent="0.2">
      <c r="A91" s="9" t="s">
        <v>651</v>
      </c>
      <c r="B91" s="10">
        <v>40970</v>
      </c>
      <c r="C91" s="11" t="s">
        <v>652</v>
      </c>
      <c r="D91" s="12" t="s">
        <v>191</v>
      </c>
      <c r="E91" s="12"/>
      <c r="F91" s="13" t="s">
        <v>599</v>
      </c>
      <c r="G91" s="13"/>
      <c r="H91" s="15" t="s">
        <v>653</v>
      </c>
      <c r="I91" s="15" t="s">
        <v>654</v>
      </c>
      <c r="J91" s="15" t="s">
        <v>655</v>
      </c>
      <c r="K91" s="15" t="s">
        <v>656</v>
      </c>
      <c r="L91" s="15" t="s">
        <v>49</v>
      </c>
      <c r="M91" s="16">
        <v>70000000</v>
      </c>
      <c r="N91" s="17">
        <v>348800000</v>
      </c>
      <c r="O91" s="32">
        <f>Table1[[#This Row],[Box Office Revenue ($)]]-Table1[[#This Row],[Budget ($)]]</f>
        <v>278800000</v>
      </c>
      <c r="P91" s="35">
        <f>(Table1[[#This Row],[Profit Made]]/Table1[[#This Row],[Budget ($)]])</f>
        <v>3.9828571428571427</v>
      </c>
      <c r="Q91" s="2"/>
      <c r="R91" s="2"/>
      <c r="S91" s="2"/>
      <c r="T91" s="2"/>
      <c r="U91" s="2"/>
      <c r="V91" s="2"/>
    </row>
    <row r="92" spans="1:22" ht="12.75" x14ac:dyDescent="0.2">
      <c r="A92" s="9" t="s">
        <v>657</v>
      </c>
      <c r="B92" s="10">
        <v>41922</v>
      </c>
      <c r="C92" s="11" t="s">
        <v>658</v>
      </c>
      <c r="D92" s="12" t="s">
        <v>64</v>
      </c>
      <c r="E92" s="12" t="s">
        <v>17</v>
      </c>
      <c r="F92" s="13" t="s">
        <v>659</v>
      </c>
      <c r="G92" s="14"/>
      <c r="H92" s="15" t="s">
        <v>660</v>
      </c>
      <c r="I92" s="15" t="s">
        <v>661</v>
      </c>
      <c r="J92" s="15" t="s">
        <v>662</v>
      </c>
      <c r="K92" s="15" t="s">
        <v>154</v>
      </c>
      <c r="L92" s="15" t="s">
        <v>663</v>
      </c>
      <c r="M92" s="16">
        <v>70000000</v>
      </c>
      <c r="N92" s="17">
        <v>217100000</v>
      </c>
      <c r="O92" s="32">
        <f>Table1[[#This Row],[Box Office Revenue ($)]]-Table1[[#This Row],[Budget ($)]]</f>
        <v>147100000</v>
      </c>
      <c r="P92" s="35">
        <f>(Table1[[#This Row],[Profit Made]]/Table1[[#This Row],[Budget ($)]])</f>
        <v>2.1014285714285714</v>
      </c>
      <c r="Q92" s="2"/>
      <c r="R92" s="2"/>
      <c r="S92" s="2"/>
      <c r="T92" s="2"/>
      <c r="U92" s="2"/>
      <c r="V92" s="2"/>
    </row>
    <row r="93" spans="1:22" ht="12.75" x14ac:dyDescent="0.2">
      <c r="A93" s="9" t="s">
        <v>664</v>
      </c>
      <c r="B93" s="10">
        <v>41736</v>
      </c>
      <c r="C93" s="11" t="s">
        <v>665</v>
      </c>
      <c r="D93" s="12" t="s">
        <v>64</v>
      </c>
      <c r="E93" s="12" t="s">
        <v>519</v>
      </c>
      <c r="F93" s="13" t="s">
        <v>666</v>
      </c>
      <c r="G93" s="14"/>
      <c r="H93" s="15" t="s">
        <v>531</v>
      </c>
      <c r="I93" s="15" t="s">
        <v>553</v>
      </c>
      <c r="J93" s="15" t="s">
        <v>667</v>
      </c>
      <c r="K93" s="15" t="s">
        <v>668</v>
      </c>
      <c r="L93" s="15" t="s">
        <v>669</v>
      </c>
      <c r="M93" s="16">
        <v>25000000</v>
      </c>
      <c r="N93" s="17">
        <v>29500000</v>
      </c>
      <c r="O93" s="32">
        <f>Table1[[#This Row],[Box Office Revenue ($)]]-Table1[[#This Row],[Budget ($)]]</f>
        <v>4500000</v>
      </c>
      <c r="P93" s="35">
        <f>(Table1[[#This Row],[Profit Made]]/Table1[[#This Row],[Budget ($)]])</f>
        <v>0.18</v>
      </c>
      <c r="Q93" s="2"/>
      <c r="R93" s="2"/>
      <c r="S93" s="2"/>
      <c r="T93" s="2"/>
      <c r="U93" s="2"/>
      <c r="V93" s="2"/>
    </row>
    <row r="94" spans="1:22" ht="12.75" x14ac:dyDescent="0.2">
      <c r="A94" s="9" t="s">
        <v>670</v>
      </c>
      <c r="B94" s="10">
        <v>42053</v>
      </c>
      <c r="C94" s="11" t="s">
        <v>671</v>
      </c>
      <c r="D94" s="12" t="s">
        <v>24</v>
      </c>
      <c r="E94" s="12"/>
      <c r="F94" s="13" t="s">
        <v>672</v>
      </c>
      <c r="G94" s="14"/>
      <c r="H94" s="15" t="s">
        <v>673</v>
      </c>
      <c r="I94" s="15" t="s">
        <v>674</v>
      </c>
      <c r="J94" s="15" t="s">
        <v>675</v>
      </c>
      <c r="K94" s="15" t="s">
        <v>676</v>
      </c>
      <c r="L94" s="15" t="s">
        <v>677</v>
      </c>
      <c r="M94" s="16">
        <v>65000000</v>
      </c>
      <c r="N94" s="17">
        <v>120000000</v>
      </c>
      <c r="O94" s="32">
        <f>Table1[[#This Row],[Box Office Revenue ($)]]-Table1[[#This Row],[Budget ($)]]</f>
        <v>55000000</v>
      </c>
      <c r="P94" s="35">
        <f>(Table1[[#This Row],[Profit Made]]/Table1[[#This Row],[Budget ($)]])</f>
        <v>0.84615384615384615</v>
      </c>
      <c r="Q94" s="2"/>
      <c r="R94" s="2"/>
      <c r="S94" s="2"/>
      <c r="T94" s="2"/>
      <c r="U94" s="2"/>
      <c r="V94" s="2"/>
    </row>
    <row r="95" spans="1:22" ht="12.75" x14ac:dyDescent="0.2">
      <c r="A95" s="9" t="s">
        <v>678</v>
      </c>
      <c r="B95" s="10">
        <v>41957</v>
      </c>
      <c r="C95" s="11" t="s">
        <v>679</v>
      </c>
      <c r="D95" s="12" t="s">
        <v>42</v>
      </c>
      <c r="E95" s="12"/>
      <c r="F95" s="13" t="s">
        <v>680</v>
      </c>
      <c r="G95" s="13" t="s">
        <v>681</v>
      </c>
      <c r="H95" s="15" t="s">
        <v>682</v>
      </c>
      <c r="I95" s="15" t="s">
        <v>683</v>
      </c>
      <c r="J95" s="15" t="s">
        <v>684</v>
      </c>
      <c r="K95" s="15" t="s">
        <v>685</v>
      </c>
      <c r="L95" s="12"/>
      <c r="M95" s="16">
        <v>50000000</v>
      </c>
      <c r="N95" s="17">
        <v>169800000</v>
      </c>
      <c r="O95" s="32">
        <f>Table1[[#This Row],[Box Office Revenue ($)]]-Table1[[#This Row],[Budget ($)]]</f>
        <v>119800000</v>
      </c>
      <c r="P95" s="35">
        <f>(Table1[[#This Row],[Profit Made]]/Table1[[#This Row],[Budget ($)]])</f>
        <v>2.3959999999999999</v>
      </c>
      <c r="Q95" s="2"/>
      <c r="R95" s="2"/>
      <c r="S95" s="2"/>
      <c r="T95" s="2"/>
      <c r="U95" s="2"/>
      <c r="V95" s="2"/>
    </row>
    <row r="96" spans="1:22" ht="12.75" x14ac:dyDescent="0.2">
      <c r="A96" s="9" t="s">
        <v>686</v>
      </c>
      <c r="B96" s="10">
        <v>41804</v>
      </c>
      <c r="C96" s="11" t="s">
        <v>687</v>
      </c>
      <c r="D96" s="12" t="s">
        <v>159</v>
      </c>
      <c r="E96" s="12" t="s">
        <v>191</v>
      </c>
      <c r="F96" s="13" t="s">
        <v>688</v>
      </c>
      <c r="G96" s="14"/>
      <c r="H96" s="15" t="s">
        <v>689</v>
      </c>
      <c r="I96" s="15" t="s">
        <v>690</v>
      </c>
      <c r="J96" s="15" t="s">
        <v>691</v>
      </c>
      <c r="K96" s="15" t="s">
        <v>692</v>
      </c>
      <c r="L96" s="12"/>
      <c r="M96" s="16">
        <v>13000000</v>
      </c>
      <c r="N96" s="17">
        <v>45300000</v>
      </c>
      <c r="O96" s="32">
        <f>Table1[[#This Row],[Box Office Revenue ($)]]-Table1[[#This Row],[Budget ($)]]</f>
        <v>32300000</v>
      </c>
      <c r="P96" s="35">
        <f>(Table1[[#This Row],[Profit Made]]/Table1[[#This Row],[Budget ($)]])</f>
        <v>2.4846153846153847</v>
      </c>
      <c r="Q96" s="2"/>
      <c r="R96" s="2"/>
      <c r="S96" s="2"/>
      <c r="T96" s="2"/>
      <c r="U96" s="2"/>
      <c r="V96" s="2"/>
    </row>
    <row r="97" spans="1:22" ht="12.75" x14ac:dyDescent="0.2">
      <c r="A97" s="9" t="s">
        <v>693</v>
      </c>
      <c r="B97" s="10">
        <v>42426</v>
      </c>
      <c r="C97" s="11" t="s">
        <v>694</v>
      </c>
      <c r="D97" s="12" t="s">
        <v>64</v>
      </c>
      <c r="E97" s="12" t="s">
        <v>42</v>
      </c>
      <c r="F97" s="13" t="s">
        <v>695</v>
      </c>
      <c r="G97" s="14"/>
      <c r="H97" s="15" t="s">
        <v>696</v>
      </c>
      <c r="I97" s="15" t="s">
        <v>697</v>
      </c>
      <c r="J97" s="15" t="s">
        <v>464</v>
      </c>
      <c r="K97" s="12"/>
      <c r="L97" s="12"/>
      <c r="M97" s="16">
        <v>23000000</v>
      </c>
      <c r="N97" s="17">
        <v>46200000</v>
      </c>
      <c r="O97" s="32">
        <f>Table1[[#This Row],[Box Office Revenue ($)]]-Table1[[#This Row],[Budget ($)]]</f>
        <v>23200000</v>
      </c>
      <c r="P97" s="35">
        <f>(Table1[[#This Row],[Profit Made]]/Table1[[#This Row],[Budget ($)]])</f>
        <v>1.008695652173913</v>
      </c>
      <c r="Q97" s="2"/>
      <c r="R97" s="2"/>
      <c r="S97" s="2"/>
      <c r="T97" s="2"/>
      <c r="U97" s="2"/>
      <c r="V97" s="2"/>
    </row>
    <row r="98" spans="1:22" ht="12.75" x14ac:dyDescent="0.2">
      <c r="A98" s="9" t="s">
        <v>698</v>
      </c>
      <c r="B98" s="10">
        <v>41787</v>
      </c>
      <c r="C98" s="11" t="s">
        <v>699</v>
      </c>
      <c r="D98" s="12" t="s">
        <v>24</v>
      </c>
      <c r="E98" s="12" t="s">
        <v>159</v>
      </c>
      <c r="F98" s="13" t="s">
        <v>700</v>
      </c>
      <c r="G98" s="14"/>
      <c r="H98" s="15" t="s">
        <v>701</v>
      </c>
      <c r="I98" s="15" t="s">
        <v>702</v>
      </c>
      <c r="J98" s="12"/>
      <c r="K98" s="12"/>
      <c r="L98" s="12"/>
      <c r="M98" s="16">
        <v>178000000</v>
      </c>
      <c r="N98" s="17">
        <v>370500000</v>
      </c>
      <c r="O98" s="32">
        <f>Table1[[#This Row],[Box Office Revenue ($)]]-Table1[[#This Row],[Budget ($)]]</f>
        <v>192500000</v>
      </c>
      <c r="P98" s="35">
        <f>(Table1[[#This Row],[Profit Made]]/Table1[[#This Row],[Budget ($)]])</f>
        <v>1.0814606741573034</v>
      </c>
      <c r="Q98" s="2"/>
      <c r="R98" s="2"/>
      <c r="S98" s="2"/>
      <c r="T98" s="2"/>
      <c r="U98" s="2"/>
      <c r="V98" s="2"/>
    </row>
    <row r="99" spans="1:22" ht="12.75" x14ac:dyDescent="0.2">
      <c r="A99" s="9" t="s">
        <v>703</v>
      </c>
      <c r="B99" s="10">
        <v>41495</v>
      </c>
      <c r="C99" s="11" t="s">
        <v>704</v>
      </c>
      <c r="D99" s="12" t="s">
        <v>159</v>
      </c>
      <c r="E99" s="20"/>
      <c r="F99" s="13" t="s">
        <v>459</v>
      </c>
      <c r="G99" s="14"/>
      <c r="H99" s="15" t="s">
        <v>705</v>
      </c>
      <c r="I99" s="15" t="s">
        <v>706</v>
      </c>
      <c r="J99" s="15" t="s">
        <v>460</v>
      </c>
      <c r="K99" s="15" t="s">
        <v>707</v>
      </c>
      <c r="L99" s="15" t="s">
        <v>708</v>
      </c>
      <c r="M99" s="16">
        <v>115000000</v>
      </c>
      <c r="N99" s="17">
        <v>286100000</v>
      </c>
      <c r="O99" s="32">
        <f>Table1[[#This Row],[Box Office Revenue ($)]]-Table1[[#This Row],[Budget ($)]]</f>
        <v>171100000</v>
      </c>
      <c r="P99" s="35">
        <f>(Table1[[#This Row],[Profit Made]]/Table1[[#This Row],[Budget ($)]])</f>
        <v>1.4878260869565216</v>
      </c>
      <c r="Q99" s="2"/>
      <c r="R99" s="2"/>
      <c r="S99" s="2"/>
      <c r="T99" s="2"/>
      <c r="U99" s="2"/>
      <c r="V99" s="2"/>
    </row>
    <row r="100" spans="1:22" ht="12.75" x14ac:dyDescent="0.2">
      <c r="A100" s="9" t="s">
        <v>709</v>
      </c>
      <c r="B100" s="10">
        <v>42139</v>
      </c>
      <c r="C100" s="11" t="s">
        <v>710</v>
      </c>
      <c r="D100" s="12" t="s">
        <v>145</v>
      </c>
      <c r="E100" s="12" t="s">
        <v>64</v>
      </c>
      <c r="F100" s="13" t="s">
        <v>711</v>
      </c>
      <c r="G100" s="14"/>
      <c r="H100" s="15" t="s">
        <v>712</v>
      </c>
      <c r="I100" s="15" t="s">
        <v>713</v>
      </c>
      <c r="J100" s="15" t="s">
        <v>714</v>
      </c>
      <c r="K100" s="12"/>
      <c r="L100" s="12"/>
      <c r="M100" s="16">
        <v>1400000</v>
      </c>
      <c r="N100" s="17">
        <v>2800000</v>
      </c>
      <c r="O100" s="32">
        <f>Table1[[#This Row],[Box Office Revenue ($)]]-Table1[[#This Row],[Budget ($)]]</f>
        <v>1400000</v>
      </c>
      <c r="P100" s="35">
        <f>(Table1[[#This Row],[Profit Made]]/Table1[[#This Row],[Budget ($)]])</f>
        <v>1</v>
      </c>
      <c r="Q100" s="2"/>
      <c r="R100" s="2"/>
      <c r="S100" s="2"/>
      <c r="T100" s="2"/>
      <c r="U100" s="2"/>
      <c r="V100" s="2"/>
    </row>
    <row r="101" spans="1:22" ht="12.75" x14ac:dyDescent="0.2">
      <c r="A101" s="9" t="s">
        <v>715</v>
      </c>
      <c r="B101" s="10">
        <v>41173</v>
      </c>
      <c r="C101" s="11" t="s">
        <v>716</v>
      </c>
      <c r="D101" s="12" t="s">
        <v>24</v>
      </c>
      <c r="E101" s="12" t="s">
        <v>64</v>
      </c>
      <c r="F101" s="13" t="s">
        <v>717</v>
      </c>
      <c r="G101" s="14"/>
      <c r="H101" s="15" t="s">
        <v>718</v>
      </c>
      <c r="I101" s="15" t="s">
        <v>250</v>
      </c>
      <c r="J101" s="15" t="s">
        <v>719</v>
      </c>
      <c r="K101" s="15" t="s">
        <v>720</v>
      </c>
      <c r="L101" s="15" t="s">
        <v>454</v>
      </c>
      <c r="M101" s="16">
        <v>7000000</v>
      </c>
      <c r="N101" s="17">
        <v>48100000</v>
      </c>
      <c r="O101" s="32">
        <f>Table1[[#This Row],[Box Office Revenue ($)]]-Table1[[#This Row],[Budget ($)]]</f>
        <v>41100000</v>
      </c>
      <c r="P101" s="35">
        <f>(Table1[[#This Row],[Profit Made]]/Table1[[#This Row],[Budget ($)]])</f>
        <v>5.871428571428571</v>
      </c>
      <c r="Q101" s="2"/>
      <c r="R101" s="2"/>
      <c r="S101" s="2"/>
      <c r="T101" s="2"/>
      <c r="U101" s="2"/>
      <c r="V101" s="2"/>
    </row>
    <row r="102" spans="1:22" ht="12.75" x14ac:dyDescent="0.2">
      <c r="A102" s="9" t="s">
        <v>721</v>
      </c>
      <c r="B102" s="10">
        <v>41537</v>
      </c>
      <c r="C102" s="11" t="s">
        <v>722</v>
      </c>
      <c r="D102" s="12" t="s">
        <v>42</v>
      </c>
      <c r="E102" s="12"/>
      <c r="F102" s="13" t="s">
        <v>723</v>
      </c>
      <c r="G102" s="14"/>
      <c r="H102" s="15" t="s">
        <v>724</v>
      </c>
      <c r="I102" s="15" t="s">
        <v>725</v>
      </c>
      <c r="J102" s="15" t="s">
        <v>108</v>
      </c>
      <c r="K102" s="15" t="s">
        <v>726</v>
      </c>
      <c r="L102" s="15" t="s">
        <v>727</v>
      </c>
      <c r="M102" s="16">
        <v>8000000</v>
      </c>
      <c r="N102" s="17">
        <v>25300000</v>
      </c>
      <c r="O102" s="32">
        <f>Table1[[#This Row],[Box Office Revenue ($)]]-Table1[[#This Row],[Budget ($)]]</f>
        <v>17300000</v>
      </c>
      <c r="P102" s="35">
        <f>(Table1[[#This Row],[Profit Made]]/Table1[[#This Row],[Budget ($)]])</f>
        <v>2.1625000000000001</v>
      </c>
      <c r="Q102" s="2"/>
      <c r="R102" s="2"/>
      <c r="S102" s="2"/>
      <c r="T102" s="2"/>
      <c r="U102" s="2"/>
      <c r="V102" s="2"/>
    </row>
    <row r="103" spans="1:22" ht="12.75" x14ac:dyDescent="0.2">
      <c r="A103" s="9" t="s">
        <v>728</v>
      </c>
      <c r="B103" s="10">
        <v>42151</v>
      </c>
      <c r="C103" s="11" t="s">
        <v>729</v>
      </c>
      <c r="D103" s="12" t="s">
        <v>42</v>
      </c>
      <c r="E103" s="12"/>
      <c r="F103" s="13" t="s">
        <v>730</v>
      </c>
      <c r="G103" s="14"/>
      <c r="H103" s="15" t="s">
        <v>731</v>
      </c>
      <c r="I103" s="15" t="s">
        <v>732</v>
      </c>
      <c r="J103" s="15" t="s">
        <v>733</v>
      </c>
      <c r="K103" s="15" t="s">
        <v>734</v>
      </c>
      <c r="L103" s="15" t="s">
        <v>735</v>
      </c>
      <c r="M103" s="16">
        <v>39000000</v>
      </c>
      <c r="N103" s="17">
        <v>49300000</v>
      </c>
      <c r="O103" s="32">
        <f>Table1[[#This Row],[Box Office Revenue ($)]]-Table1[[#This Row],[Budget ($)]]</f>
        <v>10300000</v>
      </c>
      <c r="P103" s="35">
        <f>(Table1[[#This Row],[Profit Made]]/Table1[[#This Row],[Budget ($)]])</f>
        <v>0.26410256410256411</v>
      </c>
      <c r="Q103" s="2"/>
      <c r="R103" s="2"/>
      <c r="S103" s="2"/>
      <c r="T103" s="2"/>
      <c r="U103" s="2"/>
      <c r="V103" s="2"/>
    </row>
    <row r="104" spans="1:22" ht="12.75" x14ac:dyDescent="0.2">
      <c r="A104" s="9" t="s">
        <v>736</v>
      </c>
      <c r="B104" s="10">
        <v>41418</v>
      </c>
      <c r="C104" s="11" t="s">
        <v>737</v>
      </c>
      <c r="D104" s="12" t="s">
        <v>145</v>
      </c>
      <c r="E104" s="12" t="s">
        <v>42</v>
      </c>
      <c r="F104" s="13" t="s">
        <v>738</v>
      </c>
      <c r="G104" s="14"/>
      <c r="H104" s="15" t="s">
        <v>574</v>
      </c>
      <c r="I104" s="15" t="s">
        <v>739</v>
      </c>
      <c r="J104" s="15" t="s">
        <v>740</v>
      </c>
      <c r="K104" s="15" t="s">
        <v>741</v>
      </c>
      <c r="L104" s="15" t="s">
        <v>345</v>
      </c>
      <c r="M104" s="16">
        <v>93000000</v>
      </c>
      <c r="N104" s="17">
        <v>268399999.99999997</v>
      </c>
      <c r="O104" s="32">
        <f>Table1[[#This Row],[Box Office Revenue ($)]]-Table1[[#This Row],[Budget ($)]]</f>
        <v>175399999.99999997</v>
      </c>
      <c r="P104" s="35">
        <f>(Table1[[#This Row],[Profit Made]]/Table1[[#This Row],[Budget ($)]])</f>
        <v>1.8860215053763438</v>
      </c>
      <c r="Q104" s="2"/>
      <c r="R104" s="2"/>
      <c r="S104" s="2"/>
      <c r="T104" s="2"/>
      <c r="U104" s="2"/>
      <c r="V104" s="2"/>
    </row>
    <row r="105" spans="1:22" ht="12.75" x14ac:dyDescent="0.2">
      <c r="A105" s="9" t="s">
        <v>742</v>
      </c>
      <c r="B105" s="10">
        <v>41320</v>
      </c>
      <c r="C105" s="11" t="s">
        <v>743</v>
      </c>
      <c r="D105" s="12" t="s">
        <v>42</v>
      </c>
      <c r="E105" s="12" t="s">
        <v>191</v>
      </c>
      <c r="F105" s="13" t="s">
        <v>744</v>
      </c>
      <c r="G105" s="14"/>
      <c r="H105" s="15" t="s">
        <v>745</v>
      </c>
      <c r="I105" s="15" t="s">
        <v>746</v>
      </c>
      <c r="J105" s="15" t="s">
        <v>747</v>
      </c>
      <c r="K105" s="15" t="s">
        <v>748</v>
      </c>
      <c r="L105" s="15" t="s">
        <v>749</v>
      </c>
      <c r="M105" s="16">
        <v>40000000</v>
      </c>
      <c r="N105" s="17">
        <v>74600000</v>
      </c>
      <c r="O105" s="32">
        <f>Table1[[#This Row],[Box Office Revenue ($)]]-Table1[[#This Row],[Budget ($)]]</f>
        <v>34600000</v>
      </c>
      <c r="P105" s="35">
        <f>(Table1[[#This Row],[Profit Made]]/Table1[[#This Row],[Budget ($)]])</f>
        <v>0.86499999999999999</v>
      </c>
      <c r="Q105" s="2"/>
      <c r="R105" s="2"/>
      <c r="S105" s="2"/>
      <c r="T105" s="2"/>
      <c r="U105" s="2"/>
      <c r="V105" s="2"/>
    </row>
    <row r="106" spans="1:22" ht="12.75" x14ac:dyDescent="0.2">
      <c r="A106" s="9" t="s">
        <v>750</v>
      </c>
      <c r="B106" s="10">
        <v>41369</v>
      </c>
      <c r="C106" s="11" t="s">
        <v>751</v>
      </c>
      <c r="D106" s="12" t="s">
        <v>17</v>
      </c>
      <c r="E106" s="12"/>
      <c r="F106" s="13" t="s">
        <v>647</v>
      </c>
      <c r="G106" s="14"/>
      <c r="H106" s="15" t="s">
        <v>752</v>
      </c>
      <c r="I106" s="15" t="s">
        <v>753</v>
      </c>
      <c r="J106" s="15" t="s">
        <v>754</v>
      </c>
      <c r="K106" s="15" t="s">
        <v>755</v>
      </c>
      <c r="L106" s="15" t="s">
        <v>756</v>
      </c>
      <c r="M106" s="16">
        <v>17000000</v>
      </c>
      <c r="N106" s="17">
        <v>97500000</v>
      </c>
      <c r="O106" s="32">
        <f>Table1[[#This Row],[Box Office Revenue ($)]]-Table1[[#This Row],[Budget ($)]]</f>
        <v>80500000</v>
      </c>
      <c r="P106" s="35">
        <f>(Table1[[#This Row],[Profit Made]]/Table1[[#This Row],[Budget ($)]])</f>
        <v>4.7352941176470589</v>
      </c>
      <c r="Q106" s="2"/>
      <c r="R106" s="2"/>
      <c r="S106" s="2"/>
      <c r="T106" s="2"/>
      <c r="U106" s="2"/>
      <c r="V106" s="2"/>
    </row>
    <row r="107" spans="1:22" ht="12.75" x14ac:dyDescent="0.2">
      <c r="A107" s="9" t="s">
        <v>757</v>
      </c>
      <c r="B107" s="10">
        <v>42025</v>
      </c>
      <c r="C107" s="11" t="s">
        <v>758</v>
      </c>
      <c r="D107" s="12" t="s">
        <v>159</v>
      </c>
      <c r="E107" s="12" t="s">
        <v>16</v>
      </c>
      <c r="F107" s="13" t="s">
        <v>759</v>
      </c>
      <c r="G107" s="14"/>
      <c r="H107" s="15" t="s">
        <v>402</v>
      </c>
      <c r="I107" s="15" t="s">
        <v>115</v>
      </c>
      <c r="J107" s="15" t="s">
        <v>760</v>
      </c>
      <c r="K107" s="12"/>
      <c r="L107" s="12"/>
      <c r="M107" s="16">
        <v>15000000</v>
      </c>
      <c r="N107" s="17">
        <v>36900000</v>
      </c>
      <c r="O107" s="32">
        <f>Table1[[#This Row],[Box Office Revenue ($)]]-Table1[[#This Row],[Budget ($)]]</f>
        <v>21900000</v>
      </c>
      <c r="P107" s="35">
        <f>(Table1[[#This Row],[Profit Made]]/Table1[[#This Row],[Budget ($)]])</f>
        <v>1.46</v>
      </c>
      <c r="Q107" s="2"/>
      <c r="R107" s="2"/>
      <c r="S107" s="2"/>
      <c r="T107" s="2"/>
      <c r="U107" s="2"/>
      <c r="V107" s="2"/>
    </row>
    <row r="108" spans="1:22" ht="12.75" x14ac:dyDescent="0.2">
      <c r="A108" s="9" t="s">
        <v>761</v>
      </c>
      <c r="B108" s="10">
        <v>42258</v>
      </c>
      <c r="C108" s="11" t="s">
        <v>762</v>
      </c>
      <c r="D108" s="12" t="s">
        <v>16</v>
      </c>
      <c r="E108" s="12"/>
      <c r="F108" s="13" t="s">
        <v>763</v>
      </c>
      <c r="G108" s="14"/>
      <c r="H108" s="15" t="s">
        <v>764</v>
      </c>
      <c r="I108" s="15" t="s">
        <v>110</v>
      </c>
      <c r="J108" s="15" t="s">
        <v>765</v>
      </c>
      <c r="K108" s="15" t="s">
        <v>766</v>
      </c>
      <c r="L108" s="12"/>
      <c r="M108" s="16">
        <v>13000000</v>
      </c>
      <c r="N108" s="17">
        <v>32799999.999999996</v>
      </c>
      <c r="O108" s="32">
        <f>Table1[[#This Row],[Box Office Revenue ($)]]-Table1[[#This Row],[Budget ($)]]</f>
        <v>19799999.999999996</v>
      </c>
      <c r="P108" s="35">
        <f>(Table1[[#This Row],[Profit Made]]/Table1[[#This Row],[Budget ($)]])</f>
        <v>1.5230769230769228</v>
      </c>
      <c r="Q108" s="2"/>
      <c r="R108" s="2"/>
      <c r="S108" s="2"/>
      <c r="T108" s="2"/>
      <c r="U108" s="2"/>
      <c r="V108" s="2"/>
    </row>
    <row r="109" spans="1:22" ht="12.75" x14ac:dyDescent="0.2">
      <c r="A109" s="9" t="s">
        <v>767</v>
      </c>
      <c r="B109" s="10">
        <v>42220</v>
      </c>
      <c r="C109" s="11" t="s">
        <v>768</v>
      </c>
      <c r="D109" s="12" t="s">
        <v>24</v>
      </c>
      <c r="E109" s="12" t="s">
        <v>145</v>
      </c>
      <c r="F109" s="13" t="s">
        <v>496</v>
      </c>
      <c r="G109" s="14"/>
      <c r="H109" s="15" t="s">
        <v>769</v>
      </c>
      <c r="I109" s="15" t="s">
        <v>498</v>
      </c>
      <c r="J109" s="15" t="s">
        <v>436</v>
      </c>
      <c r="K109" s="15" t="s">
        <v>770</v>
      </c>
      <c r="L109" s="15" t="s">
        <v>333</v>
      </c>
      <c r="M109" s="16">
        <v>120000000</v>
      </c>
      <c r="N109" s="17">
        <v>168000000</v>
      </c>
      <c r="O109" s="32">
        <f>Table1[[#This Row],[Box Office Revenue ($)]]-Table1[[#This Row],[Budget ($)]]</f>
        <v>48000000</v>
      </c>
      <c r="P109" s="35">
        <f>(Table1[[#This Row],[Profit Made]]/Table1[[#This Row],[Budget ($)]])</f>
        <v>0.4</v>
      </c>
      <c r="Q109" s="2"/>
      <c r="R109" s="2"/>
      <c r="S109" s="2"/>
      <c r="T109" s="2"/>
      <c r="U109" s="2"/>
      <c r="V109" s="2"/>
    </row>
    <row r="110" spans="1:22" ht="12.75" x14ac:dyDescent="0.2">
      <c r="A110" s="9" t="s">
        <v>771</v>
      </c>
      <c r="B110" s="10">
        <v>41411</v>
      </c>
      <c r="C110" s="11" t="s">
        <v>772</v>
      </c>
      <c r="D110" s="12" t="s">
        <v>24</v>
      </c>
      <c r="E110" s="12"/>
      <c r="F110" s="13" t="s">
        <v>773</v>
      </c>
      <c r="G110" s="14"/>
      <c r="H110" s="15" t="s">
        <v>774</v>
      </c>
      <c r="I110" s="15" t="s">
        <v>449</v>
      </c>
      <c r="J110" s="15" t="s">
        <v>386</v>
      </c>
      <c r="K110" s="15" t="s">
        <v>775</v>
      </c>
      <c r="L110" s="15" t="s">
        <v>776</v>
      </c>
      <c r="M110" s="16">
        <v>160000000</v>
      </c>
      <c r="N110" s="17">
        <v>788700000</v>
      </c>
      <c r="O110" s="32">
        <f>Table1[[#This Row],[Box Office Revenue ($)]]-Table1[[#This Row],[Budget ($)]]</f>
        <v>628700000</v>
      </c>
      <c r="P110" s="35">
        <f>(Table1[[#This Row],[Profit Made]]/Table1[[#This Row],[Budget ($)]])</f>
        <v>3.9293749999999998</v>
      </c>
      <c r="Q110" s="2"/>
      <c r="R110" s="2"/>
      <c r="S110" s="2"/>
      <c r="T110" s="2"/>
      <c r="U110" s="2"/>
      <c r="V110" s="2"/>
    </row>
    <row r="111" spans="1:22" ht="12.75" x14ac:dyDescent="0.2">
      <c r="A111" s="9" t="s">
        <v>777</v>
      </c>
      <c r="B111" s="10">
        <v>41215</v>
      </c>
      <c r="C111" s="11" t="s">
        <v>778</v>
      </c>
      <c r="D111" s="12" t="s">
        <v>64</v>
      </c>
      <c r="E111" s="12"/>
      <c r="F111" s="13" t="s">
        <v>779</v>
      </c>
      <c r="G111" s="14"/>
      <c r="H111" s="15" t="s">
        <v>36</v>
      </c>
      <c r="I111" s="15" t="s">
        <v>780</v>
      </c>
      <c r="J111" s="15" t="s">
        <v>781</v>
      </c>
      <c r="K111" s="15" t="s">
        <v>782</v>
      </c>
      <c r="L111" s="15" t="s">
        <v>20</v>
      </c>
      <c r="M111" s="16">
        <v>31000000</v>
      </c>
      <c r="N111" s="17">
        <v>161800000</v>
      </c>
      <c r="O111" s="32">
        <f>Table1[[#This Row],[Box Office Revenue ($)]]-Table1[[#This Row],[Budget ($)]]</f>
        <v>130800000</v>
      </c>
      <c r="P111" s="35">
        <f>(Table1[[#This Row],[Profit Made]]/Table1[[#This Row],[Budget ($)]])</f>
        <v>4.2193548387096778</v>
      </c>
      <c r="Q111" s="2"/>
      <c r="R111" s="2"/>
      <c r="S111" s="2"/>
      <c r="T111" s="2"/>
      <c r="U111" s="2"/>
      <c r="V111" s="2"/>
    </row>
    <row r="112" spans="1:22" ht="12.75" x14ac:dyDescent="0.2">
      <c r="A112" s="9" t="s">
        <v>783</v>
      </c>
      <c r="B112" s="10">
        <v>42487</v>
      </c>
      <c r="C112" s="11" t="s">
        <v>784</v>
      </c>
      <c r="D112" s="12" t="s">
        <v>63</v>
      </c>
      <c r="E112" s="12" t="s">
        <v>42</v>
      </c>
      <c r="F112" s="13" t="s">
        <v>785</v>
      </c>
      <c r="G112" s="14"/>
      <c r="H112" s="15" t="s">
        <v>786</v>
      </c>
      <c r="I112" s="15" t="s">
        <v>787</v>
      </c>
      <c r="J112" s="15" t="s">
        <v>788</v>
      </c>
      <c r="K112" s="15" t="s">
        <v>789</v>
      </c>
      <c r="L112" s="15" t="s">
        <v>790</v>
      </c>
      <c r="M112" s="16">
        <v>19000000</v>
      </c>
      <c r="N112" s="17">
        <v>31700000</v>
      </c>
      <c r="O112" s="32">
        <f>Table1[[#This Row],[Box Office Revenue ($)]]-Table1[[#This Row],[Budget ($)]]</f>
        <v>12700000</v>
      </c>
      <c r="P112" s="35">
        <f>(Table1[[#This Row],[Profit Made]]/Table1[[#This Row],[Budget ($)]])</f>
        <v>0.66842105263157892</v>
      </c>
      <c r="Q112" s="2"/>
      <c r="R112" s="2"/>
      <c r="S112" s="2"/>
      <c r="T112" s="2"/>
      <c r="U112" s="2"/>
      <c r="V112" s="2"/>
    </row>
    <row r="113" spans="1:22" ht="12.75" x14ac:dyDescent="0.2">
      <c r="A113" s="9" t="s">
        <v>791</v>
      </c>
      <c r="B113" s="10">
        <v>41411</v>
      </c>
      <c r="C113" s="11" t="s">
        <v>792</v>
      </c>
      <c r="D113" s="12" t="s">
        <v>64</v>
      </c>
      <c r="E113" s="12" t="s">
        <v>42</v>
      </c>
      <c r="F113" s="13" t="s">
        <v>793</v>
      </c>
      <c r="G113" s="14"/>
      <c r="H113" s="15" t="s">
        <v>794</v>
      </c>
      <c r="I113" s="15" t="s">
        <v>795</v>
      </c>
      <c r="J113" s="15" t="s">
        <v>796</v>
      </c>
      <c r="K113" s="15" t="s">
        <v>797</v>
      </c>
      <c r="L113" s="15" t="s">
        <v>798</v>
      </c>
      <c r="M113" s="16">
        <v>3000000</v>
      </c>
      <c r="N113" s="17">
        <v>11300000</v>
      </c>
      <c r="O113" s="32">
        <f>Table1[[#This Row],[Box Office Revenue ($)]]-Table1[[#This Row],[Budget ($)]]</f>
        <v>8300000</v>
      </c>
      <c r="P113" s="35">
        <f>(Table1[[#This Row],[Profit Made]]/Table1[[#This Row],[Budget ($)]])</f>
        <v>2.7666666666666666</v>
      </c>
      <c r="Q113" s="2"/>
      <c r="R113" s="2"/>
      <c r="S113" s="2"/>
      <c r="T113" s="2"/>
      <c r="U113" s="2"/>
      <c r="V113" s="2"/>
    </row>
    <row r="114" spans="1:22" ht="12.75" x14ac:dyDescent="0.2">
      <c r="A114" s="9" t="s">
        <v>799</v>
      </c>
      <c r="B114" s="10">
        <v>42537</v>
      </c>
      <c r="C114" s="11" t="s">
        <v>800</v>
      </c>
      <c r="D114" s="12" t="s">
        <v>64</v>
      </c>
      <c r="E114" s="12" t="s">
        <v>16</v>
      </c>
      <c r="F114" s="13" t="s">
        <v>801</v>
      </c>
      <c r="G114" s="14" t="s">
        <v>373</v>
      </c>
      <c r="H114" s="15" t="s">
        <v>802</v>
      </c>
      <c r="I114" s="15" t="s">
        <v>338</v>
      </c>
      <c r="J114" s="15" t="s">
        <v>563</v>
      </c>
      <c r="K114" s="15" t="s">
        <v>803</v>
      </c>
      <c r="L114" s="12"/>
      <c r="M114" s="16">
        <v>50000000</v>
      </c>
      <c r="N114" s="17">
        <v>21200000</v>
      </c>
      <c r="O114" s="32">
        <f>Table1[[#This Row],[Box Office Revenue ($)]]-Table1[[#This Row],[Budget ($)]]</f>
        <v>-28800000</v>
      </c>
      <c r="P114" s="35">
        <f>(Table1[[#This Row],[Profit Made]]/Table1[[#This Row],[Budget ($)]])</f>
        <v>-0.57599999999999996</v>
      </c>
      <c r="Q114" s="2"/>
      <c r="R114" s="2"/>
      <c r="S114" s="2"/>
      <c r="T114" s="2"/>
      <c r="U114" s="2"/>
      <c r="V114" s="2"/>
    </row>
    <row r="115" spans="1:22" ht="12.75" x14ac:dyDescent="0.2">
      <c r="A115" s="9" t="s">
        <v>804</v>
      </c>
      <c r="B115" s="10">
        <v>40977</v>
      </c>
      <c r="C115" s="11" t="s">
        <v>805</v>
      </c>
      <c r="D115" s="12" t="s">
        <v>42</v>
      </c>
      <c r="E115" s="12" t="s">
        <v>183</v>
      </c>
      <c r="F115" s="13" t="s">
        <v>806</v>
      </c>
      <c r="G115" s="14"/>
      <c r="H115" s="15" t="s">
        <v>807</v>
      </c>
      <c r="I115" s="15" t="s">
        <v>806</v>
      </c>
      <c r="J115" s="15" t="s">
        <v>808</v>
      </c>
      <c r="K115" s="15" t="s">
        <v>602</v>
      </c>
      <c r="L115" s="15" t="s">
        <v>809</v>
      </c>
      <c r="M115" s="16">
        <v>10000000</v>
      </c>
      <c r="N115" s="17">
        <v>12200000</v>
      </c>
      <c r="O115" s="32">
        <f>Table1[[#This Row],[Box Office Revenue ($)]]-Table1[[#This Row],[Budget ($)]]</f>
        <v>2200000</v>
      </c>
      <c r="P115" s="35">
        <f>(Table1[[#This Row],[Profit Made]]/Table1[[#This Row],[Budget ($)]])</f>
        <v>0.22</v>
      </c>
      <c r="Q115" s="2"/>
      <c r="R115" s="2"/>
      <c r="S115" s="2"/>
      <c r="T115" s="2"/>
      <c r="U115" s="2"/>
      <c r="V115" s="2"/>
    </row>
    <row r="116" spans="1:22" ht="12.75" x14ac:dyDescent="0.2">
      <c r="A116" s="9" t="s">
        <v>810</v>
      </c>
      <c r="B116" s="10">
        <v>41208</v>
      </c>
      <c r="C116" s="11" t="s">
        <v>811</v>
      </c>
      <c r="D116" s="12" t="s">
        <v>42</v>
      </c>
      <c r="E116" s="12"/>
      <c r="F116" s="13" t="s">
        <v>812</v>
      </c>
      <c r="G116" s="14"/>
      <c r="H116" s="15" t="s">
        <v>813</v>
      </c>
      <c r="I116" s="15" t="s">
        <v>752</v>
      </c>
      <c r="J116" s="15" t="s">
        <v>814</v>
      </c>
      <c r="K116" s="15" t="s">
        <v>815</v>
      </c>
      <c r="L116" s="15" t="s">
        <v>816</v>
      </c>
      <c r="M116" s="16">
        <v>14000000</v>
      </c>
      <c r="N116" s="17">
        <v>11400000</v>
      </c>
      <c r="O116" s="32">
        <f>Table1[[#This Row],[Box Office Revenue ($)]]-Table1[[#This Row],[Budget ($)]]</f>
        <v>-2600000</v>
      </c>
      <c r="P116" s="35">
        <f>(Table1[[#This Row],[Profit Made]]/Table1[[#This Row],[Budget ($)]])</f>
        <v>-0.18571428571428572</v>
      </c>
      <c r="Q116" s="2"/>
      <c r="R116" s="2"/>
      <c r="S116" s="2"/>
      <c r="T116" s="2"/>
      <c r="U116" s="2"/>
      <c r="V116" s="2"/>
    </row>
    <row r="117" spans="1:22" ht="12.75" x14ac:dyDescent="0.2">
      <c r="A117" s="9" t="s">
        <v>817</v>
      </c>
      <c r="B117" s="10">
        <v>41927</v>
      </c>
      <c r="C117" s="11" t="s">
        <v>818</v>
      </c>
      <c r="D117" s="12" t="s">
        <v>24</v>
      </c>
      <c r="E117" s="12" t="s">
        <v>64</v>
      </c>
      <c r="F117" s="13" t="s">
        <v>717</v>
      </c>
      <c r="G117" s="14"/>
      <c r="H117" s="15" t="s">
        <v>421</v>
      </c>
      <c r="I117" s="15" t="s">
        <v>819</v>
      </c>
      <c r="J117" s="15" t="s">
        <v>820</v>
      </c>
      <c r="K117" s="15" t="s">
        <v>250</v>
      </c>
      <c r="L117" s="15" t="s">
        <v>821</v>
      </c>
      <c r="M117" s="16">
        <v>68000000</v>
      </c>
      <c r="N117" s="17">
        <v>211800000</v>
      </c>
      <c r="O117" s="32">
        <f>Table1[[#This Row],[Box Office Revenue ($)]]-Table1[[#This Row],[Budget ($)]]</f>
        <v>143800000</v>
      </c>
      <c r="P117" s="35">
        <f>(Table1[[#This Row],[Profit Made]]/Table1[[#This Row],[Budget ($)]])</f>
        <v>2.1147058823529412</v>
      </c>
      <c r="Q117" s="2"/>
      <c r="R117" s="2"/>
      <c r="S117" s="2"/>
      <c r="T117" s="2"/>
      <c r="U117" s="2"/>
      <c r="V117" s="2"/>
    </row>
    <row r="118" spans="1:22" ht="12.75" x14ac:dyDescent="0.2">
      <c r="A118" s="9" t="s">
        <v>822</v>
      </c>
      <c r="B118" s="10">
        <v>41360</v>
      </c>
      <c r="C118" s="11" t="s">
        <v>823</v>
      </c>
      <c r="D118" s="12" t="s">
        <v>24</v>
      </c>
      <c r="E118" s="12" t="s">
        <v>145</v>
      </c>
      <c r="F118" s="13" t="s">
        <v>824</v>
      </c>
      <c r="G118" s="14"/>
      <c r="H118" s="15" t="s">
        <v>46</v>
      </c>
      <c r="I118" s="15" t="s">
        <v>825</v>
      </c>
      <c r="J118" s="15" t="s">
        <v>449</v>
      </c>
      <c r="K118" s="15" t="s">
        <v>88</v>
      </c>
      <c r="L118" s="15" t="s">
        <v>826</v>
      </c>
      <c r="M118" s="16">
        <v>130000000</v>
      </c>
      <c r="N118" s="17">
        <v>375700000</v>
      </c>
      <c r="O118" s="32">
        <f>Table1[[#This Row],[Box Office Revenue ($)]]-Table1[[#This Row],[Budget ($)]]</f>
        <v>245700000</v>
      </c>
      <c r="P118" s="35">
        <f>(Table1[[#This Row],[Profit Made]]/Table1[[#This Row],[Budget ($)]])</f>
        <v>1.89</v>
      </c>
      <c r="Q118" s="2"/>
      <c r="R118" s="2"/>
      <c r="S118" s="2"/>
      <c r="T118" s="2"/>
      <c r="U118" s="2"/>
      <c r="V118" s="2"/>
    </row>
    <row r="119" spans="1:22" ht="12.75" x14ac:dyDescent="0.2">
      <c r="A119" s="9" t="s">
        <v>827</v>
      </c>
      <c r="B119" s="10">
        <v>41285</v>
      </c>
      <c r="C119" s="11" t="s">
        <v>828</v>
      </c>
      <c r="D119" s="12" t="s">
        <v>24</v>
      </c>
      <c r="E119" s="12" t="s">
        <v>33</v>
      </c>
      <c r="F119" s="13" t="s">
        <v>829</v>
      </c>
      <c r="G119" s="14"/>
      <c r="H119" s="15" t="s">
        <v>830</v>
      </c>
      <c r="I119" s="15" t="s">
        <v>186</v>
      </c>
      <c r="J119" s="15" t="s">
        <v>831</v>
      </c>
      <c r="K119" s="15" t="s">
        <v>832</v>
      </c>
      <c r="L119" s="15" t="s">
        <v>833</v>
      </c>
      <c r="M119" s="16">
        <v>75000000</v>
      </c>
      <c r="N119" s="17">
        <v>105200000</v>
      </c>
      <c r="O119" s="32">
        <f>Table1[[#This Row],[Box Office Revenue ($)]]-Table1[[#This Row],[Budget ($)]]</f>
        <v>30200000</v>
      </c>
      <c r="P119" s="35">
        <f>(Table1[[#This Row],[Profit Made]]/Table1[[#This Row],[Budget ($)]])</f>
        <v>0.40266666666666667</v>
      </c>
      <c r="Q119" s="2"/>
      <c r="R119" s="2"/>
      <c r="S119" s="2"/>
      <c r="T119" s="2"/>
      <c r="U119" s="2"/>
      <c r="V119" s="2"/>
    </row>
    <row r="120" spans="1:22" ht="12.75" x14ac:dyDescent="0.2">
      <c r="A120" s="9" t="s">
        <v>834</v>
      </c>
      <c r="B120" s="10">
        <v>42090</v>
      </c>
      <c r="C120" s="11" t="s">
        <v>835</v>
      </c>
      <c r="D120" s="12" t="s">
        <v>42</v>
      </c>
      <c r="E120" s="12"/>
      <c r="F120" s="13" t="s">
        <v>836</v>
      </c>
      <c r="G120" s="14"/>
      <c r="H120" s="15" t="s">
        <v>546</v>
      </c>
      <c r="I120" s="15" t="s">
        <v>450</v>
      </c>
      <c r="J120" s="15" t="s">
        <v>837</v>
      </c>
      <c r="K120" s="15" t="s">
        <v>838</v>
      </c>
      <c r="L120" s="15" t="s">
        <v>839</v>
      </c>
      <c r="M120" s="16">
        <v>40000000</v>
      </c>
      <c r="N120" s="17">
        <v>111800000</v>
      </c>
      <c r="O120" s="32">
        <f>Table1[[#This Row],[Box Office Revenue ($)]]-Table1[[#This Row],[Budget ($)]]</f>
        <v>71800000</v>
      </c>
      <c r="P120" s="35">
        <f>(Table1[[#This Row],[Profit Made]]/Table1[[#This Row],[Budget ($)]])</f>
        <v>1.7949999999999999</v>
      </c>
      <c r="Q120" s="2"/>
      <c r="R120" s="2"/>
      <c r="S120" s="2"/>
      <c r="T120" s="2"/>
      <c r="U120" s="2"/>
      <c r="V120" s="2"/>
    </row>
    <row r="121" spans="1:22" ht="12.75" x14ac:dyDescent="0.2">
      <c r="A121" s="9" t="s">
        <v>840</v>
      </c>
      <c r="B121" s="10">
        <v>41852</v>
      </c>
      <c r="C121" s="11" t="s">
        <v>841</v>
      </c>
      <c r="D121" s="12" t="s">
        <v>64</v>
      </c>
      <c r="E121" s="12" t="s">
        <v>63</v>
      </c>
      <c r="F121" s="13" t="s">
        <v>842</v>
      </c>
      <c r="G121" s="14"/>
      <c r="H121" s="15" t="s">
        <v>67</v>
      </c>
      <c r="I121" s="15" t="s">
        <v>843</v>
      </c>
      <c r="J121" s="15" t="s">
        <v>844</v>
      </c>
      <c r="K121" s="15" t="s">
        <v>845</v>
      </c>
      <c r="L121" s="15" t="s">
        <v>846</v>
      </c>
      <c r="M121" s="16">
        <v>30000000</v>
      </c>
      <c r="N121" s="17">
        <v>33400000</v>
      </c>
      <c r="O121" s="32">
        <f>Table1[[#This Row],[Box Office Revenue ($)]]-Table1[[#This Row],[Budget ($)]]</f>
        <v>3400000</v>
      </c>
      <c r="P121" s="35">
        <f>(Table1[[#This Row],[Profit Made]]/Table1[[#This Row],[Budget ($)]])</f>
        <v>0.11333333333333333</v>
      </c>
      <c r="Q121" s="2"/>
      <c r="R121" s="2"/>
      <c r="S121" s="2"/>
      <c r="T121" s="2"/>
      <c r="U121" s="2"/>
      <c r="V121" s="2"/>
    </row>
    <row r="122" spans="1:22" ht="12.75" x14ac:dyDescent="0.2">
      <c r="A122" s="9" t="s">
        <v>847</v>
      </c>
      <c r="B122" s="10">
        <v>41516</v>
      </c>
      <c r="C122" s="11" t="s">
        <v>848</v>
      </c>
      <c r="D122" s="12" t="s">
        <v>24</v>
      </c>
      <c r="E122" s="12"/>
      <c r="F122" s="13" t="s">
        <v>849</v>
      </c>
      <c r="G122" s="13" t="s">
        <v>850</v>
      </c>
      <c r="H122" s="15" t="s">
        <v>380</v>
      </c>
      <c r="I122" s="15" t="s">
        <v>851</v>
      </c>
      <c r="J122" s="15" t="s">
        <v>852</v>
      </c>
      <c r="K122" s="15" t="s">
        <v>853</v>
      </c>
      <c r="L122" s="12"/>
      <c r="M122" s="16">
        <v>18000000</v>
      </c>
      <c r="N122" s="17">
        <v>11800000</v>
      </c>
      <c r="O122" s="32">
        <f>Table1[[#This Row],[Box Office Revenue ($)]]-Table1[[#This Row],[Budget ($)]]</f>
        <v>-6200000</v>
      </c>
      <c r="P122" s="35">
        <f>(Table1[[#This Row],[Profit Made]]/Table1[[#This Row],[Budget ($)]])</f>
        <v>-0.34444444444444444</v>
      </c>
      <c r="Q122" s="2"/>
      <c r="R122" s="2"/>
      <c r="S122" s="2"/>
      <c r="T122" s="2"/>
      <c r="U122" s="2"/>
      <c r="V122" s="2"/>
    </row>
    <row r="123" spans="1:22" ht="12.75" x14ac:dyDescent="0.2">
      <c r="A123" s="9" t="s">
        <v>854</v>
      </c>
      <c r="B123" s="10">
        <v>40956</v>
      </c>
      <c r="C123" s="11" t="s">
        <v>855</v>
      </c>
      <c r="D123" s="12" t="s">
        <v>24</v>
      </c>
      <c r="E123" s="12" t="s">
        <v>54</v>
      </c>
      <c r="F123" s="13" t="s">
        <v>856</v>
      </c>
      <c r="G123" s="13" t="s">
        <v>857</v>
      </c>
      <c r="H123" s="15" t="s">
        <v>858</v>
      </c>
      <c r="I123" s="15" t="s">
        <v>859</v>
      </c>
      <c r="J123" s="15" t="s">
        <v>860</v>
      </c>
      <c r="K123" s="15" t="s">
        <v>861</v>
      </c>
      <c r="L123" s="15" t="s">
        <v>862</v>
      </c>
      <c r="M123" s="16">
        <v>57000000</v>
      </c>
      <c r="N123" s="17">
        <v>132600000</v>
      </c>
      <c r="O123" s="32">
        <f>Table1[[#This Row],[Box Office Revenue ($)]]-Table1[[#This Row],[Budget ($)]]</f>
        <v>75600000</v>
      </c>
      <c r="P123" s="35">
        <f>(Table1[[#This Row],[Profit Made]]/Table1[[#This Row],[Budget ($)]])</f>
        <v>1.3263157894736841</v>
      </c>
      <c r="Q123" s="2"/>
      <c r="R123" s="2"/>
      <c r="S123" s="2"/>
      <c r="T123" s="2"/>
      <c r="U123" s="2"/>
      <c r="V123" s="2"/>
    </row>
    <row r="124" spans="1:22" ht="12.75" x14ac:dyDescent="0.2">
      <c r="A124" s="9" t="s">
        <v>863</v>
      </c>
      <c r="B124" s="10">
        <v>42566</v>
      </c>
      <c r="C124" s="11" t="s">
        <v>864</v>
      </c>
      <c r="D124" s="12" t="s">
        <v>42</v>
      </c>
      <c r="E124" s="12" t="s">
        <v>159</v>
      </c>
      <c r="F124" s="13" t="s">
        <v>865</v>
      </c>
      <c r="G124" s="14"/>
      <c r="H124" s="15" t="s">
        <v>866</v>
      </c>
      <c r="I124" s="15" t="s">
        <v>602</v>
      </c>
      <c r="J124" s="15" t="s">
        <v>867</v>
      </c>
      <c r="K124" s="15" t="s">
        <v>868</v>
      </c>
      <c r="L124" s="15" t="s">
        <v>359</v>
      </c>
      <c r="M124" s="16">
        <v>144000000</v>
      </c>
      <c r="N124" s="17">
        <v>217500000</v>
      </c>
      <c r="O124" s="32">
        <f>Table1[[#This Row],[Box Office Revenue ($)]]-Table1[[#This Row],[Budget ($)]]</f>
        <v>73500000</v>
      </c>
      <c r="P124" s="35">
        <f>(Table1[[#This Row],[Profit Made]]/Table1[[#This Row],[Budget ($)]])</f>
        <v>0.51041666666666663</v>
      </c>
      <c r="Q124" s="2"/>
      <c r="R124" s="2"/>
      <c r="S124" s="2"/>
      <c r="T124" s="2"/>
      <c r="U124" s="2"/>
      <c r="V124" s="2"/>
    </row>
    <row r="125" spans="1:22" ht="12.75" x14ac:dyDescent="0.2">
      <c r="A125" s="9" t="s">
        <v>869</v>
      </c>
      <c r="B125" s="10">
        <v>41719</v>
      </c>
      <c r="C125" s="11" t="s">
        <v>870</v>
      </c>
      <c r="D125" s="12" t="s">
        <v>871</v>
      </c>
      <c r="E125" s="12"/>
      <c r="F125" s="13" t="s">
        <v>872</v>
      </c>
      <c r="G125" s="14"/>
      <c r="H125" s="15" t="s">
        <v>873</v>
      </c>
      <c r="I125" s="15" t="s">
        <v>874</v>
      </c>
      <c r="J125" s="15" t="s">
        <v>875</v>
      </c>
      <c r="K125" s="15" t="s">
        <v>876</v>
      </c>
      <c r="L125" s="15" t="s">
        <v>877</v>
      </c>
      <c r="M125" s="16">
        <v>2000000</v>
      </c>
      <c r="N125" s="17">
        <v>62600000</v>
      </c>
      <c r="O125" s="32">
        <f>Table1[[#This Row],[Box Office Revenue ($)]]-Table1[[#This Row],[Budget ($)]]</f>
        <v>60600000</v>
      </c>
      <c r="P125" s="35">
        <f>(Table1[[#This Row],[Profit Made]]/Table1[[#This Row],[Budget ($)]])</f>
        <v>30.3</v>
      </c>
      <c r="Q125" s="2"/>
      <c r="R125" s="2"/>
      <c r="S125" s="2"/>
      <c r="T125" s="2"/>
      <c r="U125" s="2"/>
      <c r="V125" s="2"/>
    </row>
    <row r="126" spans="1:22" ht="12.75" x14ac:dyDescent="0.2">
      <c r="A126" s="9" t="s">
        <v>878</v>
      </c>
      <c r="B126" s="10">
        <v>42461</v>
      </c>
      <c r="C126" s="11" t="s">
        <v>879</v>
      </c>
      <c r="D126" s="12" t="s">
        <v>871</v>
      </c>
      <c r="E126" s="12"/>
      <c r="F126" s="13" t="s">
        <v>872</v>
      </c>
      <c r="G126" s="14"/>
      <c r="H126" s="15" t="s">
        <v>880</v>
      </c>
      <c r="I126" s="15" t="s">
        <v>874</v>
      </c>
      <c r="J126" s="15" t="s">
        <v>293</v>
      </c>
      <c r="K126" s="15" t="s">
        <v>881</v>
      </c>
      <c r="L126" s="15" t="s">
        <v>882</v>
      </c>
      <c r="M126" s="16">
        <v>5000000</v>
      </c>
      <c r="N126" s="17">
        <v>23500000</v>
      </c>
      <c r="O126" s="32">
        <f>Table1[[#This Row],[Box Office Revenue ($)]]-Table1[[#This Row],[Budget ($)]]</f>
        <v>18500000</v>
      </c>
      <c r="P126" s="35">
        <f>(Table1[[#This Row],[Profit Made]]/Table1[[#This Row],[Budget ($)]])</f>
        <v>3.7</v>
      </c>
      <c r="Q126" s="2"/>
      <c r="R126" s="2"/>
      <c r="S126" s="2"/>
      <c r="T126" s="2"/>
      <c r="U126" s="2"/>
      <c r="V126" s="2"/>
    </row>
    <row r="127" spans="1:22" ht="12.75" x14ac:dyDescent="0.2">
      <c r="A127" s="9" t="s">
        <v>883</v>
      </c>
      <c r="B127" s="10">
        <v>42425</v>
      </c>
      <c r="C127" s="11" t="s">
        <v>884</v>
      </c>
      <c r="D127" s="12" t="s">
        <v>24</v>
      </c>
      <c r="E127" s="12" t="s">
        <v>54</v>
      </c>
      <c r="F127" s="13" t="s">
        <v>885</v>
      </c>
      <c r="G127" s="14"/>
      <c r="H127" s="15" t="s">
        <v>886</v>
      </c>
      <c r="I127" s="15" t="s">
        <v>469</v>
      </c>
      <c r="J127" s="15" t="s">
        <v>887</v>
      </c>
      <c r="K127" s="15" t="s">
        <v>888</v>
      </c>
      <c r="L127" s="15" t="s">
        <v>889</v>
      </c>
      <c r="M127" s="16">
        <v>140000000</v>
      </c>
      <c r="N127" s="17">
        <v>145700000</v>
      </c>
      <c r="O127" s="32">
        <f>Table1[[#This Row],[Box Office Revenue ($)]]-Table1[[#This Row],[Budget ($)]]</f>
        <v>5700000</v>
      </c>
      <c r="P127" s="35">
        <f>(Table1[[#This Row],[Profit Made]]/Table1[[#This Row],[Budget ($)]])</f>
        <v>4.0714285714285717E-2</v>
      </c>
      <c r="Q127" s="2"/>
      <c r="R127" s="2"/>
      <c r="S127" s="2"/>
      <c r="T127" s="2"/>
      <c r="U127" s="2"/>
      <c r="V127" s="2"/>
    </row>
    <row r="128" spans="1:22" ht="12.75" x14ac:dyDescent="0.2">
      <c r="A128" s="9" t="s">
        <v>890</v>
      </c>
      <c r="B128" s="10">
        <v>41767</v>
      </c>
      <c r="C128" s="11" t="s">
        <v>891</v>
      </c>
      <c r="D128" s="12" t="s">
        <v>24</v>
      </c>
      <c r="E128" s="12" t="s">
        <v>145</v>
      </c>
      <c r="F128" s="13" t="s">
        <v>892</v>
      </c>
      <c r="G128" s="14"/>
      <c r="H128" s="15" t="s">
        <v>893</v>
      </c>
      <c r="I128" s="15" t="s">
        <v>894</v>
      </c>
      <c r="J128" s="15" t="s">
        <v>895</v>
      </c>
      <c r="K128" s="15" t="s">
        <v>255</v>
      </c>
      <c r="L128" s="15" t="s">
        <v>896</v>
      </c>
      <c r="M128" s="16">
        <v>160000000</v>
      </c>
      <c r="N128" s="17">
        <v>529000000</v>
      </c>
      <c r="O128" s="32">
        <f>Table1[[#This Row],[Box Office Revenue ($)]]-Table1[[#This Row],[Budget ($)]]</f>
        <v>369000000</v>
      </c>
      <c r="P128" s="35">
        <f>(Table1[[#This Row],[Profit Made]]/Table1[[#This Row],[Budget ($)]])</f>
        <v>2.3062499999999999</v>
      </c>
      <c r="Q128" s="2"/>
      <c r="R128" s="2"/>
      <c r="S128" s="2"/>
      <c r="T128" s="2"/>
      <c r="U128" s="2"/>
      <c r="V128" s="2"/>
    </row>
    <row r="129" spans="1:22" ht="12.75" x14ac:dyDescent="0.2">
      <c r="A129" s="9" t="s">
        <v>897</v>
      </c>
      <c r="B129" s="10">
        <v>41908</v>
      </c>
      <c r="C129" s="11" t="s">
        <v>898</v>
      </c>
      <c r="D129" s="12" t="s">
        <v>323</v>
      </c>
      <c r="E129" s="12" t="s">
        <v>16</v>
      </c>
      <c r="F129" s="13" t="s">
        <v>899</v>
      </c>
      <c r="G129" s="14"/>
      <c r="H129" s="15" t="s">
        <v>253</v>
      </c>
      <c r="I129" s="15" t="s">
        <v>900</v>
      </c>
      <c r="J129" s="15" t="s">
        <v>901</v>
      </c>
      <c r="K129" s="15" t="s">
        <v>176</v>
      </c>
      <c r="L129" s="15" t="s">
        <v>902</v>
      </c>
      <c r="M129" s="16">
        <v>61000000</v>
      </c>
      <c r="N129" s="17">
        <v>369300000</v>
      </c>
      <c r="O129" s="32">
        <f>Table1[[#This Row],[Box Office Revenue ($)]]-Table1[[#This Row],[Budget ($)]]</f>
        <v>308300000</v>
      </c>
      <c r="P129" s="35">
        <f>(Table1[[#This Row],[Profit Made]]/Table1[[#This Row],[Budget ($)]])</f>
        <v>5.0540983606557379</v>
      </c>
      <c r="Q129" s="2"/>
      <c r="R129" s="2"/>
      <c r="S129" s="2"/>
      <c r="T129" s="2"/>
      <c r="U129" s="2"/>
      <c r="V129" s="2"/>
    </row>
    <row r="130" spans="1:22" ht="12.75" x14ac:dyDescent="0.2">
      <c r="A130" s="9" t="s">
        <v>903</v>
      </c>
      <c r="B130" s="10">
        <v>40963</v>
      </c>
      <c r="C130" s="11" t="s">
        <v>904</v>
      </c>
      <c r="D130" s="12" t="s">
        <v>183</v>
      </c>
      <c r="E130" s="12" t="s">
        <v>64</v>
      </c>
      <c r="F130" s="13" t="s">
        <v>176</v>
      </c>
      <c r="G130" s="14"/>
      <c r="H130" s="15" t="s">
        <v>176</v>
      </c>
      <c r="I130" s="15" t="s">
        <v>905</v>
      </c>
      <c r="J130" s="15" t="s">
        <v>906</v>
      </c>
      <c r="K130" s="15" t="s">
        <v>907</v>
      </c>
      <c r="L130" s="15" t="s">
        <v>908</v>
      </c>
      <c r="M130" s="16">
        <v>14000000</v>
      </c>
      <c r="N130" s="17">
        <v>35600000</v>
      </c>
      <c r="O130" s="32">
        <f>Table1[[#This Row],[Box Office Revenue ($)]]-Table1[[#This Row],[Budget ($)]]</f>
        <v>21600000</v>
      </c>
      <c r="P130" s="35">
        <f>(Table1[[#This Row],[Profit Made]]/Table1[[#This Row],[Budget ($)]])</f>
        <v>1.5428571428571429</v>
      </c>
      <c r="Q130" s="2"/>
      <c r="R130" s="2"/>
      <c r="S130" s="2"/>
      <c r="T130" s="2"/>
      <c r="U130" s="2"/>
      <c r="V130" s="2"/>
    </row>
    <row r="131" spans="1:22" ht="12.75" x14ac:dyDescent="0.2">
      <c r="A131" s="9" t="s">
        <v>909</v>
      </c>
      <c r="B131" s="10">
        <v>42282</v>
      </c>
      <c r="C131" s="11" t="s">
        <v>910</v>
      </c>
      <c r="D131" s="12" t="s">
        <v>24</v>
      </c>
      <c r="E131" s="12" t="s">
        <v>54</v>
      </c>
      <c r="F131" s="13" t="s">
        <v>911</v>
      </c>
      <c r="G131" s="14"/>
      <c r="H131" s="15" t="s">
        <v>912</v>
      </c>
      <c r="I131" s="15" t="s">
        <v>648</v>
      </c>
      <c r="J131" s="15" t="s">
        <v>913</v>
      </c>
      <c r="K131" s="15" t="s">
        <v>394</v>
      </c>
      <c r="L131" s="15" t="s">
        <v>914</v>
      </c>
      <c r="M131" s="16">
        <v>84000000</v>
      </c>
      <c r="N131" s="17">
        <v>150200000</v>
      </c>
      <c r="O131" s="32">
        <f>Table1[[#This Row],[Box Office Revenue ($)]]-Table1[[#This Row],[Budget ($)]]</f>
        <v>66200000</v>
      </c>
      <c r="P131" s="35">
        <f>(Table1[[#This Row],[Profit Made]]/Table1[[#This Row],[Budget ($)]])</f>
        <v>0.78809523809523807</v>
      </c>
      <c r="Q131" s="2"/>
      <c r="R131" s="2"/>
      <c r="S131" s="2"/>
      <c r="T131" s="2"/>
      <c r="U131" s="2"/>
      <c r="V131" s="2"/>
    </row>
    <row r="132" spans="1:22" ht="12.75" x14ac:dyDescent="0.2">
      <c r="A132" s="9" t="s">
        <v>915</v>
      </c>
      <c r="B132" s="10">
        <v>41467</v>
      </c>
      <c r="C132" s="11" t="s">
        <v>916</v>
      </c>
      <c r="D132" s="12" t="s">
        <v>42</v>
      </c>
      <c r="E132" s="12"/>
      <c r="F132" s="13" t="s">
        <v>917</v>
      </c>
      <c r="G132" s="14"/>
      <c r="H132" s="15" t="s">
        <v>366</v>
      </c>
      <c r="I132" s="15" t="s">
        <v>918</v>
      </c>
      <c r="J132" s="15" t="s">
        <v>919</v>
      </c>
      <c r="K132" s="15" t="s">
        <v>920</v>
      </c>
      <c r="L132" s="15" t="s">
        <v>921</v>
      </c>
      <c r="M132" s="16">
        <v>80000000</v>
      </c>
      <c r="N132" s="17">
        <v>247000000</v>
      </c>
      <c r="O132" s="32">
        <f>Table1[[#This Row],[Box Office Revenue ($)]]-Table1[[#This Row],[Budget ($)]]</f>
        <v>167000000</v>
      </c>
      <c r="P132" s="35">
        <f>(Table1[[#This Row],[Profit Made]]/Table1[[#This Row],[Budget ($)]])</f>
        <v>2.0874999999999999</v>
      </c>
      <c r="Q132" s="2"/>
      <c r="R132" s="2"/>
      <c r="S132" s="2"/>
      <c r="T132" s="2"/>
      <c r="U132" s="2"/>
      <c r="V132" s="2"/>
    </row>
    <row r="133" spans="1:22" ht="12.75" x14ac:dyDescent="0.2">
      <c r="A133" s="9" t="s">
        <v>922</v>
      </c>
      <c r="B133" s="10">
        <v>42405</v>
      </c>
      <c r="C133" s="11" t="s">
        <v>923</v>
      </c>
      <c r="D133" s="12" t="s">
        <v>42</v>
      </c>
      <c r="E133" s="12"/>
      <c r="F133" s="13" t="s">
        <v>924</v>
      </c>
      <c r="G133" s="14"/>
      <c r="H133" s="15" t="s">
        <v>832</v>
      </c>
      <c r="I133" s="15" t="s">
        <v>925</v>
      </c>
      <c r="J133" s="15" t="s">
        <v>926</v>
      </c>
      <c r="K133" s="15" t="s">
        <v>927</v>
      </c>
      <c r="L133" s="15" t="s">
        <v>45</v>
      </c>
      <c r="M133" s="16">
        <v>22000000</v>
      </c>
      <c r="N133" s="17">
        <v>22000000</v>
      </c>
      <c r="O133" s="32">
        <f>Table1[[#This Row],[Box Office Revenue ($)]]-Table1[[#This Row],[Budget ($)]]</f>
        <v>0</v>
      </c>
      <c r="P133" s="35">
        <f>(Table1[[#This Row],[Profit Made]]/Table1[[#This Row],[Budget ($)]])</f>
        <v>0</v>
      </c>
      <c r="Q133" s="2"/>
      <c r="R133" s="2"/>
      <c r="S133" s="2"/>
      <c r="T133" s="2"/>
      <c r="U133" s="2"/>
      <c r="V133" s="2"/>
    </row>
    <row r="134" spans="1:22" ht="12.75" x14ac:dyDescent="0.2">
      <c r="A134" s="9" t="s">
        <v>928</v>
      </c>
      <c r="B134" s="10">
        <v>42608</v>
      </c>
      <c r="C134" s="11" t="s">
        <v>929</v>
      </c>
      <c r="D134" s="12" t="s">
        <v>63</v>
      </c>
      <c r="E134" s="12" t="s">
        <v>64</v>
      </c>
      <c r="F134" s="13" t="s">
        <v>930</v>
      </c>
      <c r="G134" s="14"/>
      <c r="H134" s="15" t="s">
        <v>594</v>
      </c>
      <c r="I134" s="15" t="s">
        <v>931</v>
      </c>
      <c r="J134" s="15" t="s">
        <v>932</v>
      </c>
      <c r="K134" s="15" t="s">
        <v>933</v>
      </c>
      <c r="L134" s="15" t="s">
        <v>934</v>
      </c>
      <c r="M134" s="16">
        <v>20000000</v>
      </c>
      <c r="N134" s="17">
        <v>1700000</v>
      </c>
      <c r="O134" s="32">
        <f>Table1[[#This Row],[Box Office Revenue ($)]]-Table1[[#This Row],[Budget ($)]]</f>
        <v>-18300000</v>
      </c>
      <c r="P134" s="35">
        <f>(Table1[[#This Row],[Profit Made]]/Table1[[#This Row],[Budget ($)]])</f>
        <v>-0.91500000000000004</v>
      </c>
      <c r="Q134" s="2"/>
      <c r="R134" s="2"/>
      <c r="S134" s="2"/>
      <c r="T134" s="2"/>
      <c r="U134" s="2"/>
      <c r="V134" s="2"/>
    </row>
    <row r="135" spans="1:22" ht="12.75" x14ac:dyDescent="0.2">
      <c r="A135" s="9" t="s">
        <v>935</v>
      </c>
      <c r="B135" s="10">
        <v>41291</v>
      </c>
      <c r="C135" s="11" t="s">
        <v>936</v>
      </c>
      <c r="D135" s="12" t="s">
        <v>24</v>
      </c>
      <c r="E135" s="12" t="s">
        <v>54</v>
      </c>
      <c r="F135" s="13" t="s">
        <v>937</v>
      </c>
      <c r="G135" s="14"/>
      <c r="H135" s="15" t="s">
        <v>938</v>
      </c>
      <c r="I135" s="15" t="s">
        <v>939</v>
      </c>
      <c r="J135" s="15" t="s">
        <v>940</v>
      </c>
      <c r="K135" s="15" t="s">
        <v>941</v>
      </c>
      <c r="L135" s="15" t="s">
        <v>942</v>
      </c>
      <c r="M135" s="16">
        <v>50000000</v>
      </c>
      <c r="N135" s="17">
        <v>226300000</v>
      </c>
      <c r="O135" s="32">
        <f>Table1[[#This Row],[Box Office Revenue ($)]]-Table1[[#This Row],[Budget ($)]]</f>
        <v>176300000</v>
      </c>
      <c r="P135" s="35">
        <f>(Table1[[#This Row],[Profit Made]]/Table1[[#This Row],[Budget ($)]])</f>
        <v>3.5259999999999998</v>
      </c>
      <c r="Q135" s="2"/>
      <c r="R135" s="2"/>
      <c r="S135" s="2"/>
      <c r="T135" s="2"/>
      <c r="U135" s="2"/>
      <c r="V135" s="2"/>
    </row>
    <row r="136" spans="1:22" ht="12.75" x14ac:dyDescent="0.2">
      <c r="A136" s="9" t="s">
        <v>943</v>
      </c>
      <c r="B136" s="10">
        <v>41745</v>
      </c>
      <c r="C136" s="11" t="s">
        <v>944</v>
      </c>
      <c r="D136" s="12" t="s">
        <v>871</v>
      </c>
      <c r="E136" s="12"/>
      <c r="F136" s="13" t="s">
        <v>945</v>
      </c>
      <c r="G136" s="14"/>
      <c r="H136" s="15" t="s">
        <v>946</v>
      </c>
      <c r="I136" s="15" t="s">
        <v>947</v>
      </c>
      <c r="J136" s="15" t="s">
        <v>948</v>
      </c>
      <c r="K136" s="15" t="s">
        <v>949</v>
      </c>
      <c r="L136" s="15" t="s">
        <v>950</v>
      </c>
      <c r="M136" s="16">
        <v>12000000</v>
      </c>
      <c r="N136" s="17">
        <v>101300000</v>
      </c>
      <c r="O136" s="32">
        <f>Table1[[#This Row],[Box Office Revenue ($)]]-Table1[[#This Row],[Budget ($)]]</f>
        <v>89300000</v>
      </c>
      <c r="P136" s="35">
        <f>(Table1[[#This Row],[Profit Made]]/Table1[[#This Row],[Budget ($)]])</f>
        <v>7.4416666666666664</v>
      </c>
      <c r="Q136" s="2"/>
      <c r="R136" s="2"/>
      <c r="S136" s="2"/>
      <c r="T136" s="2"/>
      <c r="U136" s="2"/>
      <c r="V136" s="2"/>
    </row>
    <row r="137" spans="1:22" ht="12.75" x14ac:dyDescent="0.2">
      <c r="A137" s="9" t="s">
        <v>951</v>
      </c>
      <c r="B137" s="10">
        <v>41194</v>
      </c>
      <c r="C137" s="11" t="s">
        <v>952</v>
      </c>
      <c r="D137" s="12" t="s">
        <v>42</v>
      </c>
      <c r="E137" s="12"/>
      <c r="F137" s="13" t="s">
        <v>365</v>
      </c>
      <c r="G137" s="14"/>
      <c r="H137" s="15" t="s">
        <v>918</v>
      </c>
      <c r="I137" s="15" t="s">
        <v>953</v>
      </c>
      <c r="J137" s="15" t="s">
        <v>954</v>
      </c>
      <c r="K137" s="15" t="s">
        <v>955</v>
      </c>
      <c r="L137" s="12"/>
      <c r="M137" s="16">
        <v>42000000</v>
      </c>
      <c r="N137" s="17">
        <v>73100000</v>
      </c>
      <c r="O137" s="32">
        <f>Table1[[#This Row],[Box Office Revenue ($)]]-Table1[[#This Row],[Budget ($)]]</f>
        <v>31100000</v>
      </c>
      <c r="P137" s="35">
        <f>(Table1[[#This Row],[Profit Made]]/Table1[[#This Row],[Budget ($)]])</f>
        <v>0.74047619047619051</v>
      </c>
      <c r="Q137" s="2"/>
      <c r="R137" s="2"/>
      <c r="S137" s="2"/>
      <c r="T137" s="2"/>
      <c r="U137" s="2"/>
      <c r="V137" s="2"/>
    </row>
    <row r="138" spans="1:22" ht="12.75" x14ac:dyDescent="0.2">
      <c r="A138" s="9" t="s">
        <v>956</v>
      </c>
      <c r="B138" s="10">
        <v>41143</v>
      </c>
      <c r="C138" s="11" t="s">
        <v>957</v>
      </c>
      <c r="D138" s="12" t="s">
        <v>24</v>
      </c>
      <c r="E138" s="12" t="s">
        <v>42</v>
      </c>
      <c r="F138" s="13" t="s">
        <v>958</v>
      </c>
      <c r="G138" s="14"/>
      <c r="H138" s="15" t="s">
        <v>958</v>
      </c>
      <c r="I138" s="15" t="s">
        <v>271</v>
      </c>
      <c r="J138" s="15" t="s">
        <v>185</v>
      </c>
      <c r="K138" s="15" t="s">
        <v>959</v>
      </c>
      <c r="L138" s="15" t="s">
        <v>960</v>
      </c>
      <c r="M138" s="16">
        <v>2000000</v>
      </c>
      <c r="N138" s="17">
        <v>14500000</v>
      </c>
      <c r="O138" s="32">
        <f>Table1[[#This Row],[Box Office Revenue ($)]]-Table1[[#This Row],[Budget ($)]]</f>
        <v>12500000</v>
      </c>
      <c r="P138" s="35">
        <f>(Table1[[#This Row],[Profit Made]]/Table1[[#This Row],[Budget ($)]])</f>
        <v>6.25</v>
      </c>
      <c r="Q138" s="2"/>
      <c r="R138" s="2"/>
      <c r="S138" s="2"/>
      <c r="T138" s="2"/>
      <c r="U138" s="2"/>
      <c r="V138" s="2"/>
    </row>
    <row r="139" spans="1:22" ht="12.75" x14ac:dyDescent="0.2">
      <c r="A139" s="9" t="s">
        <v>961</v>
      </c>
      <c r="B139" s="10">
        <v>42237</v>
      </c>
      <c r="C139" s="11" t="s">
        <v>962</v>
      </c>
      <c r="D139" s="12" t="s">
        <v>24</v>
      </c>
      <c r="E139" s="12" t="s">
        <v>16</v>
      </c>
      <c r="F139" s="13" t="s">
        <v>963</v>
      </c>
      <c r="G139" s="14"/>
      <c r="H139" s="15" t="s">
        <v>964</v>
      </c>
      <c r="I139" s="15" t="s">
        <v>965</v>
      </c>
      <c r="J139" s="15" t="s">
        <v>966</v>
      </c>
      <c r="K139" s="15" t="s">
        <v>967</v>
      </c>
      <c r="L139" s="12"/>
      <c r="M139" s="16">
        <v>35000000</v>
      </c>
      <c r="N139" s="17">
        <v>82300000</v>
      </c>
      <c r="O139" s="32">
        <f>Table1[[#This Row],[Box Office Revenue ($)]]-Table1[[#This Row],[Budget ($)]]</f>
        <v>47300000</v>
      </c>
      <c r="P139" s="35">
        <f>(Table1[[#This Row],[Profit Made]]/Table1[[#This Row],[Budget ($)]])</f>
        <v>1.3514285714285714</v>
      </c>
      <c r="Q139" s="2"/>
      <c r="R139" s="2"/>
      <c r="S139" s="2"/>
      <c r="T139" s="2"/>
      <c r="U139" s="2"/>
      <c r="V139" s="2"/>
    </row>
    <row r="140" spans="1:22" ht="12.75" x14ac:dyDescent="0.2">
      <c r="A140" s="9" t="s">
        <v>968</v>
      </c>
      <c r="B140" s="10">
        <v>42070</v>
      </c>
      <c r="C140" s="11" t="s">
        <v>969</v>
      </c>
      <c r="D140" s="12" t="s">
        <v>970</v>
      </c>
      <c r="E140" s="12" t="s">
        <v>42</v>
      </c>
      <c r="F140" s="13" t="s">
        <v>971</v>
      </c>
      <c r="G140" s="14"/>
      <c r="H140" s="15" t="s">
        <v>972</v>
      </c>
      <c r="I140" s="15" t="s">
        <v>309</v>
      </c>
      <c r="J140" s="15" t="s">
        <v>973</v>
      </c>
      <c r="K140" s="15" t="s">
        <v>974</v>
      </c>
      <c r="L140" s="15" t="s">
        <v>975</v>
      </c>
      <c r="M140" s="16">
        <v>135000000</v>
      </c>
      <c r="N140" s="17">
        <v>386000000</v>
      </c>
      <c r="O140" s="32">
        <f>Table1[[#This Row],[Box Office Revenue ($)]]-Table1[[#This Row],[Budget ($)]]</f>
        <v>251000000</v>
      </c>
      <c r="P140" s="35">
        <f>(Table1[[#This Row],[Profit Made]]/Table1[[#This Row],[Budget ($)]])</f>
        <v>1.8592592592592592</v>
      </c>
      <c r="Q140" s="2"/>
      <c r="R140" s="2"/>
      <c r="S140" s="2"/>
      <c r="T140" s="2"/>
      <c r="U140" s="2"/>
      <c r="V140" s="2"/>
    </row>
    <row r="141" spans="1:22" ht="12.75" x14ac:dyDescent="0.2">
      <c r="A141" s="9" t="s">
        <v>976</v>
      </c>
      <c r="B141" s="10">
        <v>41129</v>
      </c>
      <c r="C141" s="11" t="s">
        <v>977</v>
      </c>
      <c r="D141" s="12" t="s">
        <v>183</v>
      </c>
      <c r="E141" s="12" t="s">
        <v>64</v>
      </c>
      <c r="F141" s="13" t="s">
        <v>978</v>
      </c>
      <c r="G141" s="14"/>
      <c r="H141" s="15" t="s">
        <v>786</v>
      </c>
      <c r="I141" s="15" t="s">
        <v>532</v>
      </c>
      <c r="J141" s="15" t="s">
        <v>601</v>
      </c>
      <c r="K141" s="15" t="s">
        <v>979</v>
      </c>
      <c r="L141" s="15" t="s">
        <v>471</v>
      </c>
      <c r="M141" s="16">
        <v>30000000</v>
      </c>
      <c r="N141" s="17">
        <v>114300000</v>
      </c>
      <c r="O141" s="32">
        <f>Table1[[#This Row],[Box Office Revenue ($)]]-Table1[[#This Row],[Budget ($)]]</f>
        <v>84300000</v>
      </c>
      <c r="P141" s="35">
        <f>(Table1[[#This Row],[Profit Made]]/Table1[[#This Row],[Budget ($)]])</f>
        <v>2.81</v>
      </c>
      <c r="Q141" s="2"/>
      <c r="R141" s="2"/>
      <c r="S141" s="2"/>
      <c r="T141" s="2"/>
      <c r="U141" s="2"/>
      <c r="V141" s="2"/>
    </row>
    <row r="142" spans="1:22" ht="12.75" x14ac:dyDescent="0.2">
      <c r="A142" s="9" t="s">
        <v>980</v>
      </c>
      <c r="B142" s="10">
        <v>41969</v>
      </c>
      <c r="C142" s="11" t="s">
        <v>981</v>
      </c>
      <c r="D142" s="12" t="s">
        <v>42</v>
      </c>
      <c r="E142" s="12"/>
      <c r="F142" s="13" t="s">
        <v>544</v>
      </c>
      <c r="G142" s="14"/>
      <c r="H142" s="15" t="s">
        <v>982</v>
      </c>
      <c r="I142" s="15" t="s">
        <v>983</v>
      </c>
      <c r="J142" s="15" t="s">
        <v>741</v>
      </c>
      <c r="K142" s="15" t="s">
        <v>984</v>
      </c>
      <c r="L142" s="15" t="s">
        <v>985</v>
      </c>
      <c r="M142" s="16">
        <v>57000000</v>
      </c>
      <c r="N142" s="17">
        <v>107700000</v>
      </c>
      <c r="O142" s="32">
        <f>Table1[[#This Row],[Box Office Revenue ($)]]-Table1[[#This Row],[Budget ($)]]</f>
        <v>50700000</v>
      </c>
      <c r="P142" s="35">
        <f>(Table1[[#This Row],[Profit Made]]/Table1[[#This Row],[Budget ($)]])</f>
        <v>0.88947368421052631</v>
      </c>
      <c r="Q142" s="2"/>
      <c r="R142" s="2"/>
      <c r="S142" s="2"/>
      <c r="T142" s="2"/>
      <c r="U142" s="2"/>
      <c r="V142" s="2"/>
    </row>
    <row r="143" spans="1:22" ht="12.75" x14ac:dyDescent="0.2">
      <c r="A143" s="9" t="s">
        <v>986</v>
      </c>
      <c r="B143" s="10">
        <v>42132</v>
      </c>
      <c r="C143" s="11" t="s">
        <v>987</v>
      </c>
      <c r="D143" s="12" t="s">
        <v>24</v>
      </c>
      <c r="E143" s="12" t="s">
        <v>42</v>
      </c>
      <c r="F143" s="13" t="s">
        <v>988</v>
      </c>
      <c r="G143" s="14"/>
      <c r="H143" s="15" t="s">
        <v>989</v>
      </c>
      <c r="I143" s="15" t="s">
        <v>476</v>
      </c>
      <c r="J143" s="15" t="s">
        <v>990</v>
      </c>
      <c r="K143" s="15" t="s">
        <v>991</v>
      </c>
      <c r="L143" s="12"/>
      <c r="M143" s="16">
        <v>35000000</v>
      </c>
      <c r="N143" s="17">
        <v>51700000</v>
      </c>
      <c r="O143" s="32">
        <f>Table1[[#This Row],[Box Office Revenue ($)]]-Table1[[#This Row],[Budget ($)]]</f>
        <v>16700000</v>
      </c>
      <c r="P143" s="35">
        <f>(Table1[[#This Row],[Profit Made]]/Table1[[#This Row],[Budget ($)]])</f>
        <v>0.47714285714285715</v>
      </c>
      <c r="Q143" s="2"/>
      <c r="R143" s="2"/>
      <c r="S143" s="2"/>
      <c r="T143" s="2"/>
      <c r="U143" s="2"/>
      <c r="V143" s="2"/>
    </row>
    <row r="144" spans="1:22" ht="12.75" x14ac:dyDescent="0.2">
      <c r="A144" s="9" t="s">
        <v>992</v>
      </c>
      <c r="B144" s="10">
        <v>41180</v>
      </c>
      <c r="C144" s="11" t="s">
        <v>993</v>
      </c>
      <c r="D144" s="12" t="s">
        <v>54</v>
      </c>
      <c r="E144" s="12"/>
      <c r="F144" s="13" t="s">
        <v>994</v>
      </c>
      <c r="G144" s="14"/>
      <c r="H144" s="15" t="s">
        <v>366</v>
      </c>
      <c r="I144" s="15" t="s">
        <v>851</v>
      </c>
      <c r="J144" s="15" t="s">
        <v>514</v>
      </c>
      <c r="K144" s="15" t="s">
        <v>918</v>
      </c>
      <c r="L144" s="15" t="s">
        <v>995</v>
      </c>
      <c r="M144" s="16">
        <v>85000000</v>
      </c>
      <c r="N144" s="17">
        <v>358400000</v>
      </c>
      <c r="O144" s="32">
        <f>Table1[[#This Row],[Box Office Revenue ($)]]-Table1[[#This Row],[Budget ($)]]</f>
        <v>273400000</v>
      </c>
      <c r="P144" s="35">
        <f>(Table1[[#This Row],[Profit Made]]/Table1[[#This Row],[Budget ($)]])</f>
        <v>3.216470588235294</v>
      </c>
      <c r="Q144" s="2"/>
      <c r="R144" s="2"/>
      <c r="S144" s="2"/>
      <c r="T144" s="2"/>
      <c r="U144" s="2"/>
      <c r="V144" s="2"/>
    </row>
    <row r="145" spans="1:22" ht="12.75" x14ac:dyDescent="0.2">
      <c r="A145" s="9" t="s">
        <v>996</v>
      </c>
      <c r="B145" s="10">
        <v>42272</v>
      </c>
      <c r="C145" s="11" t="s">
        <v>997</v>
      </c>
      <c r="D145" s="12" t="s">
        <v>54</v>
      </c>
      <c r="E145" s="12" t="s">
        <v>42</v>
      </c>
      <c r="F145" s="13" t="s">
        <v>994</v>
      </c>
      <c r="G145" s="14"/>
      <c r="H145" s="15" t="s">
        <v>366</v>
      </c>
      <c r="I145" s="15" t="s">
        <v>514</v>
      </c>
      <c r="J145" s="15" t="s">
        <v>851</v>
      </c>
      <c r="K145" s="15" t="s">
        <v>918</v>
      </c>
      <c r="L145" s="15" t="s">
        <v>998</v>
      </c>
      <c r="M145" s="16">
        <v>80000000</v>
      </c>
      <c r="N145" s="17">
        <v>473000000</v>
      </c>
      <c r="O145" s="32">
        <f>Table1[[#This Row],[Box Office Revenue ($)]]-Table1[[#This Row],[Budget ($)]]</f>
        <v>393000000</v>
      </c>
      <c r="P145" s="35">
        <f>(Table1[[#This Row],[Profit Made]]/Table1[[#This Row],[Budget ($)]])</f>
        <v>4.9124999999999996</v>
      </c>
      <c r="Q145" s="2"/>
      <c r="R145" s="2"/>
      <c r="S145" s="2"/>
      <c r="T145" s="2"/>
      <c r="U145" s="2"/>
      <c r="V145" s="2"/>
    </row>
    <row r="146" spans="1:22" ht="12.75" x14ac:dyDescent="0.2">
      <c r="A146" s="9" t="s">
        <v>999</v>
      </c>
      <c r="B146" s="10">
        <v>41775</v>
      </c>
      <c r="C146" s="11" t="s">
        <v>1000</v>
      </c>
      <c r="D146" s="12" t="s">
        <v>191</v>
      </c>
      <c r="E146" s="12"/>
      <c r="F146" s="13" t="s">
        <v>1001</v>
      </c>
      <c r="G146" s="14"/>
      <c r="H146" s="15" t="s">
        <v>1002</v>
      </c>
      <c r="I146" s="15" t="s">
        <v>469</v>
      </c>
      <c r="J146" s="15" t="s">
        <v>1003</v>
      </c>
      <c r="K146" s="15" t="s">
        <v>454</v>
      </c>
      <c r="L146" s="15" t="s">
        <v>45</v>
      </c>
      <c r="M146" s="16">
        <v>145000000</v>
      </c>
      <c r="N146" s="17">
        <v>621500000</v>
      </c>
      <c r="O146" s="32">
        <f>Table1[[#This Row],[Box Office Revenue ($)]]-Table1[[#This Row],[Budget ($)]]</f>
        <v>476500000</v>
      </c>
      <c r="P146" s="35">
        <f>(Table1[[#This Row],[Profit Made]]/Table1[[#This Row],[Budget ($)]])</f>
        <v>3.2862068965517239</v>
      </c>
      <c r="Q146" s="2"/>
      <c r="R146" s="2"/>
      <c r="S146" s="2"/>
      <c r="T146" s="2"/>
      <c r="U146" s="2"/>
      <c r="V146" s="2"/>
    </row>
    <row r="147" spans="1:22" ht="12.75" x14ac:dyDescent="0.2">
      <c r="A147" s="9" t="s">
        <v>1004</v>
      </c>
      <c r="B147" s="10">
        <v>42018</v>
      </c>
      <c r="C147" s="11" t="s">
        <v>1005</v>
      </c>
      <c r="D147" s="12" t="s">
        <v>183</v>
      </c>
      <c r="E147" s="12" t="s">
        <v>16</v>
      </c>
      <c r="F147" s="13" t="s">
        <v>1006</v>
      </c>
      <c r="G147" s="14"/>
      <c r="H147" s="15" t="s">
        <v>1007</v>
      </c>
      <c r="I147" s="15" t="s">
        <v>1008</v>
      </c>
      <c r="J147" s="15" t="s">
        <v>1009</v>
      </c>
      <c r="K147" s="15" t="s">
        <v>1010</v>
      </c>
      <c r="L147" s="15" t="s">
        <v>1011</v>
      </c>
      <c r="M147" s="16">
        <v>15000000</v>
      </c>
      <c r="N147" s="17">
        <v>65000000</v>
      </c>
      <c r="O147" s="32">
        <f>Table1[[#This Row],[Box Office Revenue ($)]]-Table1[[#This Row],[Budget ($)]]</f>
        <v>50000000</v>
      </c>
      <c r="P147" s="35">
        <f>(Table1[[#This Row],[Profit Made]]/Table1[[#This Row],[Budget ($)]])</f>
        <v>3.3333333333333335</v>
      </c>
      <c r="Q147" s="2"/>
      <c r="R147" s="2"/>
      <c r="S147" s="2"/>
      <c r="T147" s="2"/>
      <c r="U147" s="2"/>
      <c r="V147" s="2"/>
    </row>
    <row r="148" spans="1:22" ht="12.75" x14ac:dyDescent="0.2">
      <c r="A148" s="9" t="s">
        <v>1012</v>
      </c>
      <c r="B148" s="10">
        <v>42258</v>
      </c>
      <c r="C148" s="11" t="s">
        <v>1013</v>
      </c>
      <c r="D148" s="12" t="s">
        <v>64</v>
      </c>
      <c r="E148" s="12" t="s">
        <v>296</v>
      </c>
      <c r="F148" s="13" t="s">
        <v>1014</v>
      </c>
      <c r="G148" s="19" t="s">
        <v>539</v>
      </c>
      <c r="H148" s="15" t="s">
        <v>895</v>
      </c>
      <c r="I148" s="20"/>
      <c r="J148" s="12"/>
      <c r="K148" s="12"/>
      <c r="L148" s="12"/>
      <c r="M148" s="16">
        <v>13000000</v>
      </c>
      <c r="N148" s="17">
        <v>2600000</v>
      </c>
      <c r="O148" s="32">
        <f>Table1[[#This Row],[Box Office Revenue ($)]]-Table1[[#This Row],[Budget ($)]]</f>
        <v>-10400000</v>
      </c>
      <c r="P148" s="35">
        <f>(Table1[[#This Row],[Profit Made]]/Table1[[#This Row],[Budget ($)]])</f>
        <v>-0.8</v>
      </c>
      <c r="Q148" s="2"/>
      <c r="R148" s="2"/>
      <c r="S148" s="2"/>
      <c r="T148" s="2"/>
      <c r="U148" s="2"/>
      <c r="V148" s="2"/>
    </row>
    <row r="149" spans="1:22" ht="12.75" x14ac:dyDescent="0.2">
      <c r="A149" s="9" t="s">
        <v>1015</v>
      </c>
      <c r="B149" s="10">
        <v>42573</v>
      </c>
      <c r="C149" s="11" t="s">
        <v>1016</v>
      </c>
      <c r="D149" s="12" t="s">
        <v>145</v>
      </c>
      <c r="E149" s="12"/>
      <c r="F149" s="13" t="s">
        <v>1017</v>
      </c>
      <c r="G149" s="13" t="s">
        <v>1018</v>
      </c>
      <c r="H149" s="15" t="s">
        <v>1019</v>
      </c>
      <c r="I149" s="15" t="s">
        <v>219</v>
      </c>
      <c r="J149" s="15" t="s">
        <v>667</v>
      </c>
      <c r="K149" s="15" t="s">
        <v>1020</v>
      </c>
      <c r="L149" s="15" t="s">
        <v>973</v>
      </c>
      <c r="M149" s="16">
        <v>105000000</v>
      </c>
      <c r="N149" s="17">
        <v>368300000</v>
      </c>
      <c r="O149" s="32">
        <f>Table1[[#This Row],[Box Office Revenue ($)]]-Table1[[#This Row],[Budget ($)]]</f>
        <v>263300000</v>
      </c>
      <c r="P149" s="35">
        <f>(Table1[[#This Row],[Profit Made]]/Table1[[#This Row],[Budget ($)]])</f>
        <v>2.5076190476190474</v>
      </c>
      <c r="Q149" s="2"/>
      <c r="R149" s="2"/>
      <c r="S149" s="2"/>
      <c r="T149" s="2"/>
      <c r="U149" s="2"/>
      <c r="V149" s="2"/>
    </row>
    <row r="150" spans="1:22" ht="12.75" x14ac:dyDescent="0.2">
      <c r="A150" s="9" t="s">
        <v>1021</v>
      </c>
      <c r="B150" s="10">
        <v>41103</v>
      </c>
      <c r="C150" s="11" t="s">
        <v>1022</v>
      </c>
      <c r="D150" s="12" t="s">
        <v>145</v>
      </c>
      <c r="E150" s="12"/>
      <c r="F150" s="13" t="s">
        <v>1023</v>
      </c>
      <c r="G150" s="13" t="s">
        <v>1017</v>
      </c>
      <c r="H150" s="15" t="s">
        <v>1019</v>
      </c>
      <c r="I150" s="15" t="s">
        <v>219</v>
      </c>
      <c r="J150" s="15" t="s">
        <v>667</v>
      </c>
      <c r="K150" s="15" t="s">
        <v>1020</v>
      </c>
      <c r="L150" s="15" t="s">
        <v>202</v>
      </c>
      <c r="M150" s="16">
        <v>95000000</v>
      </c>
      <c r="N150" s="17">
        <v>877000000</v>
      </c>
      <c r="O150" s="32">
        <f>Table1[[#This Row],[Box Office Revenue ($)]]-Table1[[#This Row],[Budget ($)]]</f>
        <v>782000000</v>
      </c>
      <c r="P150" s="35">
        <f>(Table1[[#This Row],[Profit Made]]/Table1[[#This Row],[Budget ($)]])</f>
        <v>8.2315789473684209</v>
      </c>
      <c r="Q150" s="2"/>
      <c r="R150" s="2"/>
      <c r="S150" s="2"/>
      <c r="T150" s="2"/>
      <c r="U150" s="2"/>
      <c r="V150" s="2"/>
    </row>
    <row r="151" spans="1:22" ht="12.75" x14ac:dyDescent="0.2">
      <c r="A151" s="9" t="s">
        <v>1024</v>
      </c>
      <c r="B151" s="10">
        <v>41313</v>
      </c>
      <c r="C151" s="11" t="s">
        <v>1025</v>
      </c>
      <c r="D151" s="12" t="s">
        <v>24</v>
      </c>
      <c r="E151" s="12" t="s">
        <v>42</v>
      </c>
      <c r="F151" s="13" t="s">
        <v>1026</v>
      </c>
      <c r="G151" s="14"/>
      <c r="H151" s="15" t="s">
        <v>982</v>
      </c>
      <c r="I151" s="15" t="s">
        <v>866</v>
      </c>
      <c r="J151" s="15" t="s">
        <v>1027</v>
      </c>
      <c r="K151" s="15" t="s">
        <v>1028</v>
      </c>
      <c r="L151" s="15" t="s">
        <v>134</v>
      </c>
      <c r="M151" s="16">
        <v>35000000</v>
      </c>
      <c r="N151" s="17">
        <v>174000000</v>
      </c>
      <c r="O151" s="32">
        <f>Table1[[#This Row],[Box Office Revenue ($)]]-Table1[[#This Row],[Budget ($)]]</f>
        <v>139000000</v>
      </c>
      <c r="P151" s="35">
        <f>(Table1[[#This Row],[Profit Made]]/Table1[[#This Row],[Budget ($)]])</f>
        <v>3.9714285714285715</v>
      </c>
      <c r="Q151" s="2"/>
      <c r="R151" s="2"/>
      <c r="S151" s="2"/>
      <c r="T151" s="2"/>
      <c r="U151" s="2"/>
      <c r="V151" s="2"/>
    </row>
    <row r="152" spans="1:22" ht="12.75" x14ac:dyDescent="0.2">
      <c r="A152" s="9" t="s">
        <v>1029</v>
      </c>
      <c r="B152" s="10">
        <v>41869</v>
      </c>
      <c r="C152" s="11" t="s">
        <v>1030</v>
      </c>
      <c r="D152" s="12" t="s">
        <v>64</v>
      </c>
      <c r="E152" s="12"/>
      <c r="F152" s="13" t="s">
        <v>1031</v>
      </c>
      <c r="G152" s="14"/>
      <c r="H152" s="15" t="s">
        <v>1032</v>
      </c>
      <c r="I152" s="15" t="s">
        <v>1033</v>
      </c>
      <c r="J152" s="15" t="s">
        <v>1034</v>
      </c>
      <c r="K152" s="15" t="s">
        <v>1035</v>
      </c>
      <c r="L152" s="15" t="s">
        <v>1036</v>
      </c>
      <c r="M152" s="16">
        <v>11000000</v>
      </c>
      <c r="N152" s="17">
        <v>78900000</v>
      </c>
      <c r="O152" s="32">
        <f>Table1[[#This Row],[Box Office Revenue ($)]]-Table1[[#This Row],[Budget ($)]]</f>
        <v>67900000</v>
      </c>
      <c r="P152" s="35">
        <f>(Table1[[#This Row],[Profit Made]]/Table1[[#This Row],[Budget ($)]])</f>
        <v>6.1727272727272728</v>
      </c>
      <c r="Q152" s="2"/>
      <c r="R152" s="2"/>
      <c r="S152" s="2"/>
      <c r="T152" s="2"/>
      <c r="U152" s="2"/>
      <c r="V152" s="2"/>
    </row>
    <row r="153" spans="1:22" ht="12.75" x14ac:dyDescent="0.2">
      <c r="A153" s="9" t="s">
        <v>1037</v>
      </c>
      <c r="B153" s="10">
        <v>42349</v>
      </c>
      <c r="C153" s="11" t="s">
        <v>1038</v>
      </c>
      <c r="D153" s="12" t="s">
        <v>63</v>
      </c>
      <c r="E153" s="12"/>
      <c r="F153" s="13" t="s">
        <v>1039</v>
      </c>
      <c r="G153" s="14"/>
      <c r="H153" s="15" t="s">
        <v>359</v>
      </c>
      <c r="I153" s="15" t="s">
        <v>153</v>
      </c>
      <c r="J153" s="15" t="s">
        <v>1040</v>
      </c>
      <c r="K153" s="15" t="s">
        <v>1041</v>
      </c>
      <c r="L153" s="15" t="s">
        <v>507</v>
      </c>
      <c r="M153" s="16">
        <v>100000000</v>
      </c>
      <c r="N153" s="17">
        <v>93900000</v>
      </c>
      <c r="O153" s="32">
        <f>Table1[[#This Row],[Box Office Revenue ($)]]-Table1[[#This Row],[Budget ($)]]</f>
        <v>-6100000</v>
      </c>
      <c r="P153" s="35">
        <f>(Table1[[#This Row],[Profit Made]]/Table1[[#This Row],[Budget ($)]])</f>
        <v>-6.0999999999999999E-2</v>
      </c>
      <c r="Q153" s="2"/>
      <c r="R153" s="2"/>
      <c r="S153" s="2"/>
      <c r="T153" s="2"/>
      <c r="U153" s="2"/>
      <c r="V153" s="2"/>
    </row>
    <row r="154" spans="1:22" ht="12.75" x14ac:dyDescent="0.2">
      <c r="A154" s="9" t="s">
        <v>1042</v>
      </c>
      <c r="B154" s="10">
        <v>42541</v>
      </c>
      <c r="C154" s="11" t="s">
        <v>1043</v>
      </c>
      <c r="D154" s="12" t="s">
        <v>24</v>
      </c>
      <c r="E154" s="12" t="s">
        <v>145</v>
      </c>
      <c r="F154" s="13" t="s">
        <v>1044</v>
      </c>
      <c r="G154" s="14"/>
      <c r="H154" s="15" t="s">
        <v>1045</v>
      </c>
      <c r="I154" s="15" t="s">
        <v>1046</v>
      </c>
      <c r="J154" s="15" t="s">
        <v>1047</v>
      </c>
      <c r="K154" s="15" t="s">
        <v>1048</v>
      </c>
      <c r="L154" s="15" t="s">
        <v>1049</v>
      </c>
      <c r="M154" s="16">
        <v>165000000</v>
      </c>
      <c r="N154" s="17">
        <v>382300000</v>
      </c>
      <c r="O154" s="32">
        <f>Table1[[#This Row],[Box Office Revenue ($)]]-Table1[[#This Row],[Budget ($)]]</f>
        <v>217300000</v>
      </c>
      <c r="P154" s="35">
        <f>(Table1[[#This Row],[Profit Made]]/Table1[[#This Row],[Budget ($)]])</f>
        <v>1.3169696969696969</v>
      </c>
      <c r="Q154" s="2"/>
      <c r="R154" s="2"/>
      <c r="S154" s="2"/>
      <c r="T154" s="2"/>
      <c r="U154" s="2"/>
      <c r="V154" s="2"/>
    </row>
    <row r="155" spans="1:22" ht="12.75" x14ac:dyDescent="0.2">
      <c r="A155" s="9" t="s">
        <v>1050</v>
      </c>
      <c r="B155" s="10">
        <v>41530</v>
      </c>
      <c r="C155" s="11" t="s">
        <v>1051</v>
      </c>
      <c r="D155" s="12" t="s">
        <v>17</v>
      </c>
      <c r="E155" s="12"/>
      <c r="F155" s="13" t="s">
        <v>1052</v>
      </c>
      <c r="G155" s="14"/>
      <c r="H155" s="15" t="s">
        <v>1053</v>
      </c>
      <c r="I155" s="15" t="s">
        <v>242</v>
      </c>
      <c r="J155" s="15" t="s">
        <v>1054</v>
      </c>
      <c r="K155" s="15" t="s">
        <v>1055</v>
      </c>
      <c r="L155" s="12"/>
      <c r="M155" s="16">
        <v>5000000</v>
      </c>
      <c r="N155" s="17">
        <v>161900000</v>
      </c>
      <c r="O155" s="32">
        <f>Table1[[#This Row],[Box Office Revenue ($)]]-Table1[[#This Row],[Budget ($)]]</f>
        <v>156900000</v>
      </c>
      <c r="P155" s="35">
        <f>(Table1[[#This Row],[Profit Made]]/Table1[[#This Row],[Budget ($)]])</f>
        <v>31.38</v>
      </c>
      <c r="Q155" s="2"/>
      <c r="R155" s="2"/>
      <c r="S155" s="2"/>
      <c r="T155" s="2"/>
      <c r="U155" s="2"/>
      <c r="V155" s="2"/>
    </row>
    <row r="156" spans="1:22" ht="12.75" x14ac:dyDescent="0.2">
      <c r="A156" s="9" t="s">
        <v>1056</v>
      </c>
      <c r="B156" s="10">
        <v>42160</v>
      </c>
      <c r="C156" s="11" t="s">
        <v>1057</v>
      </c>
      <c r="D156" s="12" t="s">
        <v>17</v>
      </c>
      <c r="E156" s="12"/>
      <c r="F156" s="13" t="s">
        <v>1058</v>
      </c>
      <c r="G156" s="14"/>
      <c r="H156" s="15" t="s">
        <v>1059</v>
      </c>
      <c r="I156" s="15" t="s">
        <v>1060</v>
      </c>
      <c r="J156" s="15" t="s">
        <v>1061</v>
      </c>
      <c r="K156" s="15" t="s">
        <v>1058</v>
      </c>
      <c r="L156" s="15" t="s">
        <v>1054</v>
      </c>
      <c r="M156" s="16">
        <v>11000000</v>
      </c>
      <c r="N156" s="17">
        <v>113000000</v>
      </c>
      <c r="O156" s="32">
        <f>Table1[[#This Row],[Box Office Revenue ($)]]-Table1[[#This Row],[Budget ($)]]</f>
        <v>102000000</v>
      </c>
      <c r="P156" s="35">
        <f>(Table1[[#This Row],[Profit Made]]/Table1[[#This Row],[Budget ($)]])</f>
        <v>9.2727272727272734</v>
      </c>
      <c r="Q156" s="2"/>
      <c r="R156" s="2"/>
      <c r="S156" s="2"/>
      <c r="T156" s="2"/>
      <c r="U156" s="2"/>
      <c r="V156" s="2"/>
    </row>
    <row r="157" spans="1:22" ht="12.75" x14ac:dyDescent="0.2">
      <c r="A157" s="9" t="s">
        <v>1062</v>
      </c>
      <c r="B157" s="10">
        <v>41938</v>
      </c>
      <c r="C157" s="11" t="s">
        <v>1063</v>
      </c>
      <c r="D157" s="12" t="s">
        <v>159</v>
      </c>
      <c r="E157" s="12"/>
      <c r="F157" s="13" t="s">
        <v>1064</v>
      </c>
      <c r="G157" s="14"/>
      <c r="H157" s="15" t="s">
        <v>802</v>
      </c>
      <c r="I157" s="15" t="s">
        <v>1065</v>
      </c>
      <c r="J157" s="15" t="s">
        <v>1066</v>
      </c>
      <c r="K157" s="15" t="s">
        <v>116</v>
      </c>
      <c r="L157" s="15" t="s">
        <v>705</v>
      </c>
      <c r="M157" s="16">
        <v>165000000</v>
      </c>
      <c r="N157" s="17">
        <v>675100000</v>
      </c>
      <c r="O157" s="32">
        <f>Table1[[#This Row],[Box Office Revenue ($)]]-Table1[[#This Row],[Budget ($)]]</f>
        <v>510100000</v>
      </c>
      <c r="P157" s="35">
        <f>(Table1[[#This Row],[Profit Made]]/Table1[[#This Row],[Budget ($)]])</f>
        <v>3.0915151515151513</v>
      </c>
      <c r="Q157" s="2"/>
      <c r="R157" s="2"/>
      <c r="S157" s="2"/>
      <c r="T157" s="2"/>
      <c r="U157" s="2"/>
      <c r="V157" s="2"/>
    </row>
    <row r="158" spans="1:22" ht="12.75" x14ac:dyDescent="0.2">
      <c r="A158" s="9" t="s">
        <v>1067</v>
      </c>
      <c r="B158" s="10">
        <v>41859</v>
      </c>
      <c r="C158" s="11" t="s">
        <v>1068</v>
      </c>
      <c r="D158" s="12" t="s">
        <v>145</v>
      </c>
      <c r="E158" s="12" t="s">
        <v>16</v>
      </c>
      <c r="F158" s="13" t="s">
        <v>1069</v>
      </c>
      <c r="G158" s="14"/>
      <c r="H158" s="15" t="s">
        <v>1070</v>
      </c>
      <c r="I158" s="15" t="s">
        <v>1071</v>
      </c>
      <c r="J158" s="15" t="s">
        <v>1072</v>
      </c>
      <c r="K158" s="15" t="s">
        <v>1073</v>
      </c>
      <c r="L158" s="12"/>
      <c r="M158" s="16">
        <v>50000000</v>
      </c>
      <c r="N158" s="17">
        <v>161700000</v>
      </c>
      <c r="O158" s="32">
        <f>Table1[[#This Row],[Box Office Revenue ($)]]-Table1[[#This Row],[Budget ($)]]</f>
        <v>111700000</v>
      </c>
      <c r="P158" s="35">
        <f>(Table1[[#This Row],[Profit Made]]/Table1[[#This Row],[Budget ($)]])</f>
        <v>2.234</v>
      </c>
      <c r="Q158" s="2"/>
      <c r="R158" s="2"/>
      <c r="S158" s="2"/>
      <c r="T158" s="2"/>
      <c r="U158" s="2"/>
      <c r="V158" s="2"/>
    </row>
    <row r="159" spans="1:22" ht="12.75" x14ac:dyDescent="0.2">
      <c r="A159" s="9" t="s">
        <v>1074</v>
      </c>
      <c r="B159" s="10">
        <v>41115</v>
      </c>
      <c r="C159" s="11" t="s">
        <v>1075</v>
      </c>
      <c r="D159" s="12" t="s">
        <v>42</v>
      </c>
      <c r="E159" s="12" t="s">
        <v>159</v>
      </c>
      <c r="F159" s="13" t="s">
        <v>1076</v>
      </c>
      <c r="G159" s="14"/>
      <c r="H159" s="15" t="s">
        <v>1077</v>
      </c>
      <c r="I159" s="15" t="s">
        <v>1078</v>
      </c>
      <c r="J159" s="15" t="s">
        <v>1079</v>
      </c>
      <c r="K159" s="15" t="s">
        <v>1080</v>
      </c>
      <c r="L159" s="15" t="s">
        <v>1081</v>
      </c>
      <c r="M159" s="16">
        <v>7500000</v>
      </c>
      <c r="N159" s="17">
        <v>8100000</v>
      </c>
      <c r="O159" s="32">
        <f>Table1[[#This Row],[Box Office Revenue ($)]]-Table1[[#This Row],[Budget ($)]]</f>
        <v>600000</v>
      </c>
      <c r="P159" s="35">
        <f>(Table1[[#This Row],[Profit Made]]/Table1[[#This Row],[Budget ($)]])</f>
        <v>0.08</v>
      </c>
      <c r="Q159" s="2"/>
      <c r="R159" s="2"/>
      <c r="S159" s="2"/>
      <c r="T159" s="2"/>
      <c r="U159" s="2"/>
      <c r="V159" s="2"/>
    </row>
    <row r="160" spans="1:22" ht="12.75" x14ac:dyDescent="0.2">
      <c r="A160" s="9" t="s">
        <v>1082</v>
      </c>
      <c r="B160" s="10">
        <v>42140</v>
      </c>
      <c r="C160" s="11" t="s">
        <v>1083</v>
      </c>
      <c r="D160" s="12" t="s">
        <v>323</v>
      </c>
      <c r="E160" s="12" t="s">
        <v>64</v>
      </c>
      <c r="F160" s="13" t="s">
        <v>372</v>
      </c>
      <c r="G160" s="14"/>
      <c r="H160" s="15" t="s">
        <v>1084</v>
      </c>
      <c r="I160" s="15" t="s">
        <v>186</v>
      </c>
      <c r="J160" s="15" t="s">
        <v>1085</v>
      </c>
      <c r="K160" s="15" t="s">
        <v>1036</v>
      </c>
      <c r="L160" s="12"/>
      <c r="M160" s="16">
        <v>11000000</v>
      </c>
      <c r="N160" s="17">
        <v>27400000</v>
      </c>
      <c r="O160" s="32">
        <f>Table1[[#This Row],[Box Office Revenue ($)]]-Table1[[#This Row],[Budget ($)]]</f>
        <v>16400000</v>
      </c>
      <c r="P160" s="35">
        <f>(Table1[[#This Row],[Profit Made]]/Table1[[#This Row],[Budget ($)]])</f>
        <v>1.490909090909091</v>
      </c>
      <c r="Q160" s="2"/>
      <c r="R160" s="2"/>
      <c r="S160" s="2"/>
      <c r="T160" s="2"/>
      <c r="U160" s="2"/>
      <c r="V160" s="2"/>
    </row>
    <row r="161" spans="1:22" ht="12.75" x14ac:dyDescent="0.2">
      <c r="A161" s="9" t="s">
        <v>1086</v>
      </c>
      <c r="B161" s="10">
        <v>41264</v>
      </c>
      <c r="C161" s="11" t="s">
        <v>1087</v>
      </c>
      <c r="D161" s="12" t="s">
        <v>24</v>
      </c>
      <c r="E161" s="12" t="s">
        <v>64</v>
      </c>
      <c r="F161" s="13" t="s">
        <v>1088</v>
      </c>
      <c r="G161" s="14"/>
      <c r="H161" s="15" t="s">
        <v>701</v>
      </c>
      <c r="I161" s="15" t="s">
        <v>900</v>
      </c>
      <c r="J161" s="15" t="s">
        <v>118</v>
      </c>
      <c r="K161" s="15" t="s">
        <v>1089</v>
      </c>
      <c r="L161" s="15" t="s">
        <v>1090</v>
      </c>
      <c r="M161" s="16">
        <v>60000000</v>
      </c>
      <c r="N161" s="17">
        <v>218300000</v>
      </c>
      <c r="O161" s="32">
        <f>Table1[[#This Row],[Box Office Revenue ($)]]-Table1[[#This Row],[Budget ($)]]</f>
        <v>158300000</v>
      </c>
      <c r="P161" s="35">
        <f>(Table1[[#This Row],[Profit Made]]/Table1[[#This Row],[Budget ($)]])</f>
        <v>2.6383333333333332</v>
      </c>
      <c r="Q161" s="2"/>
      <c r="R161" s="2"/>
      <c r="S161" s="2"/>
      <c r="T161" s="2"/>
      <c r="U161" s="2"/>
      <c r="V161" s="2"/>
    </row>
    <row r="162" spans="1:22" ht="12.75" x14ac:dyDescent="0.2">
      <c r="A162" s="9" t="s">
        <v>1091</v>
      </c>
      <c r="B162" s="10">
        <v>41654</v>
      </c>
      <c r="C162" s="11" t="s">
        <v>1092</v>
      </c>
      <c r="D162" s="12" t="s">
        <v>24</v>
      </c>
      <c r="E162" s="12" t="s">
        <v>145</v>
      </c>
      <c r="F162" s="13" t="s">
        <v>1093</v>
      </c>
      <c r="G162" s="14"/>
      <c r="H162" s="15" t="s">
        <v>1094</v>
      </c>
      <c r="I162" s="15" t="s">
        <v>1095</v>
      </c>
      <c r="J162" s="15" t="s">
        <v>1096</v>
      </c>
      <c r="K162" s="15" t="s">
        <v>1097</v>
      </c>
      <c r="L162" s="15" t="s">
        <v>1098</v>
      </c>
      <c r="M162" s="16">
        <v>60000000</v>
      </c>
      <c r="N162" s="17">
        <v>135500000</v>
      </c>
      <c r="O162" s="32">
        <f>Table1[[#This Row],[Box Office Revenue ($)]]-Table1[[#This Row],[Budget ($)]]</f>
        <v>75500000</v>
      </c>
      <c r="P162" s="35">
        <f>(Table1[[#This Row],[Profit Made]]/Table1[[#This Row],[Budget ($)]])</f>
        <v>1.2583333333333333</v>
      </c>
      <c r="Q162" s="2"/>
      <c r="R162" s="2"/>
      <c r="S162" s="2"/>
      <c r="T162" s="2"/>
      <c r="U162" s="2"/>
      <c r="V162" s="2"/>
    </row>
    <row r="163" spans="1:22" ht="12.75" x14ac:dyDescent="0.2">
      <c r="A163" s="9" t="s">
        <v>1099</v>
      </c>
      <c r="B163" s="10">
        <v>42398</v>
      </c>
      <c r="C163" s="11" t="s">
        <v>1100</v>
      </c>
      <c r="D163" s="12" t="s">
        <v>24</v>
      </c>
      <c r="E163" s="12" t="s">
        <v>64</v>
      </c>
      <c r="F163" s="13" t="s">
        <v>1101</v>
      </c>
      <c r="G163" s="14"/>
      <c r="H163" s="15" t="s">
        <v>1102</v>
      </c>
      <c r="I163" s="15" t="s">
        <v>353</v>
      </c>
      <c r="J163" s="15" t="s">
        <v>1103</v>
      </c>
      <c r="K163" s="15" t="s">
        <v>56</v>
      </c>
      <c r="L163" s="15" t="s">
        <v>1104</v>
      </c>
      <c r="M163" s="16">
        <v>25000000</v>
      </c>
      <c r="N163" s="17">
        <v>3000000</v>
      </c>
      <c r="O163" s="32">
        <f>Table1[[#This Row],[Box Office Revenue ($)]]-Table1[[#This Row],[Budget ($)]]</f>
        <v>-22000000</v>
      </c>
      <c r="P163" s="35">
        <f>(Table1[[#This Row],[Profit Made]]/Table1[[#This Row],[Budget ($)]])</f>
        <v>-0.88</v>
      </c>
      <c r="Q163" s="2"/>
      <c r="R163" s="2"/>
      <c r="S163" s="2"/>
      <c r="T163" s="2"/>
      <c r="U163" s="2"/>
      <c r="V163" s="2"/>
    </row>
    <row r="164" spans="1:22" ht="12.75" x14ac:dyDescent="0.2">
      <c r="A164" s="9" t="s">
        <v>1105</v>
      </c>
      <c r="B164" s="10">
        <v>42580</v>
      </c>
      <c r="C164" s="11" t="s">
        <v>1106</v>
      </c>
      <c r="D164" s="12" t="s">
        <v>24</v>
      </c>
      <c r="E164" s="12" t="s">
        <v>16</v>
      </c>
      <c r="F164" s="13" t="s">
        <v>1107</v>
      </c>
      <c r="G164" s="14"/>
      <c r="H164" s="15" t="s">
        <v>705</v>
      </c>
      <c r="I164" s="15" t="s">
        <v>1108</v>
      </c>
      <c r="J164" s="15" t="s">
        <v>760</v>
      </c>
      <c r="K164" s="15" t="s">
        <v>1109</v>
      </c>
      <c r="L164" s="15" t="s">
        <v>1110</v>
      </c>
      <c r="M164" s="16">
        <v>120000000</v>
      </c>
      <c r="N164" s="17">
        <v>347900000</v>
      </c>
      <c r="O164" s="32">
        <f>Table1[[#This Row],[Box Office Revenue ($)]]-Table1[[#This Row],[Budget ($)]]</f>
        <v>227900000</v>
      </c>
      <c r="P164" s="35">
        <f>(Table1[[#This Row],[Profit Made]]/Table1[[#This Row],[Budget ($)]])</f>
        <v>1.8991666666666667</v>
      </c>
      <c r="Q164" s="2"/>
      <c r="R164" s="2"/>
      <c r="S164" s="2"/>
      <c r="T164" s="2"/>
      <c r="U164" s="2"/>
      <c r="V164" s="2"/>
    </row>
    <row r="165" spans="1:22" ht="12.75" x14ac:dyDescent="0.2">
      <c r="A165" s="9" t="s">
        <v>1111</v>
      </c>
      <c r="B165" s="10">
        <v>40984</v>
      </c>
      <c r="C165" s="11" t="s">
        <v>1112</v>
      </c>
      <c r="D165" s="12" t="s">
        <v>42</v>
      </c>
      <c r="E165" s="12" t="s">
        <v>64</v>
      </c>
      <c r="F165" s="13" t="s">
        <v>1113</v>
      </c>
      <c r="G165" s="14"/>
      <c r="H165" s="15" t="s">
        <v>1114</v>
      </c>
      <c r="I165" s="15" t="s">
        <v>656</v>
      </c>
      <c r="J165" s="15" t="s">
        <v>1115</v>
      </c>
      <c r="K165" s="15" t="s">
        <v>1116</v>
      </c>
      <c r="L165" s="15" t="s">
        <v>1117</v>
      </c>
      <c r="M165" s="16">
        <v>7500000</v>
      </c>
      <c r="N165" s="17">
        <v>7500000</v>
      </c>
      <c r="O165" s="32">
        <f>Table1[[#This Row],[Box Office Revenue ($)]]-Table1[[#This Row],[Budget ($)]]</f>
        <v>0</v>
      </c>
      <c r="P165" s="35">
        <f>(Table1[[#This Row],[Profit Made]]/Table1[[#This Row],[Budget ($)]])</f>
        <v>0</v>
      </c>
      <c r="Q165" s="2"/>
      <c r="R165" s="2"/>
      <c r="S165" s="2"/>
      <c r="T165" s="2"/>
      <c r="U165" s="2"/>
      <c r="V165" s="2"/>
    </row>
    <row r="166" spans="1:22" ht="12.75" x14ac:dyDescent="0.2">
      <c r="A166" s="9" t="s">
        <v>1118</v>
      </c>
      <c r="B166" s="10">
        <v>42300</v>
      </c>
      <c r="C166" s="11" t="s">
        <v>1119</v>
      </c>
      <c r="D166" s="12" t="s">
        <v>296</v>
      </c>
      <c r="E166" s="12" t="s">
        <v>42</v>
      </c>
      <c r="F166" s="13" t="s">
        <v>1120</v>
      </c>
      <c r="G166" s="14"/>
      <c r="H166" s="15" t="s">
        <v>1121</v>
      </c>
      <c r="I166" s="15" t="s">
        <v>1060</v>
      </c>
      <c r="J166" s="15" t="s">
        <v>1122</v>
      </c>
      <c r="K166" s="15" t="s">
        <v>1123</v>
      </c>
      <c r="L166" s="15" t="s">
        <v>1124</v>
      </c>
      <c r="M166" s="16">
        <v>5000000</v>
      </c>
      <c r="N166" s="17">
        <v>2300000</v>
      </c>
      <c r="O166" s="32">
        <f>Table1[[#This Row],[Box Office Revenue ($)]]-Table1[[#This Row],[Budget ($)]]</f>
        <v>-2700000</v>
      </c>
      <c r="P166" s="35">
        <f>(Table1[[#This Row],[Profit Made]]/Table1[[#This Row],[Budget ($)]])</f>
        <v>-0.54</v>
      </c>
      <c r="Q166" s="2"/>
      <c r="R166" s="2"/>
      <c r="S166" s="2"/>
      <c r="T166" s="2"/>
      <c r="U166" s="2"/>
      <c r="V166" s="2"/>
    </row>
    <row r="167" spans="1:22" ht="12.75" x14ac:dyDescent="0.2">
      <c r="A167" s="9" t="s">
        <v>1125</v>
      </c>
      <c r="B167" s="10">
        <v>41795</v>
      </c>
      <c r="C167" s="11" t="s">
        <v>1126</v>
      </c>
      <c r="D167" s="12" t="s">
        <v>64</v>
      </c>
      <c r="E167" s="12" t="s">
        <v>296</v>
      </c>
      <c r="F167" s="13" t="s">
        <v>208</v>
      </c>
      <c r="G167" s="14"/>
      <c r="H167" s="15" t="s">
        <v>1127</v>
      </c>
      <c r="I167" s="15" t="s">
        <v>1128</v>
      </c>
      <c r="J167" s="15" t="s">
        <v>1129</v>
      </c>
      <c r="K167" s="15" t="s">
        <v>1130</v>
      </c>
      <c r="L167" s="15" t="s">
        <v>697</v>
      </c>
      <c r="M167" s="16">
        <v>58600000</v>
      </c>
      <c r="N167" s="17">
        <v>67700000</v>
      </c>
      <c r="O167" s="32">
        <f>Table1[[#This Row],[Box Office Revenue ($)]]-Table1[[#This Row],[Budget ($)]]</f>
        <v>9100000</v>
      </c>
      <c r="P167" s="35">
        <f>(Table1[[#This Row],[Profit Made]]/Table1[[#This Row],[Budget ($)]])</f>
        <v>0.1552901023890785</v>
      </c>
      <c r="Q167" s="2"/>
      <c r="R167" s="2"/>
      <c r="S167" s="2"/>
      <c r="T167" s="2"/>
      <c r="U167" s="2"/>
      <c r="V167" s="2"/>
    </row>
    <row r="168" spans="1:22" ht="12.75" x14ac:dyDescent="0.2">
      <c r="A168" s="9" t="s">
        <v>1131</v>
      </c>
      <c r="B168" s="10">
        <v>41502</v>
      </c>
      <c r="C168" s="11" t="s">
        <v>1132</v>
      </c>
      <c r="D168" s="12" t="s">
        <v>63</v>
      </c>
      <c r="E168" s="12"/>
      <c r="F168" s="13" t="s">
        <v>1133</v>
      </c>
      <c r="G168" s="14"/>
      <c r="H168" s="15" t="s">
        <v>1134</v>
      </c>
      <c r="I168" s="15" t="s">
        <v>1059</v>
      </c>
      <c r="J168" s="15" t="s">
        <v>1135</v>
      </c>
      <c r="K168" s="15" t="s">
        <v>1136</v>
      </c>
      <c r="L168" s="15" t="s">
        <v>1137</v>
      </c>
      <c r="M168" s="16">
        <v>12000000</v>
      </c>
      <c r="N168" s="17">
        <v>35900000</v>
      </c>
      <c r="O168" s="32">
        <f>Table1[[#This Row],[Box Office Revenue ($)]]-Table1[[#This Row],[Budget ($)]]</f>
        <v>23900000</v>
      </c>
      <c r="P168" s="35">
        <f>(Table1[[#This Row],[Profit Made]]/Table1[[#This Row],[Budget ($)]])</f>
        <v>1.9916666666666667</v>
      </c>
      <c r="Q168" s="2"/>
      <c r="R168" s="2"/>
      <c r="S168" s="2"/>
      <c r="T168" s="2"/>
      <c r="U168" s="2"/>
      <c r="V168" s="2"/>
    </row>
    <row r="169" spans="1:22" ht="12.75" x14ac:dyDescent="0.2">
      <c r="A169" s="9" t="s">
        <v>1138</v>
      </c>
      <c r="B169" s="10">
        <v>41925</v>
      </c>
      <c r="C169" s="11" t="s">
        <v>1139</v>
      </c>
      <c r="D169" s="12" t="s">
        <v>24</v>
      </c>
      <c r="E169" s="12" t="s">
        <v>16</v>
      </c>
      <c r="F169" s="13" t="s">
        <v>1140</v>
      </c>
      <c r="G169" s="13" t="s">
        <v>2838</v>
      </c>
      <c r="H169" s="15" t="s">
        <v>1142</v>
      </c>
      <c r="I169" s="15" t="s">
        <v>1143</v>
      </c>
      <c r="J169" s="15" t="s">
        <v>126</v>
      </c>
      <c r="K169" s="12"/>
      <c r="L169" s="12"/>
      <c r="M169" s="16">
        <v>20000000</v>
      </c>
      <c r="N169" s="17">
        <v>86000000</v>
      </c>
      <c r="O169" s="32">
        <f>Table1[[#This Row],[Box Office Revenue ($)]]-Table1[[#This Row],[Budget ($)]]</f>
        <v>66000000</v>
      </c>
      <c r="P169" s="35">
        <f>(Table1[[#This Row],[Profit Made]]/Table1[[#This Row],[Budget ($)]])</f>
        <v>3.3</v>
      </c>
      <c r="Q169" s="2"/>
      <c r="R169" s="2"/>
      <c r="S169" s="2"/>
      <c r="T169" s="2"/>
      <c r="U169" s="2"/>
      <c r="V169" s="2"/>
    </row>
    <row r="170" spans="1:22" ht="12.75" x14ac:dyDescent="0.2">
      <c r="A170" s="9" t="s">
        <v>1144</v>
      </c>
      <c r="B170" s="10">
        <v>40949</v>
      </c>
      <c r="C170" s="11" t="s">
        <v>1145</v>
      </c>
      <c r="D170" s="12" t="s">
        <v>145</v>
      </c>
      <c r="E170" s="12"/>
      <c r="F170" s="13" t="s">
        <v>1146</v>
      </c>
      <c r="G170" s="14"/>
      <c r="H170" s="15" t="s">
        <v>449</v>
      </c>
      <c r="I170" s="15" t="s">
        <v>1066</v>
      </c>
      <c r="J170" s="15" t="s">
        <v>739</v>
      </c>
      <c r="K170" s="15" t="s">
        <v>1147</v>
      </c>
      <c r="L170" s="15" t="s">
        <v>1148</v>
      </c>
      <c r="M170" s="16">
        <v>79000000</v>
      </c>
      <c r="N170" s="17">
        <v>335300000</v>
      </c>
      <c r="O170" s="32">
        <f>Table1[[#This Row],[Box Office Revenue ($)]]-Table1[[#This Row],[Budget ($)]]</f>
        <v>256300000</v>
      </c>
      <c r="P170" s="35">
        <f>(Table1[[#This Row],[Profit Made]]/Table1[[#This Row],[Budget ($)]])</f>
        <v>3.2443037974683544</v>
      </c>
      <c r="Q170" s="2"/>
      <c r="R170" s="2"/>
      <c r="S170" s="2"/>
      <c r="T170" s="2"/>
      <c r="U170" s="2"/>
      <c r="V170" s="2"/>
    </row>
    <row r="171" spans="1:22" ht="12.75" x14ac:dyDescent="0.2">
      <c r="A171" s="9" t="s">
        <v>1149</v>
      </c>
      <c r="B171" s="10">
        <v>42363</v>
      </c>
      <c r="C171" s="11" t="s">
        <v>1150</v>
      </c>
      <c r="D171" s="12" t="s">
        <v>42</v>
      </c>
      <c r="E171" s="12" t="s">
        <v>64</v>
      </c>
      <c r="F171" s="13" t="s">
        <v>1151</v>
      </c>
      <c r="G171" s="14"/>
      <c r="H171" s="15" t="s">
        <v>1152</v>
      </c>
      <c r="I171" s="15" t="s">
        <v>931</v>
      </c>
      <c r="J171" s="15" t="s">
        <v>185</v>
      </c>
      <c r="K171" s="15" t="s">
        <v>594</v>
      </c>
      <c r="L171" s="12"/>
      <c r="M171" s="16">
        <v>60000000</v>
      </c>
      <c r="N171" s="17">
        <v>101100000</v>
      </c>
      <c r="O171" s="32">
        <f>Table1[[#This Row],[Box Office Revenue ($)]]-Table1[[#This Row],[Budget ($)]]</f>
        <v>41100000</v>
      </c>
      <c r="P171" s="35">
        <f>(Table1[[#This Row],[Profit Made]]/Table1[[#This Row],[Budget ($)]])</f>
        <v>0.68500000000000005</v>
      </c>
      <c r="Q171" s="2"/>
      <c r="R171" s="2"/>
      <c r="S171" s="2"/>
      <c r="T171" s="2"/>
      <c r="U171" s="2"/>
      <c r="V171" s="2"/>
    </row>
    <row r="172" spans="1:22" ht="12.75" x14ac:dyDescent="0.2">
      <c r="A172" s="9" t="s">
        <v>1153</v>
      </c>
      <c r="B172" s="10">
        <v>42489</v>
      </c>
      <c r="C172" s="11" t="s">
        <v>1154</v>
      </c>
      <c r="D172" s="12" t="s">
        <v>42</v>
      </c>
      <c r="E172" s="12"/>
      <c r="F172" s="13" t="s">
        <v>1155</v>
      </c>
      <c r="G172" s="14"/>
      <c r="H172" s="15" t="s">
        <v>1156</v>
      </c>
      <c r="I172" s="15" t="s">
        <v>1157</v>
      </c>
      <c r="J172" s="15" t="s">
        <v>1158</v>
      </c>
      <c r="K172" s="15" t="s">
        <v>1159</v>
      </c>
      <c r="L172" s="15" t="s">
        <v>1160</v>
      </c>
      <c r="M172" s="16">
        <v>15000000</v>
      </c>
      <c r="N172" s="17">
        <v>20700000</v>
      </c>
      <c r="O172" s="32">
        <f>Table1[[#This Row],[Box Office Revenue ($)]]-Table1[[#This Row],[Budget ($)]]</f>
        <v>5700000</v>
      </c>
      <c r="P172" s="35">
        <f>(Table1[[#This Row],[Profit Made]]/Table1[[#This Row],[Budget ($)]])</f>
        <v>0.38</v>
      </c>
      <c r="Q172" s="2"/>
      <c r="R172" s="2"/>
      <c r="S172" s="2"/>
      <c r="T172" s="2"/>
      <c r="U172" s="2"/>
      <c r="V172" s="2"/>
    </row>
    <row r="173" spans="1:22" ht="12.75" x14ac:dyDescent="0.2">
      <c r="A173" s="9" t="s">
        <v>1161</v>
      </c>
      <c r="B173" s="10">
        <v>41922</v>
      </c>
      <c r="C173" s="11" t="s">
        <v>1162</v>
      </c>
      <c r="D173" s="12" t="s">
        <v>33</v>
      </c>
      <c r="E173" s="12" t="s">
        <v>64</v>
      </c>
      <c r="F173" s="13" t="s">
        <v>1163</v>
      </c>
      <c r="G173" s="14"/>
      <c r="H173" s="15" t="s">
        <v>938</v>
      </c>
      <c r="I173" s="15" t="s">
        <v>1164</v>
      </c>
      <c r="J173" s="15" t="s">
        <v>19</v>
      </c>
      <c r="K173" s="15" t="s">
        <v>1165</v>
      </c>
      <c r="L173" s="15" t="s">
        <v>1166</v>
      </c>
      <c r="M173" s="16">
        <v>5000000</v>
      </c>
      <c r="N173" s="17">
        <v>2500000</v>
      </c>
      <c r="O173" s="32">
        <f>Table1[[#This Row],[Box Office Revenue ($)]]-Table1[[#This Row],[Budget ($)]]</f>
        <v>-2500000</v>
      </c>
      <c r="P173" s="35">
        <f>(Table1[[#This Row],[Profit Made]]/Table1[[#This Row],[Budget ($)]])</f>
        <v>-0.5</v>
      </c>
      <c r="Q173" s="2"/>
      <c r="R173" s="2"/>
      <c r="S173" s="2"/>
      <c r="T173" s="2"/>
      <c r="U173" s="2"/>
      <c r="V173" s="2"/>
    </row>
    <row r="174" spans="1:22" ht="12.75" x14ac:dyDescent="0.2">
      <c r="A174" s="9" t="s">
        <v>1167</v>
      </c>
      <c r="B174" s="10">
        <v>41243</v>
      </c>
      <c r="C174" s="11" t="s">
        <v>1168</v>
      </c>
      <c r="D174" s="12" t="s">
        <v>33</v>
      </c>
      <c r="E174" s="12" t="s">
        <v>64</v>
      </c>
      <c r="F174" s="13" t="s">
        <v>1169</v>
      </c>
      <c r="G174" s="14"/>
      <c r="H174" s="15" t="s">
        <v>421</v>
      </c>
      <c r="I174" s="15" t="s">
        <v>1170</v>
      </c>
      <c r="J174" s="15" t="s">
        <v>1171</v>
      </c>
      <c r="K174" s="15" t="s">
        <v>1172</v>
      </c>
      <c r="L174" s="15" t="s">
        <v>1166</v>
      </c>
      <c r="M174" s="16">
        <v>15000000</v>
      </c>
      <c r="N174" s="17">
        <v>37900000</v>
      </c>
      <c r="O174" s="32">
        <f>Table1[[#This Row],[Box Office Revenue ($)]]-Table1[[#This Row],[Budget ($)]]</f>
        <v>22900000</v>
      </c>
      <c r="P174" s="35">
        <f>(Table1[[#This Row],[Profit Made]]/Table1[[#This Row],[Budget ($)]])</f>
        <v>1.5266666666666666</v>
      </c>
      <c r="Q174" s="2"/>
      <c r="R174" s="2"/>
      <c r="S174" s="2"/>
      <c r="T174" s="2"/>
      <c r="U174" s="2"/>
      <c r="V174" s="2"/>
    </row>
    <row r="175" spans="1:22" ht="12.75" x14ac:dyDescent="0.2">
      <c r="A175" s="9" t="s">
        <v>1173</v>
      </c>
      <c r="B175" s="10">
        <v>41986</v>
      </c>
      <c r="C175" s="11" t="s">
        <v>1174</v>
      </c>
      <c r="D175" s="12" t="s">
        <v>24</v>
      </c>
      <c r="E175" s="12"/>
      <c r="F175" s="13" t="s">
        <v>1175</v>
      </c>
      <c r="G175" s="14"/>
      <c r="H175" s="15" t="s">
        <v>327</v>
      </c>
      <c r="I175" s="15" t="s">
        <v>696</v>
      </c>
      <c r="J175" s="15" t="s">
        <v>635</v>
      </c>
      <c r="K175" s="15" t="s">
        <v>326</v>
      </c>
      <c r="L175" s="15" t="s">
        <v>1066</v>
      </c>
      <c r="M175" s="16">
        <v>94000000</v>
      </c>
      <c r="N175" s="17">
        <v>414400000</v>
      </c>
      <c r="O175" s="32">
        <f>Table1[[#This Row],[Box Office Revenue ($)]]-Table1[[#This Row],[Budget ($)]]</f>
        <v>320400000</v>
      </c>
      <c r="P175" s="35">
        <f>(Table1[[#This Row],[Profit Made]]/Table1[[#This Row],[Budget ($)]])</f>
        <v>3.4085106382978725</v>
      </c>
      <c r="Q175" s="2"/>
      <c r="R175" s="2"/>
      <c r="S175" s="2"/>
      <c r="T175" s="2"/>
      <c r="U175" s="2"/>
      <c r="V175" s="2"/>
    </row>
    <row r="176" spans="1:22" ht="12.75" x14ac:dyDescent="0.2">
      <c r="A176" s="9" t="s">
        <v>1176</v>
      </c>
      <c r="B176" s="10">
        <v>42342</v>
      </c>
      <c r="C176" s="11" t="s">
        <v>1177</v>
      </c>
      <c r="D176" s="12" t="s">
        <v>17</v>
      </c>
      <c r="E176" s="12"/>
      <c r="F176" s="13" t="s">
        <v>1178</v>
      </c>
      <c r="G176" s="14"/>
      <c r="H176" s="15" t="s">
        <v>1179</v>
      </c>
      <c r="I176" s="15" t="s">
        <v>1180</v>
      </c>
      <c r="J176" s="15" t="s">
        <v>807</v>
      </c>
      <c r="K176" s="12"/>
      <c r="L176" s="12"/>
      <c r="M176" s="16">
        <v>15000000</v>
      </c>
      <c r="N176" s="17">
        <v>61500000</v>
      </c>
      <c r="O176" s="32">
        <f>Table1[[#This Row],[Box Office Revenue ($)]]-Table1[[#This Row],[Budget ($)]]</f>
        <v>46500000</v>
      </c>
      <c r="P176" s="35">
        <f>(Table1[[#This Row],[Profit Made]]/Table1[[#This Row],[Budget ($)]])</f>
        <v>3.1</v>
      </c>
      <c r="Q176" s="2"/>
      <c r="R176" s="2"/>
      <c r="S176" s="2"/>
      <c r="T176" s="2"/>
      <c r="U176" s="2"/>
      <c r="V176" s="2"/>
    </row>
    <row r="177" spans="1:22" ht="12.75" x14ac:dyDescent="0.2">
      <c r="A177" s="9" t="s">
        <v>1181</v>
      </c>
      <c r="B177" s="10">
        <v>42601</v>
      </c>
      <c r="C177" s="11" t="s">
        <v>1182</v>
      </c>
      <c r="D177" s="12" t="s">
        <v>54</v>
      </c>
      <c r="E177" s="12"/>
      <c r="F177" s="13" t="s">
        <v>1183</v>
      </c>
      <c r="G177" s="14"/>
      <c r="H177" s="15" t="s">
        <v>1184</v>
      </c>
      <c r="I177" s="15" t="s">
        <v>802</v>
      </c>
      <c r="J177" s="15" t="s">
        <v>169</v>
      </c>
      <c r="K177" s="15" t="s">
        <v>1185</v>
      </c>
      <c r="L177" s="15" t="s">
        <v>927</v>
      </c>
      <c r="M177" s="16">
        <v>60000000</v>
      </c>
      <c r="N177" s="17">
        <v>27600000</v>
      </c>
      <c r="O177" s="32">
        <f>Table1[[#This Row],[Box Office Revenue ($)]]-Table1[[#This Row],[Budget ($)]]</f>
        <v>-32400000</v>
      </c>
      <c r="P177" s="35">
        <f>(Table1[[#This Row],[Profit Made]]/Table1[[#This Row],[Budget ($)]])</f>
        <v>-0.54</v>
      </c>
      <c r="Q177" s="2"/>
      <c r="R177" s="2"/>
      <c r="S177" s="2"/>
      <c r="T177" s="2"/>
      <c r="U177" s="2"/>
      <c r="V177" s="2"/>
    </row>
    <row r="178" spans="1:22" ht="12.75" x14ac:dyDescent="0.2">
      <c r="A178" s="9" t="s">
        <v>1186</v>
      </c>
      <c r="B178" s="10">
        <v>42392</v>
      </c>
      <c r="C178" s="11" t="s">
        <v>1187</v>
      </c>
      <c r="D178" s="12" t="s">
        <v>24</v>
      </c>
      <c r="E178" s="12" t="s">
        <v>42</v>
      </c>
      <c r="F178" s="13" t="s">
        <v>1188</v>
      </c>
      <c r="G178" s="13" t="s">
        <v>1189</v>
      </c>
      <c r="H178" s="15" t="s">
        <v>912</v>
      </c>
      <c r="I178" s="15" t="s">
        <v>420</v>
      </c>
      <c r="J178" s="15" t="s">
        <v>1190</v>
      </c>
      <c r="K178" s="15" t="s">
        <v>673</v>
      </c>
      <c r="L178" s="15" t="s">
        <v>1191</v>
      </c>
      <c r="M178" s="16">
        <v>145000000</v>
      </c>
      <c r="N178" s="17">
        <v>519900000</v>
      </c>
      <c r="O178" s="32">
        <f>Table1[[#This Row],[Box Office Revenue ($)]]-Table1[[#This Row],[Budget ($)]]</f>
        <v>374900000</v>
      </c>
      <c r="P178" s="35">
        <f>(Table1[[#This Row],[Profit Made]]/Table1[[#This Row],[Budget ($)]])</f>
        <v>2.5855172413793102</v>
      </c>
      <c r="Q178" s="2"/>
      <c r="R178" s="2"/>
      <c r="S178" s="2"/>
      <c r="T178" s="2"/>
      <c r="U178" s="2"/>
      <c r="V178" s="2"/>
    </row>
    <row r="179" spans="1:22" ht="12.75" x14ac:dyDescent="0.2">
      <c r="A179" s="9" t="s">
        <v>1192</v>
      </c>
      <c r="B179" s="10">
        <v>42396</v>
      </c>
      <c r="C179" s="11" t="s">
        <v>1193</v>
      </c>
      <c r="D179" s="12" t="s">
        <v>159</v>
      </c>
      <c r="E179" s="12" t="s">
        <v>42</v>
      </c>
      <c r="F179" s="13" t="s">
        <v>1194</v>
      </c>
      <c r="G179" s="14"/>
      <c r="H179" s="15" t="s">
        <v>1195</v>
      </c>
      <c r="I179" s="15" t="s">
        <v>1196</v>
      </c>
      <c r="J179" s="15" t="s">
        <v>1197</v>
      </c>
      <c r="K179" s="15" t="s">
        <v>1198</v>
      </c>
      <c r="L179" s="15" t="s">
        <v>1199</v>
      </c>
      <c r="M179" s="16">
        <v>2400000</v>
      </c>
      <c r="N179" s="17">
        <v>1600000</v>
      </c>
      <c r="O179" s="32">
        <f>Table1[[#This Row],[Box Office Revenue ($)]]-Table1[[#This Row],[Budget ($)]]</f>
        <v>-800000</v>
      </c>
      <c r="P179" s="35">
        <f>(Table1[[#This Row],[Profit Made]]/Table1[[#This Row],[Budget ($)]])</f>
        <v>-0.33333333333333331</v>
      </c>
      <c r="Q179" s="2"/>
      <c r="R179" s="2"/>
      <c r="S179" s="2"/>
      <c r="T179" s="2"/>
      <c r="U179" s="2"/>
      <c r="V179" s="2"/>
    </row>
    <row r="180" spans="1:22" ht="12.75" x14ac:dyDescent="0.2">
      <c r="A180" s="9" t="s">
        <v>1200</v>
      </c>
      <c r="B180" s="10">
        <v>41915</v>
      </c>
      <c r="C180" s="11" t="s">
        <v>1201</v>
      </c>
      <c r="D180" s="12" t="s">
        <v>871</v>
      </c>
      <c r="E180" s="12" t="s">
        <v>16</v>
      </c>
      <c r="F180" s="13" t="s">
        <v>1202</v>
      </c>
      <c r="G180" s="14"/>
      <c r="H180" s="15" t="s">
        <v>858</v>
      </c>
      <c r="I180" s="15" t="s">
        <v>1203</v>
      </c>
      <c r="J180" s="15" t="s">
        <v>1204</v>
      </c>
      <c r="K180" s="15" t="s">
        <v>1205</v>
      </c>
      <c r="L180" s="15" t="s">
        <v>1206</v>
      </c>
      <c r="M180" s="16">
        <v>16000000</v>
      </c>
      <c r="N180" s="17">
        <v>27600000</v>
      </c>
      <c r="O180" s="32">
        <f>Table1[[#This Row],[Box Office Revenue ($)]]-Table1[[#This Row],[Budget ($)]]</f>
        <v>11600000</v>
      </c>
      <c r="P180" s="35">
        <f>(Table1[[#This Row],[Profit Made]]/Table1[[#This Row],[Budget ($)]])</f>
        <v>0.72499999999999998</v>
      </c>
      <c r="Q180" s="2"/>
      <c r="R180" s="2"/>
      <c r="S180" s="2"/>
      <c r="T180" s="2"/>
      <c r="U180" s="2"/>
      <c r="V180" s="2"/>
    </row>
    <row r="181" spans="1:22" ht="12.75" x14ac:dyDescent="0.2">
      <c r="A181" s="9" t="s">
        <v>1207</v>
      </c>
      <c r="B181" s="10">
        <v>41268</v>
      </c>
      <c r="C181" s="11" t="s">
        <v>1208</v>
      </c>
      <c r="D181" s="12" t="s">
        <v>296</v>
      </c>
      <c r="E181" s="12"/>
      <c r="F181" s="13" t="s">
        <v>1209</v>
      </c>
      <c r="G181" s="14"/>
      <c r="H181" s="15" t="s">
        <v>464</v>
      </c>
      <c r="I181" s="15" t="s">
        <v>1210</v>
      </c>
      <c r="J181" s="15" t="s">
        <v>1211</v>
      </c>
      <c r="K181" s="15" t="s">
        <v>1212</v>
      </c>
      <c r="L181" s="15" t="s">
        <v>1065</v>
      </c>
      <c r="M181" s="16">
        <v>61000000</v>
      </c>
      <c r="N181" s="17">
        <v>441800000</v>
      </c>
      <c r="O181" s="32">
        <f>Table1[[#This Row],[Box Office Revenue ($)]]-Table1[[#This Row],[Budget ($)]]</f>
        <v>380800000</v>
      </c>
      <c r="P181" s="35">
        <f>(Table1[[#This Row],[Profit Made]]/Table1[[#This Row],[Budget ($)]])</f>
        <v>6.2426229508196718</v>
      </c>
      <c r="Q181" s="2"/>
      <c r="R181" s="2"/>
      <c r="S181" s="2"/>
      <c r="T181" s="2"/>
      <c r="U181" s="2"/>
      <c r="V181" s="2"/>
    </row>
    <row r="182" spans="1:22" ht="12.75" x14ac:dyDescent="0.2">
      <c r="A182" s="9" t="s">
        <v>1213</v>
      </c>
      <c r="B182" s="10">
        <v>41864</v>
      </c>
      <c r="C182" s="11" t="s">
        <v>1214</v>
      </c>
      <c r="D182" s="12" t="s">
        <v>24</v>
      </c>
      <c r="E182" s="12" t="s">
        <v>42</v>
      </c>
      <c r="F182" s="13" t="s">
        <v>1215</v>
      </c>
      <c r="G182" s="14"/>
      <c r="H182" s="15" t="s">
        <v>1216</v>
      </c>
      <c r="I182" s="15" t="s">
        <v>1217</v>
      </c>
      <c r="J182" s="15" t="s">
        <v>644</v>
      </c>
      <c r="K182" s="12"/>
      <c r="L182" s="12"/>
      <c r="M182" s="16">
        <v>17000000</v>
      </c>
      <c r="N182" s="17">
        <v>138200000</v>
      </c>
      <c r="O182" s="32">
        <f>Table1[[#This Row],[Box Office Revenue ($)]]-Table1[[#This Row],[Budget ($)]]</f>
        <v>121200000</v>
      </c>
      <c r="P182" s="35">
        <f>(Table1[[#This Row],[Profit Made]]/Table1[[#This Row],[Budget ($)]])</f>
        <v>7.1294117647058828</v>
      </c>
      <c r="Q182" s="2"/>
      <c r="R182" s="2"/>
      <c r="S182" s="2"/>
      <c r="T182" s="2"/>
      <c r="U182" s="2"/>
      <c r="V182" s="2"/>
    </row>
    <row r="183" spans="1:22" ht="12.75" x14ac:dyDescent="0.2">
      <c r="A183" s="9" t="s">
        <v>1218</v>
      </c>
      <c r="B183" s="10">
        <v>41234</v>
      </c>
      <c r="C183" s="11" t="s">
        <v>1219</v>
      </c>
      <c r="D183" s="12" t="s">
        <v>64</v>
      </c>
      <c r="E183" s="12" t="s">
        <v>145</v>
      </c>
      <c r="F183" s="13" t="s">
        <v>1220</v>
      </c>
      <c r="G183" s="14"/>
      <c r="H183" s="15" t="s">
        <v>1221</v>
      </c>
      <c r="I183" s="15" t="s">
        <v>1222</v>
      </c>
      <c r="J183" s="15" t="s">
        <v>1223</v>
      </c>
      <c r="K183" s="15" t="s">
        <v>1224</v>
      </c>
      <c r="L183" s="12"/>
      <c r="M183" s="16">
        <v>120000000</v>
      </c>
      <c r="N183" s="17">
        <v>609000000</v>
      </c>
      <c r="O183" s="32">
        <f>Table1[[#This Row],[Box Office Revenue ($)]]-Table1[[#This Row],[Budget ($)]]</f>
        <v>489000000</v>
      </c>
      <c r="P183" s="35">
        <f>(Table1[[#This Row],[Profit Made]]/Table1[[#This Row],[Budget ($)]])</f>
        <v>4.0750000000000002</v>
      </c>
      <c r="Q183" s="2"/>
      <c r="R183" s="2"/>
      <c r="S183" s="2"/>
      <c r="T183" s="2"/>
      <c r="U183" s="2"/>
      <c r="V183" s="2"/>
    </row>
    <row r="184" spans="1:22" ht="12.75" x14ac:dyDescent="0.2">
      <c r="A184" s="9" t="s">
        <v>1225</v>
      </c>
      <c r="B184" s="10">
        <v>42573</v>
      </c>
      <c r="C184" s="11" t="s">
        <v>1226</v>
      </c>
      <c r="D184" s="12" t="s">
        <v>17</v>
      </c>
      <c r="E184" s="12" t="s">
        <v>16</v>
      </c>
      <c r="F184" s="13" t="s">
        <v>1227</v>
      </c>
      <c r="G184" s="14"/>
      <c r="H184" s="15" t="s">
        <v>1228</v>
      </c>
      <c r="I184" s="15" t="s">
        <v>1229</v>
      </c>
      <c r="J184" s="15" t="s">
        <v>1230</v>
      </c>
      <c r="K184" s="12"/>
      <c r="L184" s="12"/>
      <c r="M184" s="16">
        <v>4900000</v>
      </c>
      <c r="N184" s="17">
        <v>125900000</v>
      </c>
      <c r="O184" s="32">
        <f>Table1[[#This Row],[Box Office Revenue ($)]]-Table1[[#This Row],[Budget ($)]]</f>
        <v>121000000</v>
      </c>
      <c r="P184" s="35">
        <f>(Table1[[#This Row],[Profit Made]]/Table1[[#This Row],[Budget ($)]])</f>
        <v>24.693877551020407</v>
      </c>
      <c r="Q184" s="2"/>
      <c r="R184" s="2"/>
      <c r="S184" s="2"/>
      <c r="T184" s="2"/>
      <c r="U184" s="2"/>
      <c r="V184" s="2"/>
    </row>
    <row r="185" spans="1:22" ht="12.75" x14ac:dyDescent="0.2">
      <c r="A185" s="9" t="s">
        <v>1231</v>
      </c>
      <c r="B185" s="10">
        <v>41222</v>
      </c>
      <c r="C185" s="11" t="s">
        <v>1232</v>
      </c>
      <c r="D185" s="12" t="s">
        <v>64</v>
      </c>
      <c r="E185" s="12"/>
      <c r="F185" s="13" t="s">
        <v>391</v>
      </c>
      <c r="G185" s="14"/>
      <c r="H185" s="15" t="s">
        <v>1233</v>
      </c>
      <c r="I185" s="15" t="s">
        <v>1234</v>
      </c>
      <c r="J185" s="15" t="s">
        <v>1235</v>
      </c>
      <c r="K185" s="15" t="s">
        <v>1236</v>
      </c>
      <c r="L185" s="15" t="s">
        <v>1237</v>
      </c>
      <c r="M185" s="16">
        <v>65000000</v>
      </c>
      <c r="N185" s="17">
        <v>275300000</v>
      </c>
      <c r="O185" s="32">
        <f>Table1[[#This Row],[Box Office Revenue ($)]]-Table1[[#This Row],[Budget ($)]]</f>
        <v>210300000</v>
      </c>
      <c r="P185" s="35">
        <f>(Table1[[#This Row],[Profit Made]]/Table1[[#This Row],[Budget ($)]])</f>
        <v>3.2353846153846155</v>
      </c>
      <c r="Q185" s="2"/>
      <c r="R185" s="2"/>
      <c r="S185" s="2"/>
      <c r="T185" s="2"/>
      <c r="U185" s="2"/>
      <c r="V185" s="2"/>
    </row>
    <row r="186" spans="1:22" ht="12.75" x14ac:dyDescent="0.2">
      <c r="A186" s="9" t="s">
        <v>1238</v>
      </c>
      <c r="B186" s="10">
        <v>42118</v>
      </c>
      <c r="C186" s="11" t="s">
        <v>1239</v>
      </c>
      <c r="D186" s="12" t="s">
        <v>64</v>
      </c>
      <c r="E186" s="12"/>
      <c r="F186" s="13" t="s">
        <v>1240</v>
      </c>
      <c r="G186" s="14"/>
      <c r="H186" s="15" t="s">
        <v>1241</v>
      </c>
      <c r="I186" s="15" t="s">
        <v>1242</v>
      </c>
      <c r="J186" s="15" t="s">
        <v>918</v>
      </c>
      <c r="K186" s="15" t="s">
        <v>1243</v>
      </c>
      <c r="L186" s="15" t="s">
        <v>1244</v>
      </c>
      <c r="M186" s="16">
        <v>20000000</v>
      </c>
      <c r="N186" s="17">
        <v>17500000</v>
      </c>
      <c r="O186" s="32">
        <f>Table1[[#This Row],[Box Office Revenue ($)]]-Table1[[#This Row],[Budget ($)]]</f>
        <v>-2500000</v>
      </c>
      <c r="P186" s="35">
        <f>(Table1[[#This Row],[Profit Made]]/Table1[[#This Row],[Budget ($)]])</f>
        <v>-0.125</v>
      </c>
      <c r="Q186" s="2"/>
      <c r="R186" s="2"/>
      <c r="S186" s="2"/>
      <c r="T186" s="2"/>
      <c r="U186" s="2"/>
      <c r="V186" s="2"/>
    </row>
    <row r="187" spans="1:22" ht="12.75" x14ac:dyDescent="0.2">
      <c r="A187" s="9" t="s">
        <v>1245</v>
      </c>
      <c r="B187" s="10">
        <v>41012</v>
      </c>
      <c r="C187" s="11" t="s">
        <v>1246</v>
      </c>
      <c r="D187" s="12" t="s">
        <v>24</v>
      </c>
      <c r="E187" s="12" t="s">
        <v>159</v>
      </c>
      <c r="F187" s="13" t="s">
        <v>1247</v>
      </c>
      <c r="G187" s="13" t="s">
        <v>1248</v>
      </c>
      <c r="H187" s="15" t="s">
        <v>1249</v>
      </c>
      <c r="I187" s="15" t="s">
        <v>1250</v>
      </c>
      <c r="J187" s="15" t="s">
        <v>942</v>
      </c>
      <c r="K187" s="15" t="s">
        <v>1251</v>
      </c>
      <c r="L187" s="15" t="s">
        <v>1252</v>
      </c>
      <c r="M187" s="16">
        <v>20000000</v>
      </c>
      <c r="N187" s="17">
        <v>32200000.000000004</v>
      </c>
      <c r="O187" s="32">
        <f>Table1[[#This Row],[Box Office Revenue ($)]]-Table1[[#This Row],[Budget ($)]]</f>
        <v>12200000.000000004</v>
      </c>
      <c r="P187" s="35">
        <f>(Table1[[#This Row],[Profit Made]]/Table1[[#This Row],[Budget ($)]])</f>
        <v>0.61000000000000021</v>
      </c>
      <c r="Q187" s="2"/>
      <c r="R187" s="2"/>
      <c r="S187" s="2"/>
      <c r="T187" s="2"/>
      <c r="U187" s="2"/>
      <c r="V187" s="2"/>
    </row>
    <row r="188" spans="1:22" ht="12.75" x14ac:dyDescent="0.2">
      <c r="A188" s="9" t="s">
        <v>1253</v>
      </c>
      <c r="B188" s="10">
        <v>42433</v>
      </c>
      <c r="C188" s="11" t="s">
        <v>1254</v>
      </c>
      <c r="D188" s="12" t="s">
        <v>24</v>
      </c>
      <c r="E188" s="12"/>
      <c r="F188" s="13" t="s">
        <v>1255</v>
      </c>
      <c r="G188" s="14"/>
      <c r="H188" s="15" t="s">
        <v>469</v>
      </c>
      <c r="I188" s="15" t="s">
        <v>1256</v>
      </c>
      <c r="J188" s="15" t="s">
        <v>332</v>
      </c>
      <c r="K188" s="15" t="s">
        <v>1257</v>
      </c>
      <c r="L188" s="15" t="s">
        <v>1258</v>
      </c>
      <c r="M188" s="16">
        <v>60000000</v>
      </c>
      <c r="N188" s="17">
        <v>195700000</v>
      </c>
      <c r="O188" s="32">
        <f>Table1[[#This Row],[Box Office Revenue ($)]]-Table1[[#This Row],[Budget ($)]]</f>
        <v>135700000</v>
      </c>
      <c r="P188" s="35">
        <f>(Table1[[#This Row],[Profit Made]]/Table1[[#This Row],[Budget ($)]])</f>
        <v>2.2616666666666667</v>
      </c>
      <c r="Q188" s="2"/>
      <c r="R188" s="2"/>
      <c r="S188" s="2"/>
      <c r="T188" s="2"/>
      <c r="U188" s="2"/>
      <c r="V188" s="2"/>
    </row>
    <row r="189" spans="1:22" ht="12.75" x14ac:dyDescent="0.2">
      <c r="A189" s="9" t="s">
        <v>1259</v>
      </c>
      <c r="B189" s="10">
        <v>41180</v>
      </c>
      <c r="C189" s="11" t="s">
        <v>1260</v>
      </c>
      <c r="D189" s="12" t="s">
        <v>24</v>
      </c>
      <c r="E189" s="12" t="s">
        <v>159</v>
      </c>
      <c r="F189" s="13" t="s">
        <v>1261</v>
      </c>
      <c r="G189" s="14"/>
      <c r="H189" s="15" t="s">
        <v>1237</v>
      </c>
      <c r="I189" s="15" t="s">
        <v>88</v>
      </c>
      <c r="J189" s="15" t="s">
        <v>702</v>
      </c>
      <c r="K189" s="15" t="s">
        <v>1262</v>
      </c>
      <c r="L189" s="15" t="s">
        <v>1263</v>
      </c>
      <c r="M189" s="16">
        <v>30000000</v>
      </c>
      <c r="N189" s="17">
        <v>176500000</v>
      </c>
      <c r="O189" s="32">
        <f>Table1[[#This Row],[Box Office Revenue ($)]]-Table1[[#This Row],[Budget ($)]]</f>
        <v>146500000</v>
      </c>
      <c r="P189" s="35">
        <f>(Table1[[#This Row],[Profit Made]]/Table1[[#This Row],[Budget ($)]])</f>
        <v>4.8833333333333337</v>
      </c>
      <c r="Q189" s="2"/>
      <c r="R189" s="2"/>
      <c r="S189" s="2"/>
      <c r="T189" s="2"/>
      <c r="U189" s="2"/>
      <c r="V189" s="2"/>
    </row>
    <row r="190" spans="1:22" ht="12.75" x14ac:dyDescent="0.2">
      <c r="A190" s="9" t="s">
        <v>1264</v>
      </c>
      <c r="B190" s="10">
        <v>42312</v>
      </c>
      <c r="C190" s="11" t="s">
        <v>1265</v>
      </c>
      <c r="D190" s="12" t="s">
        <v>183</v>
      </c>
      <c r="E190" s="12" t="s">
        <v>42</v>
      </c>
      <c r="F190" s="13" t="s">
        <v>1266</v>
      </c>
      <c r="G190" s="14"/>
      <c r="H190" s="15" t="s">
        <v>20</v>
      </c>
      <c r="I190" s="15" t="s">
        <v>1267</v>
      </c>
      <c r="J190" s="15" t="s">
        <v>740</v>
      </c>
      <c r="K190" s="15" t="s">
        <v>254</v>
      </c>
      <c r="L190" s="15" t="s">
        <v>1268</v>
      </c>
      <c r="M190" s="16">
        <v>24000000</v>
      </c>
      <c r="N190" s="17">
        <v>41100000</v>
      </c>
      <c r="O190" s="32">
        <f>Table1[[#This Row],[Box Office Revenue ($)]]-Table1[[#This Row],[Budget ($)]]</f>
        <v>17100000</v>
      </c>
      <c r="P190" s="35">
        <f>(Table1[[#This Row],[Profit Made]]/Table1[[#This Row],[Budget ($)]])</f>
        <v>0.71250000000000002</v>
      </c>
      <c r="Q190" s="2"/>
      <c r="R190" s="2"/>
      <c r="S190" s="2"/>
      <c r="T190" s="2"/>
      <c r="U190" s="2"/>
      <c r="V190" s="2"/>
    </row>
    <row r="191" spans="1:22" ht="12.75" x14ac:dyDescent="0.2">
      <c r="A191" s="9" t="s">
        <v>1269</v>
      </c>
      <c r="B191" s="10">
        <v>41845</v>
      </c>
      <c r="C191" s="11" t="s">
        <v>1270</v>
      </c>
      <c r="D191" s="12" t="s">
        <v>159</v>
      </c>
      <c r="E191" s="12"/>
      <c r="F191" s="13" t="s">
        <v>1271</v>
      </c>
      <c r="G191" s="14"/>
      <c r="H191" s="15" t="s">
        <v>430</v>
      </c>
      <c r="I191" s="15" t="s">
        <v>332</v>
      </c>
      <c r="J191" s="15" t="s">
        <v>1272</v>
      </c>
      <c r="K191" s="12"/>
      <c r="L191" s="12"/>
      <c r="M191" s="16">
        <v>40000000</v>
      </c>
      <c r="N191" s="17">
        <v>463400000</v>
      </c>
      <c r="O191" s="32">
        <f>Table1[[#This Row],[Box Office Revenue ($)]]-Table1[[#This Row],[Budget ($)]]</f>
        <v>423400000</v>
      </c>
      <c r="P191" s="35">
        <f>(Table1[[#This Row],[Profit Made]]/Table1[[#This Row],[Budget ($)]])</f>
        <v>10.585000000000001</v>
      </c>
      <c r="Q191" s="2"/>
      <c r="R191" s="2"/>
      <c r="S191" s="2"/>
      <c r="T191" s="2"/>
      <c r="U191" s="2"/>
      <c r="V191" s="2"/>
    </row>
    <row r="192" spans="1:22" ht="12.75" x14ac:dyDescent="0.2">
      <c r="A192" s="9" t="s">
        <v>1273</v>
      </c>
      <c r="B192" s="10">
        <v>42131</v>
      </c>
      <c r="C192" s="11" t="s">
        <v>1274</v>
      </c>
      <c r="D192" s="12" t="s">
        <v>24</v>
      </c>
      <c r="E192" s="12"/>
      <c r="F192" s="13" t="s">
        <v>1275</v>
      </c>
      <c r="G192" s="14"/>
      <c r="H192" s="15" t="s">
        <v>489</v>
      </c>
      <c r="I192" s="15" t="s">
        <v>1185</v>
      </c>
      <c r="J192" s="15" t="s">
        <v>1276</v>
      </c>
      <c r="K192" s="15" t="s">
        <v>1277</v>
      </c>
      <c r="L192" s="15" t="s">
        <v>1278</v>
      </c>
      <c r="M192" s="16">
        <v>150000000</v>
      </c>
      <c r="N192" s="17">
        <v>378400000</v>
      </c>
      <c r="O192" s="32">
        <f>Table1[[#This Row],[Box Office Revenue ($)]]-Table1[[#This Row],[Budget ($)]]</f>
        <v>228400000</v>
      </c>
      <c r="P192" s="35">
        <f>(Table1[[#This Row],[Profit Made]]/Table1[[#This Row],[Budget ($)]])</f>
        <v>1.5226666666666666</v>
      </c>
      <c r="Q192" s="2"/>
      <c r="R192" s="2"/>
      <c r="S192" s="2"/>
      <c r="T192" s="2"/>
      <c r="U192" s="2"/>
      <c r="V192" s="2"/>
    </row>
    <row r="193" spans="1:22" ht="12.75" x14ac:dyDescent="0.2">
      <c r="A193" s="9" t="s">
        <v>1279</v>
      </c>
      <c r="B193" s="10">
        <v>41068</v>
      </c>
      <c r="C193" s="11" t="s">
        <v>1280</v>
      </c>
      <c r="D193" s="12" t="s">
        <v>42</v>
      </c>
      <c r="E193" s="12"/>
      <c r="F193" s="13" t="s">
        <v>1281</v>
      </c>
      <c r="G193" s="14"/>
      <c r="H193" s="15" t="s">
        <v>1282</v>
      </c>
      <c r="I193" s="15" t="s">
        <v>919</v>
      </c>
      <c r="J193" s="15" t="s">
        <v>1283</v>
      </c>
      <c r="K193" s="15" t="s">
        <v>272</v>
      </c>
      <c r="L193" s="15" t="s">
        <v>1284</v>
      </c>
      <c r="M193" s="16">
        <v>145000000</v>
      </c>
      <c r="N193" s="17">
        <v>746900000</v>
      </c>
      <c r="O193" s="32">
        <f>Table1[[#This Row],[Box Office Revenue ($)]]-Table1[[#This Row],[Budget ($)]]</f>
        <v>601900000</v>
      </c>
      <c r="P193" s="35">
        <f>(Table1[[#This Row],[Profit Made]]/Table1[[#This Row],[Budget ($)]])</f>
        <v>4.1510344827586207</v>
      </c>
      <c r="Q193" s="2"/>
      <c r="R193" s="2"/>
      <c r="S193" s="2"/>
      <c r="T193" s="2"/>
      <c r="U193" s="2"/>
      <c r="V193" s="2"/>
    </row>
    <row r="194" spans="1:22" ht="12.75" x14ac:dyDescent="0.2">
      <c r="A194" s="9" t="s">
        <v>1285</v>
      </c>
      <c r="B194" s="10">
        <v>41845</v>
      </c>
      <c r="C194" s="11" t="s">
        <v>1286</v>
      </c>
      <c r="D194" s="12" t="s">
        <v>42</v>
      </c>
      <c r="E194" s="12"/>
      <c r="F194" s="13" t="s">
        <v>372</v>
      </c>
      <c r="G194" s="14"/>
      <c r="H194" s="15" t="s">
        <v>186</v>
      </c>
      <c r="I194" s="15" t="s">
        <v>327</v>
      </c>
      <c r="J194" s="15" t="s">
        <v>1287</v>
      </c>
      <c r="K194" s="15" t="s">
        <v>1288</v>
      </c>
      <c r="L194" s="15" t="s">
        <v>1289</v>
      </c>
      <c r="M194" s="16">
        <v>16800000</v>
      </c>
      <c r="N194" s="17">
        <v>51000000</v>
      </c>
      <c r="O194" s="32">
        <f>Table1[[#This Row],[Box Office Revenue ($)]]-Table1[[#This Row],[Budget ($)]]</f>
        <v>34200000</v>
      </c>
      <c r="P194" s="35">
        <f>(Table1[[#This Row],[Profit Made]]/Table1[[#This Row],[Budget ($)]])</f>
        <v>2.0357142857142856</v>
      </c>
      <c r="Q194" s="2"/>
      <c r="R194" s="2"/>
      <c r="S194" s="2"/>
      <c r="T194" s="2"/>
      <c r="U194" s="2"/>
      <c r="V194" s="2"/>
    </row>
    <row r="195" spans="1:22" ht="12.75" x14ac:dyDescent="0.2">
      <c r="A195" s="9" t="s">
        <v>1290</v>
      </c>
      <c r="B195" s="10">
        <v>41292</v>
      </c>
      <c r="C195" s="11" t="s">
        <v>1291</v>
      </c>
      <c r="D195" s="12" t="s">
        <v>17</v>
      </c>
      <c r="E195" s="12" t="s">
        <v>16</v>
      </c>
      <c r="F195" s="13" t="s">
        <v>1292</v>
      </c>
      <c r="G195" s="14"/>
      <c r="H195" s="15" t="s">
        <v>116</v>
      </c>
      <c r="I195" s="15" t="s">
        <v>889</v>
      </c>
      <c r="J195" s="15" t="s">
        <v>1293</v>
      </c>
      <c r="K195" s="15" t="s">
        <v>1294</v>
      </c>
      <c r="L195" s="12"/>
      <c r="M195" s="16">
        <v>15000000</v>
      </c>
      <c r="N195" s="17">
        <v>146400000</v>
      </c>
      <c r="O195" s="32">
        <f>Table1[[#This Row],[Box Office Revenue ($)]]-Table1[[#This Row],[Budget ($)]]</f>
        <v>131400000</v>
      </c>
      <c r="P195" s="35">
        <f>(Table1[[#This Row],[Profit Made]]/Table1[[#This Row],[Budget ($)]])</f>
        <v>8.76</v>
      </c>
      <c r="Q195" s="2"/>
      <c r="R195" s="2"/>
      <c r="S195" s="2"/>
      <c r="T195" s="2"/>
      <c r="U195" s="2"/>
      <c r="V195" s="2"/>
    </row>
    <row r="196" spans="1:22" ht="12.75" x14ac:dyDescent="0.2">
      <c r="A196" s="9" t="s">
        <v>1295</v>
      </c>
      <c r="B196" s="10">
        <v>41439</v>
      </c>
      <c r="C196" s="11" t="s">
        <v>1296</v>
      </c>
      <c r="D196" s="12" t="s">
        <v>24</v>
      </c>
      <c r="E196" s="12" t="s">
        <v>145</v>
      </c>
      <c r="F196" s="13" t="s">
        <v>282</v>
      </c>
      <c r="G196" s="14"/>
      <c r="H196" s="15" t="s">
        <v>283</v>
      </c>
      <c r="I196" s="15" t="s">
        <v>284</v>
      </c>
      <c r="J196" s="15" t="s">
        <v>1297</v>
      </c>
      <c r="K196" s="15" t="s">
        <v>531</v>
      </c>
      <c r="L196" s="15" t="s">
        <v>285</v>
      </c>
      <c r="M196" s="16">
        <v>225000000</v>
      </c>
      <c r="N196" s="17">
        <v>668000000</v>
      </c>
      <c r="O196" s="32">
        <f>Table1[[#This Row],[Box Office Revenue ($)]]-Table1[[#This Row],[Budget ($)]]</f>
        <v>443000000</v>
      </c>
      <c r="P196" s="35">
        <f>(Table1[[#This Row],[Profit Made]]/Table1[[#This Row],[Budget ($)]])</f>
        <v>1.9688888888888889</v>
      </c>
      <c r="Q196" s="2"/>
      <c r="R196" s="2"/>
      <c r="S196" s="2"/>
      <c r="T196" s="2"/>
      <c r="U196" s="2"/>
      <c r="V196" s="2"/>
    </row>
    <row r="197" spans="1:22" ht="12.75" x14ac:dyDescent="0.2">
      <c r="A197" s="9" t="s">
        <v>1298</v>
      </c>
      <c r="B197" s="10">
        <v>40935</v>
      </c>
      <c r="C197" s="11" t="s">
        <v>1299</v>
      </c>
      <c r="D197" s="12" t="s">
        <v>24</v>
      </c>
      <c r="E197" s="12" t="s">
        <v>64</v>
      </c>
      <c r="F197" s="13" t="s">
        <v>1300</v>
      </c>
      <c r="G197" s="14"/>
      <c r="H197" s="15" t="s">
        <v>1301</v>
      </c>
      <c r="I197" s="15" t="s">
        <v>1302</v>
      </c>
      <c r="J197" s="15" t="s">
        <v>1303</v>
      </c>
      <c r="K197" s="15" t="s">
        <v>770</v>
      </c>
      <c r="L197" s="15" t="s">
        <v>1304</v>
      </c>
      <c r="M197" s="16">
        <v>42000000</v>
      </c>
      <c r="N197" s="17">
        <v>46200000</v>
      </c>
      <c r="O197" s="32">
        <f>Table1[[#This Row],[Box Office Revenue ($)]]-Table1[[#This Row],[Budget ($)]]</f>
        <v>4200000</v>
      </c>
      <c r="P197" s="35">
        <f>(Table1[[#This Row],[Profit Made]]/Table1[[#This Row],[Budget ($)]])</f>
        <v>0.1</v>
      </c>
      <c r="Q197" s="2"/>
      <c r="R197" s="2"/>
      <c r="S197" s="2"/>
      <c r="T197" s="2"/>
      <c r="U197" s="2"/>
      <c r="V197" s="2"/>
    </row>
    <row r="198" spans="1:22" ht="12.75" x14ac:dyDescent="0.2">
      <c r="A198" s="9" t="s">
        <v>1305</v>
      </c>
      <c r="B198" s="10">
        <v>42181</v>
      </c>
      <c r="C198" s="11" t="s">
        <v>1306</v>
      </c>
      <c r="D198" s="12" t="s">
        <v>145</v>
      </c>
      <c r="E198" s="12"/>
      <c r="F198" s="13" t="s">
        <v>1307</v>
      </c>
      <c r="G198" s="14"/>
      <c r="H198" s="15" t="s">
        <v>1308</v>
      </c>
      <c r="I198" s="15" t="s">
        <v>949</v>
      </c>
      <c r="J198" s="15" t="s">
        <v>1309</v>
      </c>
      <c r="K198" s="12"/>
      <c r="L198" s="12"/>
      <c r="M198" s="16">
        <v>20000000</v>
      </c>
      <c r="N198" s="17">
        <v>44000000</v>
      </c>
      <c r="O198" s="32">
        <f>Table1[[#This Row],[Box Office Revenue ($)]]-Table1[[#This Row],[Budget ($)]]</f>
        <v>24000000</v>
      </c>
      <c r="P198" s="35">
        <f>(Table1[[#This Row],[Profit Made]]/Table1[[#This Row],[Budget ($)]])</f>
        <v>1.2</v>
      </c>
      <c r="Q198" s="2"/>
      <c r="R198" s="2"/>
      <c r="S198" s="2"/>
      <c r="T198" s="2"/>
      <c r="U198" s="2"/>
      <c r="V198" s="2"/>
    </row>
    <row r="199" spans="1:22" ht="12.75" x14ac:dyDescent="0.2">
      <c r="A199" s="9" t="s">
        <v>1310</v>
      </c>
      <c r="B199" s="10">
        <v>42265</v>
      </c>
      <c r="C199" s="11" t="s">
        <v>1311</v>
      </c>
      <c r="D199" s="12" t="s">
        <v>159</v>
      </c>
      <c r="E199" s="12" t="s">
        <v>24</v>
      </c>
      <c r="F199" s="13" t="s">
        <v>1312</v>
      </c>
      <c r="G199" s="14"/>
      <c r="H199" s="15" t="s">
        <v>1313</v>
      </c>
      <c r="I199" s="15" t="s">
        <v>1314</v>
      </c>
      <c r="J199" s="15" t="s">
        <v>1315</v>
      </c>
      <c r="K199" s="15" t="s">
        <v>1316</v>
      </c>
      <c r="L199" s="15" t="s">
        <v>1317</v>
      </c>
      <c r="M199" s="16">
        <v>61000000</v>
      </c>
      <c r="N199" s="17">
        <v>312300000</v>
      </c>
      <c r="O199" s="32">
        <f>Table1[[#This Row],[Box Office Revenue ($)]]-Table1[[#This Row],[Budget ($)]]</f>
        <v>251300000</v>
      </c>
      <c r="P199" s="35">
        <f>(Table1[[#This Row],[Profit Made]]/Table1[[#This Row],[Budget ($)]])</f>
        <v>4.1196721311475413</v>
      </c>
      <c r="Q199" s="2"/>
      <c r="R199" s="2"/>
      <c r="S199" s="2"/>
      <c r="T199" s="2"/>
      <c r="U199" s="2"/>
      <c r="V199" s="2"/>
    </row>
    <row r="200" spans="1:22" ht="12.75" x14ac:dyDescent="0.2">
      <c r="A200" s="9" t="s">
        <v>1318</v>
      </c>
      <c r="B200" s="10">
        <v>42029</v>
      </c>
      <c r="C200" s="11" t="s">
        <v>1319</v>
      </c>
      <c r="D200" s="12" t="s">
        <v>42</v>
      </c>
      <c r="E200" s="12" t="s">
        <v>64</v>
      </c>
      <c r="F200" s="13" t="s">
        <v>1320</v>
      </c>
      <c r="G200" s="14"/>
      <c r="H200" s="15" t="s">
        <v>815</v>
      </c>
      <c r="I200" s="15" t="s">
        <v>1321</v>
      </c>
      <c r="J200" s="15" t="s">
        <v>1322</v>
      </c>
      <c r="K200" s="15" t="s">
        <v>821</v>
      </c>
      <c r="L200" s="15" t="s">
        <v>1323</v>
      </c>
      <c r="M200" s="16">
        <v>8000000</v>
      </c>
      <c r="N200" s="17">
        <v>9100000</v>
      </c>
      <c r="O200" s="32">
        <f>Table1[[#This Row],[Box Office Revenue ($)]]-Table1[[#This Row],[Budget ($)]]</f>
        <v>1100000</v>
      </c>
      <c r="P200" s="35">
        <f>(Table1[[#This Row],[Profit Made]]/Table1[[#This Row],[Budget ($)]])</f>
        <v>0.13750000000000001</v>
      </c>
      <c r="Q200" s="2"/>
      <c r="R200" s="2"/>
      <c r="S200" s="2"/>
      <c r="T200" s="2"/>
      <c r="U200" s="2"/>
      <c r="V200" s="2"/>
    </row>
    <row r="201" spans="1:22" ht="12.75" x14ac:dyDescent="0.2">
      <c r="A201" s="9" t="s">
        <v>1324</v>
      </c>
      <c r="B201" s="10">
        <v>42524</v>
      </c>
      <c r="C201" s="11" t="s">
        <v>1325</v>
      </c>
      <c r="D201" s="12" t="s">
        <v>64</v>
      </c>
      <c r="E201" s="12" t="s">
        <v>183</v>
      </c>
      <c r="F201" s="13" t="s">
        <v>1326</v>
      </c>
      <c r="G201" s="14"/>
      <c r="H201" s="15" t="s">
        <v>1327</v>
      </c>
      <c r="I201" s="15" t="s">
        <v>1328</v>
      </c>
      <c r="J201" s="15" t="s">
        <v>1329</v>
      </c>
      <c r="K201" s="15" t="s">
        <v>1330</v>
      </c>
      <c r="L201" s="15" t="s">
        <v>1331</v>
      </c>
      <c r="M201" s="16">
        <v>20000000</v>
      </c>
      <c r="N201" s="17">
        <v>196200000</v>
      </c>
      <c r="O201" s="32">
        <f>Table1[[#This Row],[Box Office Revenue ($)]]-Table1[[#This Row],[Budget ($)]]</f>
        <v>176200000</v>
      </c>
      <c r="P201" s="35">
        <f>(Table1[[#This Row],[Profit Made]]/Table1[[#This Row],[Budget ($)]])</f>
        <v>8.81</v>
      </c>
      <c r="Q201" s="2"/>
      <c r="R201" s="2"/>
      <c r="S201" s="2"/>
      <c r="T201" s="2"/>
      <c r="U201" s="2"/>
      <c r="V201" s="2"/>
    </row>
    <row r="202" spans="1:22" ht="12.75" x14ac:dyDescent="0.2">
      <c r="A202" s="9" t="s">
        <v>1332</v>
      </c>
      <c r="B202" s="10">
        <v>42608</v>
      </c>
      <c r="C202" s="11" t="s">
        <v>1333</v>
      </c>
      <c r="D202" s="12" t="s">
        <v>24</v>
      </c>
      <c r="E202" s="12"/>
      <c r="F202" s="13" t="s">
        <v>1334</v>
      </c>
      <c r="G202" s="14"/>
      <c r="H202" s="15" t="s">
        <v>1335</v>
      </c>
      <c r="I202" s="15" t="s">
        <v>747</v>
      </c>
      <c r="J202" s="15" t="s">
        <v>532</v>
      </c>
      <c r="K202" s="15" t="s">
        <v>1336</v>
      </c>
      <c r="L202" s="12"/>
      <c r="M202" s="16">
        <v>40000000</v>
      </c>
      <c r="N202" s="17">
        <v>7500000</v>
      </c>
      <c r="O202" s="32">
        <f>Table1[[#This Row],[Box Office Revenue ($)]]-Table1[[#This Row],[Budget ($)]]</f>
        <v>-32500000</v>
      </c>
      <c r="P202" s="35">
        <f>(Table1[[#This Row],[Profit Made]]/Table1[[#This Row],[Budget ($)]])</f>
        <v>-0.8125</v>
      </c>
      <c r="Q202" s="2"/>
      <c r="R202" s="2"/>
      <c r="S202" s="2"/>
      <c r="T202" s="2"/>
      <c r="U202" s="2"/>
      <c r="V202" s="2"/>
    </row>
    <row r="203" spans="1:22" ht="12.75" x14ac:dyDescent="0.2">
      <c r="A203" s="9" t="s">
        <v>1337</v>
      </c>
      <c r="B203" s="10">
        <v>41054</v>
      </c>
      <c r="C203" s="11" t="s">
        <v>1338</v>
      </c>
      <c r="D203" s="12" t="s">
        <v>42</v>
      </c>
      <c r="E203" s="12" t="s">
        <v>54</v>
      </c>
      <c r="F203" s="13" t="s">
        <v>1339</v>
      </c>
      <c r="G203" s="14"/>
      <c r="H203" s="15" t="s">
        <v>162</v>
      </c>
      <c r="I203" s="15" t="s">
        <v>532</v>
      </c>
      <c r="J203" s="15" t="s">
        <v>832</v>
      </c>
      <c r="K203" s="15" t="s">
        <v>1340</v>
      </c>
      <c r="L203" s="15" t="s">
        <v>149</v>
      </c>
      <c r="M203" s="16">
        <v>215000000</v>
      </c>
      <c r="N203" s="17">
        <v>624000000</v>
      </c>
      <c r="O203" s="32">
        <f>Table1[[#This Row],[Box Office Revenue ($)]]-Table1[[#This Row],[Budget ($)]]</f>
        <v>409000000</v>
      </c>
      <c r="P203" s="35">
        <f>(Table1[[#This Row],[Profit Made]]/Table1[[#This Row],[Budget ($)]])</f>
        <v>1.9023255813953488</v>
      </c>
      <c r="Q203" s="2"/>
      <c r="R203" s="2"/>
      <c r="S203" s="2"/>
      <c r="T203" s="2"/>
      <c r="U203" s="2"/>
      <c r="V203" s="2"/>
    </row>
    <row r="204" spans="1:22" ht="12.75" x14ac:dyDescent="0.2">
      <c r="A204" s="9" t="s">
        <v>1341</v>
      </c>
      <c r="B204" s="10">
        <v>42412</v>
      </c>
      <c r="C204" s="11" t="s">
        <v>1342</v>
      </c>
      <c r="D204" s="12" t="s">
        <v>159</v>
      </c>
      <c r="E204" s="12"/>
      <c r="F204" s="13" t="s">
        <v>1343</v>
      </c>
      <c r="G204" s="14"/>
      <c r="H204" s="15" t="s">
        <v>1297</v>
      </c>
      <c r="I204" s="15" t="s">
        <v>1344</v>
      </c>
      <c r="J204" s="15" t="s">
        <v>796</v>
      </c>
      <c r="K204" s="15" t="s">
        <v>353</v>
      </c>
      <c r="L204" s="15" t="s">
        <v>1345</v>
      </c>
      <c r="M204" s="16">
        <v>18000000</v>
      </c>
      <c r="N204" s="17">
        <v>6200000</v>
      </c>
      <c r="O204" s="32">
        <f>Table1[[#This Row],[Box Office Revenue ($)]]-Table1[[#This Row],[Budget ($)]]</f>
        <v>-11800000</v>
      </c>
      <c r="P204" s="35">
        <f>(Table1[[#This Row],[Profit Made]]/Table1[[#This Row],[Budget ($)]])</f>
        <v>-0.65555555555555556</v>
      </c>
      <c r="Q204" s="2"/>
      <c r="R204" s="2"/>
      <c r="S204" s="2"/>
      <c r="T204" s="2"/>
      <c r="U204" s="2"/>
      <c r="V204" s="2"/>
    </row>
    <row r="205" spans="1:22" ht="12.75" x14ac:dyDescent="0.2">
      <c r="A205" s="9" t="s">
        <v>1346</v>
      </c>
      <c r="B205" s="10">
        <v>42445</v>
      </c>
      <c r="C205" s="11" t="s">
        <v>1347</v>
      </c>
      <c r="D205" s="12" t="s">
        <v>64</v>
      </c>
      <c r="E205" s="12"/>
      <c r="F205" s="13" t="s">
        <v>1348</v>
      </c>
      <c r="G205" s="14"/>
      <c r="H205" s="15" t="s">
        <v>553</v>
      </c>
      <c r="I205" s="15" t="s">
        <v>1349</v>
      </c>
      <c r="J205" s="15" t="s">
        <v>1020</v>
      </c>
      <c r="K205" s="12"/>
      <c r="L205" s="12"/>
      <c r="M205" s="16">
        <v>13000000</v>
      </c>
      <c r="N205" s="17">
        <v>73600000</v>
      </c>
      <c r="O205" s="32">
        <f>Table1[[#This Row],[Box Office Revenue ($)]]-Table1[[#This Row],[Budget ($)]]</f>
        <v>60600000</v>
      </c>
      <c r="P205" s="35">
        <f>(Table1[[#This Row],[Profit Made]]/Table1[[#This Row],[Budget ($)]])</f>
        <v>4.6615384615384619</v>
      </c>
      <c r="Q205" s="2"/>
      <c r="R205" s="2"/>
      <c r="S205" s="2"/>
      <c r="T205" s="2"/>
      <c r="U205" s="2"/>
      <c r="V205" s="2"/>
    </row>
    <row r="206" spans="1:22" ht="12.75" x14ac:dyDescent="0.2">
      <c r="A206" s="9" t="s">
        <v>1350</v>
      </c>
      <c r="B206" s="10">
        <v>40998</v>
      </c>
      <c r="C206" s="11" t="s">
        <v>1351</v>
      </c>
      <c r="D206" s="12" t="s">
        <v>54</v>
      </c>
      <c r="E206" s="12" t="s">
        <v>145</v>
      </c>
      <c r="F206" s="13" t="s">
        <v>1352</v>
      </c>
      <c r="G206" s="14"/>
      <c r="H206" s="15" t="s">
        <v>1353</v>
      </c>
      <c r="I206" s="15" t="s">
        <v>1354</v>
      </c>
      <c r="J206" s="15" t="s">
        <v>1355</v>
      </c>
      <c r="K206" s="15" t="s">
        <v>1356</v>
      </c>
      <c r="L206" s="15" t="s">
        <v>1357</v>
      </c>
      <c r="M206" s="16">
        <v>85000000</v>
      </c>
      <c r="N206" s="17">
        <v>183000000</v>
      </c>
      <c r="O206" s="32">
        <f>Table1[[#This Row],[Box Office Revenue ($)]]-Table1[[#This Row],[Budget ($)]]</f>
        <v>98000000</v>
      </c>
      <c r="P206" s="35">
        <f>(Table1[[#This Row],[Profit Made]]/Table1[[#This Row],[Budget ($)]])</f>
        <v>1.1529411764705881</v>
      </c>
      <c r="Q206" s="2"/>
      <c r="R206" s="2"/>
      <c r="S206" s="2"/>
      <c r="T206" s="2"/>
      <c r="U206" s="2"/>
      <c r="V206" s="2"/>
    </row>
    <row r="207" spans="1:22" ht="12.75" x14ac:dyDescent="0.2">
      <c r="A207" s="9" t="s">
        <v>1358</v>
      </c>
      <c r="B207" s="10">
        <v>42208</v>
      </c>
      <c r="C207" s="11" t="s">
        <v>1359</v>
      </c>
      <c r="D207" s="12" t="s">
        <v>24</v>
      </c>
      <c r="E207" s="12"/>
      <c r="F207" s="13" t="s">
        <v>1088</v>
      </c>
      <c r="G207" s="14"/>
      <c r="H207" s="15" t="s">
        <v>701</v>
      </c>
      <c r="I207" s="15" t="s">
        <v>938</v>
      </c>
      <c r="J207" s="15" t="s">
        <v>1360</v>
      </c>
      <c r="K207" s="15" t="s">
        <v>1361</v>
      </c>
      <c r="L207" s="15" t="s">
        <v>790</v>
      </c>
      <c r="M207" s="16">
        <v>150000000</v>
      </c>
      <c r="N207" s="17">
        <v>682300000</v>
      </c>
      <c r="O207" s="32">
        <f>Table1[[#This Row],[Box Office Revenue ($)]]-Table1[[#This Row],[Budget ($)]]</f>
        <v>532300000</v>
      </c>
      <c r="P207" s="35">
        <f>(Table1[[#This Row],[Profit Made]]/Table1[[#This Row],[Budget ($)]])</f>
        <v>3.5486666666666666</v>
      </c>
      <c r="Q207" s="2"/>
      <c r="R207" s="2"/>
      <c r="S207" s="2"/>
      <c r="T207" s="2"/>
      <c r="U207" s="2"/>
      <c r="V207" s="2"/>
    </row>
    <row r="208" spans="1:22" ht="12.75" x14ac:dyDescent="0.2">
      <c r="A208" s="9" t="s">
        <v>1362</v>
      </c>
      <c r="B208" s="10">
        <v>41768</v>
      </c>
      <c r="C208" s="11" t="s">
        <v>1363</v>
      </c>
      <c r="D208" s="12" t="s">
        <v>871</v>
      </c>
      <c r="E208" s="12" t="s">
        <v>42</v>
      </c>
      <c r="F208" s="13" t="s">
        <v>1364</v>
      </c>
      <c r="G208" s="14"/>
      <c r="H208" s="15" t="s">
        <v>1365</v>
      </c>
      <c r="I208" s="15" t="s">
        <v>1366</v>
      </c>
      <c r="J208" s="15" t="s">
        <v>1367</v>
      </c>
      <c r="K208" s="15" t="s">
        <v>1368</v>
      </c>
      <c r="L208" s="12"/>
      <c r="M208" s="16">
        <v>5000000</v>
      </c>
      <c r="N208" s="17">
        <v>10500000</v>
      </c>
      <c r="O208" s="32">
        <f>Table1[[#This Row],[Box Office Revenue ($)]]-Table1[[#This Row],[Budget ($)]]</f>
        <v>5500000</v>
      </c>
      <c r="P208" s="35">
        <f>(Table1[[#This Row],[Profit Made]]/Table1[[#This Row],[Budget ($)]])</f>
        <v>1.1000000000000001</v>
      </c>
      <c r="Q208" s="2"/>
      <c r="R208" s="2"/>
      <c r="S208" s="2"/>
      <c r="T208" s="2"/>
      <c r="U208" s="2"/>
      <c r="V208" s="2"/>
    </row>
    <row r="209" spans="1:22" ht="12.75" x14ac:dyDescent="0.2">
      <c r="A209" s="9" t="s">
        <v>1369</v>
      </c>
      <c r="B209" s="10">
        <v>42503</v>
      </c>
      <c r="C209" s="11" t="s">
        <v>1370</v>
      </c>
      <c r="D209" s="12" t="s">
        <v>64</v>
      </c>
      <c r="E209" s="12"/>
      <c r="F209" s="13" t="s">
        <v>706</v>
      </c>
      <c r="G209" s="14"/>
      <c r="H209" s="15" t="s">
        <v>925</v>
      </c>
      <c r="I209" s="15" t="s">
        <v>1354</v>
      </c>
      <c r="J209" s="15" t="s">
        <v>74</v>
      </c>
      <c r="K209" s="15" t="s">
        <v>1371</v>
      </c>
      <c r="L209" s="15" t="s">
        <v>1372</v>
      </c>
      <c r="M209" s="16">
        <v>27000000</v>
      </c>
      <c r="N209" s="17">
        <v>93100000</v>
      </c>
      <c r="O209" s="32">
        <f>Table1[[#This Row],[Box Office Revenue ($)]]-Table1[[#This Row],[Budget ($)]]</f>
        <v>66100000</v>
      </c>
      <c r="P209" s="35">
        <f>(Table1[[#This Row],[Profit Made]]/Table1[[#This Row],[Budget ($)]])</f>
        <v>2.4481481481481482</v>
      </c>
      <c r="Q209" s="2"/>
      <c r="R209" s="2"/>
      <c r="S209" s="2"/>
      <c r="T209" s="2"/>
      <c r="U209" s="2"/>
      <c r="V209" s="2"/>
    </row>
    <row r="210" spans="1:22" ht="12.75" x14ac:dyDescent="0.2">
      <c r="A210" s="9" t="s">
        <v>1373</v>
      </c>
      <c r="B210" s="10">
        <v>42391</v>
      </c>
      <c r="C210" s="11" t="s">
        <v>1374</v>
      </c>
      <c r="D210" s="12" t="s">
        <v>24</v>
      </c>
      <c r="E210" s="12" t="s">
        <v>42</v>
      </c>
      <c r="F210" s="13" t="s">
        <v>1375</v>
      </c>
      <c r="G210" s="14"/>
      <c r="H210" s="15" t="s">
        <v>1376</v>
      </c>
      <c r="I210" s="15" t="s">
        <v>1377</v>
      </c>
      <c r="J210" s="15" t="s">
        <v>1378</v>
      </c>
      <c r="K210" s="15" t="s">
        <v>1379</v>
      </c>
      <c r="L210" s="12"/>
      <c r="M210" s="16">
        <v>56000000</v>
      </c>
      <c r="N210" s="17">
        <v>385200000</v>
      </c>
      <c r="O210" s="32">
        <f>Table1[[#This Row],[Box Office Revenue ($)]]-Table1[[#This Row],[Budget ($)]]</f>
        <v>329200000</v>
      </c>
      <c r="P210" s="35">
        <f>(Table1[[#This Row],[Profit Made]]/Table1[[#This Row],[Budget ($)]])</f>
        <v>5.878571428571429</v>
      </c>
      <c r="Q210" s="2"/>
      <c r="R210" s="2"/>
      <c r="S210" s="2"/>
      <c r="T210" s="2"/>
      <c r="U210" s="2"/>
      <c r="V210" s="2"/>
    </row>
    <row r="211" spans="1:22" ht="12.75" x14ac:dyDescent="0.2">
      <c r="A211" s="9" t="s">
        <v>1380</v>
      </c>
      <c r="B211" s="10">
        <v>41054</v>
      </c>
      <c r="C211" s="11" t="s">
        <v>1381</v>
      </c>
      <c r="D211" s="12" t="s">
        <v>42</v>
      </c>
      <c r="E211" s="12" t="s">
        <v>183</v>
      </c>
      <c r="F211" s="13" t="s">
        <v>1382</v>
      </c>
      <c r="G211" s="14"/>
      <c r="H211" s="15" t="s">
        <v>1383</v>
      </c>
      <c r="I211" s="15" t="s">
        <v>1384</v>
      </c>
      <c r="J211" s="15" t="s">
        <v>88</v>
      </c>
      <c r="K211" s="15" t="s">
        <v>1385</v>
      </c>
      <c r="L211" s="15" t="s">
        <v>188</v>
      </c>
      <c r="M211" s="16">
        <v>16000000</v>
      </c>
      <c r="N211" s="17">
        <v>68300000</v>
      </c>
      <c r="O211" s="32">
        <f>Table1[[#This Row],[Box Office Revenue ($)]]-Table1[[#This Row],[Budget ($)]]</f>
        <v>52300000</v>
      </c>
      <c r="P211" s="35">
        <f>(Table1[[#This Row],[Profit Made]]/Table1[[#This Row],[Budget ($)]])</f>
        <v>3.2687499999999998</v>
      </c>
      <c r="Q211" s="2"/>
      <c r="R211" s="2"/>
      <c r="S211" s="2"/>
      <c r="T211" s="2"/>
      <c r="U211" s="2"/>
      <c r="V211" s="2"/>
    </row>
    <row r="212" spans="1:22" ht="12.75" x14ac:dyDescent="0.2">
      <c r="A212" s="9" t="s">
        <v>1386</v>
      </c>
      <c r="B212" s="10">
        <v>42027</v>
      </c>
      <c r="C212" s="11" t="s">
        <v>1387</v>
      </c>
      <c r="D212" s="12" t="s">
        <v>24</v>
      </c>
      <c r="E212" s="12" t="s">
        <v>42</v>
      </c>
      <c r="F212" s="13" t="s">
        <v>1094</v>
      </c>
      <c r="G212" s="14"/>
      <c r="H212" s="15" t="s">
        <v>352</v>
      </c>
      <c r="I212" s="15" t="s">
        <v>1103</v>
      </c>
      <c r="J212" s="15" t="s">
        <v>595</v>
      </c>
      <c r="K212" s="15" t="s">
        <v>1388</v>
      </c>
      <c r="L212" s="15" t="s">
        <v>1389</v>
      </c>
      <c r="M212" s="16">
        <v>60000000</v>
      </c>
      <c r="N212" s="17">
        <v>47000000</v>
      </c>
      <c r="O212" s="32">
        <f>Table1[[#This Row],[Box Office Revenue ($)]]-Table1[[#This Row],[Budget ($)]]</f>
        <v>-13000000</v>
      </c>
      <c r="P212" s="35">
        <f>(Table1[[#This Row],[Profit Made]]/Table1[[#This Row],[Budget ($)]])</f>
        <v>-0.21666666666666667</v>
      </c>
      <c r="Q212" s="2"/>
      <c r="R212" s="2"/>
      <c r="S212" s="2"/>
      <c r="T212" s="2"/>
      <c r="U212" s="2"/>
      <c r="V212" s="2"/>
    </row>
    <row r="213" spans="1:22" ht="12.75" x14ac:dyDescent="0.2">
      <c r="A213" s="9" t="s">
        <v>1390</v>
      </c>
      <c r="B213" s="10">
        <v>42473</v>
      </c>
      <c r="C213" s="11" t="s">
        <v>1391</v>
      </c>
      <c r="D213" s="12" t="s">
        <v>42</v>
      </c>
      <c r="E213" s="12" t="s">
        <v>64</v>
      </c>
      <c r="F213" s="13" t="s">
        <v>1392</v>
      </c>
      <c r="G213" s="14"/>
      <c r="H213" s="15" t="s">
        <v>985</v>
      </c>
      <c r="I213" s="15" t="s">
        <v>1354</v>
      </c>
      <c r="J213" s="15" t="s">
        <v>1393</v>
      </c>
      <c r="K213" s="15" t="s">
        <v>1394</v>
      </c>
      <c r="L213" s="15" t="s">
        <v>741</v>
      </c>
      <c r="M213" s="16">
        <v>25000000</v>
      </c>
      <c r="N213" s="17">
        <v>43800000</v>
      </c>
      <c r="O213" s="32">
        <f>Table1[[#This Row],[Box Office Revenue ($)]]-Table1[[#This Row],[Budget ($)]]</f>
        <v>18800000</v>
      </c>
      <c r="P213" s="35">
        <f>(Table1[[#This Row],[Profit Made]]/Table1[[#This Row],[Budget ($)]])</f>
        <v>0.752</v>
      </c>
      <c r="Q213" s="2"/>
      <c r="R213" s="2"/>
      <c r="S213" s="2"/>
      <c r="T213" s="2"/>
      <c r="U213" s="2"/>
      <c r="V213" s="2"/>
    </row>
    <row r="214" spans="1:22" ht="12.75" x14ac:dyDescent="0.2">
      <c r="A214" s="9" t="s">
        <v>1395</v>
      </c>
      <c r="B214" s="10">
        <v>41677</v>
      </c>
      <c r="C214" s="11" t="s">
        <v>1396</v>
      </c>
      <c r="D214" s="12" t="s">
        <v>191</v>
      </c>
      <c r="E214" s="12"/>
      <c r="F214" s="13" t="s">
        <v>1397</v>
      </c>
      <c r="G214" s="14"/>
      <c r="H214" s="15" t="s">
        <v>1398</v>
      </c>
      <c r="I214" s="15" t="s">
        <v>210</v>
      </c>
      <c r="J214" s="15" t="s">
        <v>1399</v>
      </c>
      <c r="K214" s="15" t="s">
        <v>135</v>
      </c>
      <c r="L214" s="15" t="s">
        <v>1400</v>
      </c>
      <c r="M214" s="16">
        <v>145000000</v>
      </c>
      <c r="N214" s="17">
        <v>275700000</v>
      </c>
      <c r="O214" s="32">
        <f>Table1[[#This Row],[Box Office Revenue ($)]]-Table1[[#This Row],[Budget ($)]]</f>
        <v>130700000</v>
      </c>
      <c r="P214" s="35">
        <f>(Table1[[#This Row],[Profit Made]]/Table1[[#This Row],[Budget ($)]])</f>
        <v>0.90137931034482754</v>
      </c>
      <c r="Q214" s="2"/>
      <c r="R214" s="2"/>
      <c r="S214" s="2"/>
      <c r="T214" s="2"/>
      <c r="U214" s="2"/>
      <c r="V214" s="2"/>
    </row>
    <row r="215" spans="1:22" ht="12.75" x14ac:dyDescent="0.2">
      <c r="A215" s="9" t="s">
        <v>1401</v>
      </c>
      <c r="B215" s="10">
        <v>41390</v>
      </c>
      <c r="C215" s="11" t="s">
        <v>1402</v>
      </c>
      <c r="D215" s="12" t="s">
        <v>64</v>
      </c>
      <c r="E215" s="12"/>
      <c r="F215" s="13" t="s">
        <v>1343</v>
      </c>
      <c r="G215" s="14"/>
      <c r="H215" s="15" t="s">
        <v>802</v>
      </c>
      <c r="I215" s="15" t="s">
        <v>989</v>
      </c>
      <c r="J215" s="15" t="s">
        <v>1297</v>
      </c>
      <c r="K215" s="15" t="s">
        <v>443</v>
      </c>
      <c r="L215" s="15" t="s">
        <v>1345</v>
      </c>
      <c r="M215" s="16">
        <v>10000000</v>
      </c>
      <c r="N215" s="17">
        <v>32600000</v>
      </c>
      <c r="O215" s="32">
        <f>Table1[[#This Row],[Box Office Revenue ($)]]-Table1[[#This Row],[Budget ($)]]</f>
        <v>22600000</v>
      </c>
      <c r="P215" s="35">
        <f>(Table1[[#This Row],[Profit Made]]/Table1[[#This Row],[Budget ($)]])</f>
        <v>2.2599999999999998</v>
      </c>
      <c r="Q215" s="2"/>
      <c r="R215" s="2"/>
      <c r="S215" s="2"/>
      <c r="T215" s="2"/>
      <c r="U215" s="2"/>
      <c r="V215" s="2"/>
    </row>
    <row r="216" spans="1:22" ht="12.75" x14ac:dyDescent="0.2">
      <c r="A216" s="9" t="s">
        <v>1403</v>
      </c>
      <c r="B216" s="10">
        <v>42143</v>
      </c>
      <c r="C216" s="11" t="s">
        <v>1404</v>
      </c>
      <c r="D216" s="12" t="s">
        <v>64</v>
      </c>
      <c r="E216" s="12"/>
      <c r="F216" s="13" t="s">
        <v>1405</v>
      </c>
      <c r="G216" s="14"/>
      <c r="H216" s="15" t="s">
        <v>1406</v>
      </c>
      <c r="I216" s="12"/>
      <c r="J216" s="12"/>
      <c r="K216" s="12"/>
      <c r="L216" s="12"/>
      <c r="M216" s="16">
        <v>1300000</v>
      </c>
      <c r="N216" s="17">
        <v>4900000</v>
      </c>
      <c r="O216" s="32">
        <f>Table1[[#This Row],[Box Office Revenue ($)]]-Table1[[#This Row],[Budget ($)]]</f>
        <v>3600000</v>
      </c>
      <c r="P216" s="35">
        <f>(Table1[[#This Row],[Profit Made]]/Table1[[#This Row],[Budget ($)]])</f>
        <v>2.7692307692307692</v>
      </c>
      <c r="Q216" s="2"/>
      <c r="R216" s="2"/>
      <c r="S216" s="2"/>
      <c r="T216" s="2"/>
      <c r="U216" s="2"/>
      <c r="V216" s="2"/>
    </row>
    <row r="217" spans="1:22" ht="12.75" x14ac:dyDescent="0.2">
      <c r="A217" s="9" t="s">
        <v>1407</v>
      </c>
      <c r="B217" s="10">
        <v>42321</v>
      </c>
      <c r="C217" s="11" t="s">
        <v>1408</v>
      </c>
      <c r="D217" s="12" t="s">
        <v>63</v>
      </c>
      <c r="E217" s="12" t="s">
        <v>519</v>
      </c>
      <c r="F217" s="13" t="s">
        <v>1409</v>
      </c>
      <c r="G217" s="14"/>
      <c r="H217" s="15" t="s">
        <v>1256</v>
      </c>
      <c r="I217" s="15" t="s">
        <v>1410</v>
      </c>
      <c r="J217" s="15" t="s">
        <v>1411</v>
      </c>
      <c r="K217" s="15" t="s">
        <v>1412</v>
      </c>
      <c r="L217" s="15" t="s">
        <v>1413</v>
      </c>
      <c r="M217" s="16">
        <v>20000000</v>
      </c>
      <c r="N217" s="17">
        <v>2200000</v>
      </c>
      <c r="O217" s="32">
        <f>Table1[[#This Row],[Box Office Revenue ($)]]-Table1[[#This Row],[Budget ($)]]</f>
        <v>-17800000</v>
      </c>
      <c r="P217" s="35">
        <f>(Table1[[#This Row],[Profit Made]]/Table1[[#This Row],[Budget ($)]])</f>
        <v>-0.89</v>
      </c>
      <c r="Q217" s="2"/>
      <c r="R217" s="2"/>
      <c r="S217" s="2"/>
      <c r="T217" s="2"/>
      <c r="U217" s="2"/>
      <c r="V217" s="2"/>
    </row>
    <row r="218" spans="1:22" ht="12.75" x14ac:dyDescent="0.2">
      <c r="A218" s="9" t="s">
        <v>1414</v>
      </c>
      <c r="B218" s="10">
        <v>42454</v>
      </c>
      <c r="C218" s="11" t="s">
        <v>1415</v>
      </c>
      <c r="D218" s="12" t="s">
        <v>183</v>
      </c>
      <c r="E218" s="12" t="s">
        <v>42</v>
      </c>
      <c r="F218" s="13" t="s">
        <v>1416</v>
      </c>
      <c r="G218" s="14"/>
      <c r="H218" s="15" t="s">
        <v>1417</v>
      </c>
      <c r="I218" s="15" t="s">
        <v>1418</v>
      </c>
      <c r="J218" s="15" t="s">
        <v>1419</v>
      </c>
      <c r="K218" s="15" t="s">
        <v>1420</v>
      </c>
      <c r="L218" s="12"/>
      <c r="M218" s="16">
        <v>18000000</v>
      </c>
      <c r="N218" s="17">
        <v>88900000</v>
      </c>
      <c r="O218" s="32">
        <f>Table1[[#This Row],[Box Office Revenue ($)]]-Table1[[#This Row],[Budget ($)]]</f>
        <v>70900000</v>
      </c>
      <c r="P218" s="35">
        <f>(Table1[[#This Row],[Profit Made]]/Table1[[#This Row],[Budget ($)]])</f>
        <v>3.9388888888888891</v>
      </c>
      <c r="Q218" s="2"/>
      <c r="R218" s="2"/>
      <c r="S218" s="2"/>
      <c r="T218" s="2"/>
      <c r="U218" s="2"/>
      <c r="V218" s="2"/>
    </row>
    <row r="219" spans="1:22" ht="12.75" x14ac:dyDescent="0.2">
      <c r="A219" s="9" t="s">
        <v>1421</v>
      </c>
      <c r="B219" s="10">
        <v>41710</v>
      </c>
      <c r="C219" s="11" t="s">
        <v>1422</v>
      </c>
      <c r="D219" s="12" t="s">
        <v>24</v>
      </c>
      <c r="E219" s="12"/>
      <c r="F219" s="13" t="s">
        <v>1423</v>
      </c>
      <c r="G219" s="14"/>
      <c r="H219" s="15" t="s">
        <v>110</v>
      </c>
      <c r="I219" s="15" t="s">
        <v>111</v>
      </c>
      <c r="J219" s="15" t="s">
        <v>154</v>
      </c>
      <c r="K219" s="15" t="s">
        <v>1424</v>
      </c>
      <c r="L219" s="15" t="s">
        <v>1425</v>
      </c>
      <c r="M219" s="16">
        <v>65000000</v>
      </c>
      <c r="N219" s="17">
        <v>203300000</v>
      </c>
      <c r="O219" s="32">
        <f>Table1[[#This Row],[Box Office Revenue ($)]]-Table1[[#This Row],[Budget ($)]]</f>
        <v>138300000</v>
      </c>
      <c r="P219" s="35">
        <f>(Table1[[#This Row],[Profit Made]]/Table1[[#This Row],[Budget ($)]])</f>
        <v>2.1276923076923078</v>
      </c>
      <c r="Q219" s="2"/>
      <c r="R219" s="2"/>
      <c r="S219" s="2"/>
      <c r="T219" s="2"/>
      <c r="U219" s="2"/>
      <c r="V219" s="2"/>
    </row>
    <row r="220" spans="1:22" ht="12.75" x14ac:dyDescent="0.2">
      <c r="A220" s="9" t="s">
        <v>1426</v>
      </c>
      <c r="B220" s="10">
        <v>41706</v>
      </c>
      <c r="C220" s="11" t="s">
        <v>1427</v>
      </c>
      <c r="D220" s="12" t="s">
        <v>42</v>
      </c>
      <c r="E220" s="12"/>
      <c r="F220" s="13" t="s">
        <v>1428</v>
      </c>
      <c r="G220" s="14"/>
      <c r="H220" s="15" t="s">
        <v>1191</v>
      </c>
      <c r="I220" s="15" t="s">
        <v>654</v>
      </c>
      <c r="J220" s="15" t="s">
        <v>242</v>
      </c>
      <c r="K220" s="15" t="s">
        <v>1429</v>
      </c>
      <c r="L220" s="15" t="s">
        <v>1430</v>
      </c>
      <c r="M220" s="16">
        <v>18000000</v>
      </c>
      <c r="N220" s="17">
        <v>270700000</v>
      </c>
      <c r="O220" s="32">
        <f>Table1[[#This Row],[Box Office Revenue ($)]]-Table1[[#This Row],[Budget ($)]]</f>
        <v>252700000</v>
      </c>
      <c r="P220" s="35">
        <f>(Table1[[#This Row],[Profit Made]]/Table1[[#This Row],[Budget ($)]])</f>
        <v>14.03888888888889</v>
      </c>
      <c r="Q220" s="2"/>
      <c r="R220" s="2"/>
      <c r="S220" s="2"/>
      <c r="T220" s="2"/>
      <c r="U220" s="2"/>
      <c r="V220" s="2"/>
    </row>
    <row r="221" spans="1:22" ht="12.75" x14ac:dyDescent="0.2">
      <c r="A221" s="9" t="s">
        <v>1431</v>
      </c>
      <c r="B221" s="10">
        <v>42510</v>
      </c>
      <c r="C221" s="11" t="s">
        <v>1432</v>
      </c>
      <c r="D221" s="12" t="s">
        <v>42</v>
      </c>
      <c r="E221" s="12"/>
      <c r="F221" s="13" t="s">
        <v>1428</v>
      </c>
      <c r="G221" s="14"/>
      <c r="H221" s="15" t="s">
        <v>1191</v>
      </c>
      <c r="I221" s="15" t="s">
        <v>654</v>
      </c>
      <c r="J221" s="15" t="s">
        <v>242</v>
      </c>
      <c r="K221" s="15" t="s">
        <v>1032</v>
      </c>
      <c r="L221" s="15" t="s">
        <v>1430</v>
      </c>
      <c r="M221" s="16">
        <v>35000000</v>
      </c>
      <c r="N221" s="17">
        <v>107900000</v>
      </c>
      <c r="O221" s="32">
        <f>Table1[[#This Row],[Box Office Revenue ($)]]-Table1[[#This Row],[Budget ($)]]</f>
        <v>72900000</v>
      </c>
      <c r="P221" s="35">
        <f>(Table1[[#This Row],[Profit Made]]/Table1[[#This Row],[Budget ($)]])</f>
        <v>2.0828571428571427</v>
      </c>
      <c r="Q221" s="2"/>
      <c r="R221" s="2"/>
      <c r="S221" s="2"/>
      <c r="T221" s="2"/>
      <c r="U221" s="2"/>
      <c r="V221" s="2"/>
    </row>
    <row r="222" spans="1:22" ht="12.75" x14ac:dyDescent="0.2">
      <c r="A222" s="9" t="s">
        <v>1433</v>
      </c>
      <c r="B222" s="10">
        <v>42578</v>
      </c>
      <c r="C222" s="11" t="s">
        <v>1434</v>
      </c>
      <c r="D222" s="12" t="s">
        <v>16</v>
      </c>
      <c r="E222" s="12"/>
      <c r="F222" s="13" t="s">
        <v>1435</v>
      </c>
      <c r="G222" s="13" t="s">
        <v>1436</v>
      </c>
      <c r="H222" s="15" t="s">
        <v>1430</v>
      </c>
      <c r="I222" s="15" t="s">
        <v>1437</v>
      </c>
      <c r="J222" s="15" t="s">
        <v>1438</v>
      </c>
      <c r="K222" s="15" t="s">
        <v>1439</v>
      </c>
      <c r="L222" s="15" t="s">
        <v>1440</v>
      </c>
      <c r="M222" s="16">
        <v>20000000</v>
      </c>
      <c r="N222" s="17">
        <v>47600000</v>
      </c>
      <c r="O222" s="32">
        <f>Table1[[#This Row],[Box Office Revenue ($)]]-Table1[[#This Row],[Budget ($)]]</f>
        <v>27600000</v>
      </c>
      <c r="P222" s="35">
        <f>(Table1[[#This Row],[Profit Made]]/Table1[[#This Row],[Budget ($)]])</f>
        <v>1.38</v>
      </c>
      <c r="Q222" s="2"/>
      <c r="R222" s="2"/>
      <c r="S222" s="2"/>
      <c r="T222" s="2"/>
      <c r="U222" s="2"/>
      <c r="V222" s="2"/>
    </row>
    <row r="223" spans="1:22" ht="12.75" x14ac:dyDescent="0.2">
      <c r="A223" s="9" t="s">
        <v>1441</v>
      </c>
      <c r="B223" s="10">
        <v>41984</v>
      </c>
      <c r="C223" s="11" t="s">
        <v>1442</v>
      </c>
      <c r="D223" s="12" t="s">
        <v>42</v>
      </c>
      <c r="E223" s="12"/>
      <c r="F223" s="13" t="s">
        <v>1443</v>
      </c>
      <c r="G223" s="14"/>
      <c r="H223" s="15" t="s">
        <v>1444</v>
      </c>
      <c r="I223" s="15" t="s">
        <v>1445</v>
      </c>
      <c r="J223" s="15" t="s">
        <v>140</v>
      </c>
      <c r="K223" s="15" t="s">
        <v>1446</v>
      </c>
      <c r="L223" s="15" t="s">
        <v>1447</v>
      </c>
      <c r="M223" s="16">
        <v>127000000</v>
      </c>
      <c r="N223" s="17">
        <v>363200000</v>
      </c>
      <c r="O223" s="32">
        <f>Table1[[#This Row],[Box Office Revenue ($)]]-Table1[[#This Row],[Budget ($)]]</f>
        <v>236200000</v>
      </c>
      <c r="P223" s="35">
        <f>(Table1[[#This Row],[Profit Made]]/Table1[[#This Row],[Budget ($)]])</f>
        <v>1.8598425196850394</v>
      </c>
      <c r="Q223" s="2"/>
      <c r="R223" s="2"/>
      <c r="S223" s="2"/>
      <c r="T223" s="2"/>
      <c r="U223" s="2"/>
      <c r="V223" s="2"/>
    </row>
    <row r="224" spans="1:22" ht="12.75" x14ac:dyDescent="0.2">
      <c r="A224" s="9" t="s">
        <v>1448</v>
      </c>
      <c r="B224" s="10">
        <v>41887</v>
      </c>
      <c r="C224" s="11" t="s">
        <v>1449</v>
      </c>
      <c r="D224" s="12" t="s">
        <v>64</v>
      </c>
      <c r="E224" s="12"/>
      <c r="F224" s="13" t="s">
        <v>1450</v>
      </c>
      <c r="G224" s="14"/>
      <c r="H224" s="15" t="s">
        <v>718</v>
      </c>
      <c r="I224" s="15" t="s">
        <v>38</v>
      </c>
      <c r="J224" s="15" t="s">
        <v>1451</v>
      </c>
      <c r="K224" s="15" t="s">
        <v>1109</v>
      </c>
      <c r="L224" s="12"/>
      <c r="M224" s="16">
        <v>8500000</v>
      </c>
      <c r="N224" s="17">
        <v>50300000</v>
      </c>
      <c r="O224" s="32">
        <f>Table1[[#This Row],[Box Office Revenue ($)]]-Table1[[#This Row],[Budget ($)]]</f>
        <v>41800000</v>
      </c>
      <c r="P224" s="35">
        <f>(Table1[[#This Row],[Profit Made]]/Table1[[#This Row],[Budget ($)]])</f>
        <v>4.9176470588235297</v>
      </c>
      <c r="Q224" s="2"/>
      <c r="R224" s="2"/>
      <c r="S224" s="2"/>
      <c r="T224" s="2"/>
      <c r="U224" s="2"/>
      <c r="V224" s="2"/>
    </row>
    <row r="225" spans="1:22" ht="12.75" x14ac:dyDescent="0.2">
      <c r="A225" s="9" t="s">
        <v>1452</v>
      </c>
      <c r="B225" s="10">
        <v>42587</v>
      </c>
      <c r="C225" s="11" t="s">
        <v>1453</v>
      </c>
      <c r="D225" s="12" t="s">
        <v>42</v>
      </c>
      <c r="E225" s="12"/>
      <c r="F225" s="13" t="s">
        <v>1339</v>
      </c>
      <c r="G225" s="14"/>
      <c r="H225" s="15" t="s">
        <v>984</v>
      </c>
      <c r="I225" s="15" t="s">
        <v>1454</v>
      </c>
      <c r="J225" s="15" t="s">
        <v>553</v>
      </c>
      <c r="K225" s="15" t="s">
        <v>697</v>
      </c>
      <c r="L225" s="15" t="s">
        <v>1455</v>
      </c>
      <c r="M225" s="16">
        <v>30000000</v>
      </c>
      <c r="N225" s="17">
        <v>19100000</v>
      </c>
      <c r="O225" s="32">
        <f>Table1[[#This Row],[Box Office Revenue ($)]]-Table1[[#This Row],[Budget ($)]]</f>
        <v>-10900000</v>
      </c>
      <c r="P225" s="35">
        <f>(Table1[[#This Row],[Profit Made]]/Table1[[#This Row],[Budget ($)]])</f>
        <v>-0.36333333333333334</v>
      </c>
      <c r="Q225" s="2"/>
      <c r="R225" s="2"/>
      <c r="S225" s="2"/>
      <c r="T225" s="2"/>
      <c r="U225" s="2"/>
      <c r="V225" s="2"/>
    </row>
    <row r="226" spans="1:22" ht="12.75" x14ac:dyDescent="0.2">
      <c r="A226" s="9" t="s">
        <v>1456</v>
      </c>
      <c r="B226" s="10">
        <v>42233</v>
      </c>
      <c r="C226" s="11" t="s">
        <v>1457</v>
      </c>
      <c r="D226" s="12" t="s">
        <v>24</v>
      </c>
      <c r="E226" s="12" t="s">
        <v>16</v>
      </c>
      <c r="F226" s="13" t="s">
        <v>259</v>
      </c>
      <c r="G226" s="14"/>
      <c r="H226" s="15" t="s">
        <v>1446</v>
      </c>
      <c r="I226" s="15" t="s">
        <v>109</v>
      </c>
      <c r="J226" s="15" t="s">
        <v>1458</v>
      </c>
      <c r="K226" s="12"/>
      <c r="L226" s="12"/>
      <c r="M226" s="16">
        <v>5000000</v>
      </c>
      <c r="N226" s="17">
        <v>54400000</v>
      </c>
      <c r="O226" s="32">
        <f>Table1[[#This Row],[Box Office Revenue ($)]]-Table1[[#This Row],[Budget ($)]]</f>
        <v>49400000</v>
      </c>
      <c r="P226" s="35">
        <f>(Table1[[#This Row],[Profit Made]]/Table1[[#This Row],[Budget ($)]])</f>
        <v>9.8800000000000008</v>
      </c>
      <c r="Q226" s="2"/>
      <c r="R226" s="2"/>
      <c r="S226" s="2"/>
      <c r="T226" s="2"/>
      <c r="U226" s="2"/>
      <c r="V226" s="2"/>
    </row>
    <row r="227" spans="1:22" ht="12.75" x14ac:dyDescent="0.2">
      <c r="A227" s="9" t="s">
        <v>1459</v>
      </c>
      <c r="B227" s="10">
        <v>41894</v>
      </c>
      <c r="C227" s="11" t="s">
        <v>1460</v>
      </c>
      <c r="D227" s="12" t="s">
        <v>33</v>
      </c>
      <c r="E227" s="12"/>
      <c r="F227" s="13" t="s">
        <v>1461</v>
      </c>
      <c r="G227" s="14"/>
      <c r="H227" s="15" t="s">
        <v>859</v>
      </c>
      <c r="I227" s="15" t="s">
        <v>1462</v>
      </c>
      <c r="J227" s="15" t="s">
        <v>1463</v>
      </c>
      <c r="K227" s="12"/>
      <c r="L227" s="12"/>
      <c r="M227" s="16">
        <v>13200000</v>
      </c>
      <c r="N227" s="17">
        <v>54300000</v>
      </c>
      <c r="O227" s="32">
        <f>Table1[[#This Row],[Box Office Revenue ($)]]-Table1[[#This Row],[Budget ($)]]</f>
        <v>41100000</v>
      </c>
      <c r="P227" s="35">
        <f>(Table1[[#This Row],[Profit Made]]/Table1[[#This Row],[Budget ($)]])</f>
        <v>3.1136363636363638</v>
      </c>
      <c r="Q227" s="2"/>
      <c r="R227" s="2"/>
      <c r="S227" s="2"/>
      <c r="T227" s="2"/>
      <c r="U227" s="2"/>
      <c r="V227" s="2"/>
    </row>
    <row r="228" spans="1:22" ht="12.75" x14ac:dyDescent="0.2">
      <c r="A228" s="9" t="s">
        <v>1464</v>
      </c>
      <c r="B228" s="10">
        <v>41404</v>
      </c>
      <c r="C228" s="11" t="s">
        <v>1465</v>
      </c>
      <c r="D228" s="12" t="s">
        <v>17</v>
      </c>
      <c r="E228" s="12"/>
      <c r="F228" s="13" t="s">
        <v>1466</v>
      </c>
      <c r="G228" s="14"/>
      <c r="H228" s="15" t="s">
        <v>660</v>
      </c>
      <c r="I228" s="15" t="s">
        <v>1467</v>
      </c>
      <c r="J228" s="15" t="s">
        <v>1468</v>
      </c>
      <c r="K228" s="15" t="s">
        <v>1469</v>
      </c>
      <c r="L228" s="15" t="s">
        <v>1470</v>
      </c>
      <c r="M228" s="16">
        <v>2900000</v>
      </c>
      <c r="N228" s="17">
        <v>1000000</v>
      </c>
      <c r="O228" s="32">
        <f>Table1[[#This Row],[Box Office Revenue ($)]]-Table1[[#This Row],[Budget ($)]]</f>
        <v>-1900000</v>
      </c>
      <c r="P228" s="35">
        <f>(Table1[[#This Row],[Profit Made]]/Table1[[#This Row],[Budget ($)]])</f>
        <v>-0.65517241379310343</v>
      </c>
      <c r="Q228" s="2"/>
      <c r="R228" s="2"/>
      <c r="S228" s="2"/>
      <c r="T228" s="2"/>
      <c r="U228" s="2"/>
      <c r="V228" s="2"/>
    </row>
    <row r="229" spans="1:22" ht="12.75" x14ac:dyDescent="0.2">
      <c r="A229" s="9" t="s">
        <v>1471</v>
      </c>
      <c r="B229" s="10">
        <v>41708</v>
      </c>
      <c r="C229" s="11" t="s">
        <v>1472</v>
      </c>
      <c r="D229" s="12" t="s">
        <v>145</v>
      </c>
      <c r="E229" s="12" t="s">
        <v>64</v>
      </c>
      <c r="F229" s="13" t="s">
        <v>1473</v>
      </c>
      <c r="G229" s="14"/>
      <c r="H229" s="15" t="s">
        <v>1210</v>
      </c>
      <c r="I229" s="15" t="s">
        <v>1474</v>
      </c>
      <c r="J229" s="15" t="s">
        <v>820</v>
      </c>
      <c r="K229" s="15" t="s">
        <v>1475</v>
      </c>
      <c r="L229" s="15" t="s">
        <v>1476</v>
      </c>
      <c r="M229" s="16">
        <v>125000000</v>
      </c>
      <c r="N229" s="17">
        <v>362600000</v>
      </c>
      <c r="O229" s="32">
        <f>Table1[[#This Row],[Box Office Revenue ($)]]-Table1[[#This Row],[Budget ($)]]</f>
        <v>237600000</v>
      </c>
      <c r="P229" s="35">
        <f>(Table1[[#This Row],[Profit Made]]/Table1[[#This Row],[Budget ($)]])</f>
        <v>1.9008</v>
      </c>
      <c r="Q229" s="2"/>
      <c r="R229" s="2"/>
      <c r="S229" s="2"/>
      <c r="T229" s="2"/>
      <c r="U229" s="2"/>
      <c r="V229" s="2"/>
    </row>
    <row r="230" spans="1:22" ht="12.75" x14ac:dyDescent="0.2">
      <c r="A230" s="9" t="s">
        <v>1477</v>
      </c>
      <c r="B230" s="10">
        <v>41666</v>
      </c>
      <c r="C230" s="11" t="s">
        <v>1478</v>
      </c>
      <c r="D230" s="12" t="s">
        <v>16</v>
      </c>
      <c r="E230" s="12"/>
      <c r="F230" s="13" t="s">
        <v>1479</v>
      </c>
      <c r="G230" s="14"/>
      <c r="H230" s="15" t="s">
        <v>139</v>
      </c>
      <c r="I230" s="15" t="s">
        <v>1480</v>
      </c>
      <c r="J230" s="15" t="s">
        <v>1481</v>
      </c>
      <c r="K230" s="15" t="s">
        <v>339</v>
      </c>
      <c r="L230" s="15" t="s">
        <v>1482</v>
      </c>
      <c r="M230" s="16">
        <v>50000000</v>
      </c>
      <c r="N230" s="17">
        <v>222800000</v>
      </c>
      <c r="O230" s="32">
        <f>Table1[[#This Row],[Box Office Revenue ($)]]-Table1[[#This Row],[Budget ($)]]</f>
        <v>172800000</v>
      </c>
      <c r="P230" s="35">
        <f>(Table1[[#This Row],[Profit Made]]/Table1[[#This Row],[Budget ($)]])</f>
        <v>3.456</v>
      </c>
      <c r="Q230" s="2"/>
      <c r="R230" s="2"/>
      <c r="S230" s="2"/>
      <c r="T230" s="2"/>
      <c r="U230" s="2"/>
      <c r="V230" s="2"/>
    </row>
    <row r="231" spans="1:22" ht="12.75" x14ac:dyDescent="0.2">
      <c r="A231" s="9" t="s">
        <v>1483</v>
      </c>
      <c r="B231" s="10">
        <v>41425</v>
      </c>
      <c r="C231" s="11" t="s">
        <v>1484</v>
      </c>
      <c r="D231" s="12" t="s">
        <v>33</v>
      </c>
      <c r="E231" s="12"/>
      <c r="F231" s="13" t="s">
        <v>1485</v>
      </c>
      <c r="G231" s="14"/>
      <c r="H231" s="15" t="s">
        <v>215</v>
      </c>
      <c r="I231" s="15" t="s">
        <v>1486</v>
      </c>
      <c r="J231" s="15" t="s">
        <v>332</v>
      </c>
      <c r="K231" s="15" t="s">
        <v>1487</v>
      </c>
      <c r="L231" s="15" t="s">
        <v>1488</v>
      </c>
      <c r="M231" s="16">
        <v>75000000</v>
      </c>
      <c r="N231" s="17">
        <v>351700000</v>
      </c>
      <c r="O231" s="32">
        <f>Table1[[#This Row],[Box Office Revenue ($)]]-Table1[[#This Row],[Budget ($)]]</f>
        <v>276700000</v>
      </c>
      <c r="P231" s="35">
        <f>(Table1[[#This Row],[Profit Made]]/Table1[[#This Row],[Budget ($)]])</f>
        <v>3.6893333333333334</v>
      </c>
      <c r="Q231" s="2"/>
      <c r="R231" s="2"/>
      <c r="S231" s="2"/>
      <c r="T231" s="2"/>
      <c r="U231" s="2"/>
      <c r="V231" s="2"/>
    </row>
    <row r="232" spans="1:22" ht="12.75" x14ac:dyDescent="0.2">
      <c r="A232" s="9" t="s">
        <v>1489</v>
      </c>
      <c r="B232" s="10">
        <v>42527</v>
      </c>
      <c r="C232" s="11" t="s">
        <v>1490</v>
      </c>
      <c r="D232" s="12" t="s">
        <v>16</v>
      </c>
      <c r="E232" s="12"/>
      <c r="F232" s="13" t="s">
        <v>1120</v>
      </c>
      <c r="G232" s="14"/>
      <c r="H232" s="15" t="s">
        <v>1488</v>
      </c>
      <c r="I232" s="15" t="s">
        <v>215</v>
      </c>
      <c r="J232" s="15" t="s">
        <v>1487</v>
      </c>
      <c r="K232" s="15" t="s">
        <v>1430</v>
      </c>
      <c r="L232" s="15" t="s">
        <v>1491</v>
      </c>
      <c r="M232" s="16">
        <v>90000000</v>
      </c>
      <c r="N232" s="17">
        <v>320900000</v>
      </c>
      <c r="O232" s="32">
        <f>Table1[[#This Row],[Box Office Revenue ($)]]-Table1[[#This Row],[Budget ($)]]</f>
        <v>230900000</v>
      </c>
      <c r="P232" s="35">
        <f>(Table1[[#This Row],[Profit Made]]/Table1[[#This Row],[Budget ($)]])</f>
        <v>2.5655555555555556</v>
      </c>
      <c r="Q232" s="2"/>
      <c r="R232" s="2"/>
      <c r="S232" s="2"/>
      <c r="T232" s="2"/>
      <c r="U232" s="2"/>
      <c r="V232" s="2"/>
    </row>
    <row r="233" spans="1:22" ht="12.75" x14ac:dyDescent="0.2">
      <c r="A233" s="9" t="s">
        <v>1492</v>
      </c>
      <c r="B233" s="10">
        <v>41374</v>
      </c>
      <c r="C233" s="11" t="s">
        <v>1493</v>
      </c>
      <c r="D233" s="12" t="s">
        <v>24</v>
      </c>
      <c r="E233" s="12" t="s">
        <v>159</v>
      </c>
      <c r="F233" s="13" t="s">
        <v>1494</v>
      </c>
      <c r="G233" s="14"/>
      <c r="H233" s="15" t="s">
        <v>701</v>
      </c>
      <c r="I233" s="15" t="s">
        <v>1495</v>
      </c>
      <c r="J233" s="15" t="s">
        <v>1496</v>
      </c>
      <c r="K233" s="15" t="s">
        <v>332</v>
      </c>
      <c r="L233" s="15" t="s">
        <v>889</v>
      </c>
      <c r="M233" s="16">
        <v>120000000</v>
      </c>
      <c r="N233" s="17">
        <v>286200000</v>
      </c>
      <c r="O233" s="32">
        <f>Table1[[#This Row],[Box Office Revenue ($)]]-Table1[[#This Row],[Budget ($)]]</f>
        <v>166200000</v>
      </c>
      <c r="P233" s="35">
        <f>(Table1[[#This Row],[Profit Made]]/Table1[[#This Row],[Budget ($)]])</f>
        <v>1.385</v>
      </c>
      <c r="Q233" s="2"/>
      <c r="R233" s="2"/>
      <c r="S233" s="2"/>
      <c r="T233" s="2"/>
      <c r="U233" s="2"/>
      <c r="V233" s="2"/>
    </row>
    <row r="234" spans="1:22" ht="12.75" x14ac:dyDescent="0.2">
      <c r="A234" s="9" t="s">
        <v>1497</v>
      </c>
      <c r="B234" s="10">
        <v>41355</v>
      </c>
      <c r="C234" s="11" t="s">
        <v>1498</v>
      </c>
      <c r="D234" s="12" t="s">
        <v>24</v>
      </c>
      <c r="E234" s="12"/>
      <c r="F234" s="13" t="s">
        <v>1499</v>
      </c>
      <c r="G234" s="14"/>
      <c r="H234" s="15" t="s">
        <v>469</v>
      </c>
      <c r="I234" s="15" t="s">
        <v>1256</v>
      </c>
      <c r="J234" s="15" t="s">
        <v>332</v>
      </c>
      <c r="K234" s="15" t="s">
        <v>1500</v>
      </c>
      <c r="L234" s="15" t="s">
        <v>1501</v>
      </c>
      <c r="M234" s="16">
        <v>70000000</v>
      </c>
      <c r="N234" s="17">
        <v>161000000</v>
      </c>
      <c r="O234" s="32">
        <f>Table1[[#This Row],[Box Office Revenue ($)]]-Table1[[#This Row],[Budget ($)]]</f>
        <v>91000000</v>
      </c>
      <c r="P234" s="35">
        <f>(Table1[[#This Row],[Profit Made]]/Table1[[#This Row],[Budget ($)]])</f>
        <v>1.3</v>
      </c>
      <c r="Q234" s="2"/>
      <c r="R234" s="2"/>
      <c r="S234" s="2"/>
      <c r="T234" s="2"/>
      <c r="U234" s="2"/>
      <c r="V234" s="2"/>
    </row>
    <row r="235" spans="1:22" ht="12.75" x14ac:dyDescent="0.2">
      <c r="A235" s="9" t="s">
        <v>1502</v>
      </c>
      <c r="B235" s="10">
        <v>41515</v>
      </c>
      <c r="C235" s="11" t="s">
        <v>1503</v>
      </c>
      <c r="D235" s="12" t="s">
        <v>222</v>
      </c>
      <c r="E235" s="12" t="s">
        <v>296</v>
      </c>
      <c r="F235" s="13" t="s">
        <v>1504</v>
      </c>
      <c r="G235" s="14"/>
      <c r="H235" s="15" t="s">
        <v>1505</v>
      </c>
      <c r="I235" s="15" t="s">
        <v>1506</v>
      </c>
      <c r="J235" s="15" t="s">
        <v>1507</v>
      </c>
      <c r="K235" s="15" t="s">
        <v>1508</v>
      </c>
      <c r="L235" s="15" t="s">
        <v>1509</v>
      </c>
      <c r="M235" s="16">
        <v>10000000</v>
      </c>
      <c r="N235" s="17">
        <v>68500000</v>
      </c>
      <c r="O235" s="32">
        <f>Table1[[#This Row],[Box Office Revenue ($)]]-Table1[[#This Row],[Budget ($)]]</f>
        <v>58500000</v>
      </c>
      <c r="P235" s="35">
        <f>(Table1[[#This Row],[Profit Made]]/Table1[[#This Row],[Budget ($)]])</f>
        <v>5.85</v>
      </c>
      <c r="Q235" s="2"/>
      <c r="R235" s="2"/>
      <c r="S235" s="2"/>
      <c r="T235" s="2"/>
      <c r="U235" s="2"/>
      <c r="V235" s="2"/>
    </row>
    <row r="236" spans="1:22" ht="12.75" x14ac:dyDescent="0.2">
      <c r="A236" s="9" t="s">
        <v>1510</v>
      </c>
      <c r="B236" s="10">
        <v>40935</v>
      </c>
      <c r="C236" s="11" t="s">
        <v>1511</v>
      </c>
      <c r="D236" s="12" t="s">
        <v>33</v>
      </c>
      <c r="E236" s="12" t="s">
        <v>183</v>
      </c>
      <c r="F236" s="13" t="s">
        <v>1512</v>
      </c>
      <c r="G236" s="14"/>
      <c r="H236" s="15" t="s">
        <v>1513</v>
      </c>
      <c r="I236" s="15" t="s">
        <v>1514</v>
      </c>
      <c r="J236" s="15" t="s">
        <v>1515</v>
      </c>
      <c r="K236" s="15" t="s">
        <v>1516</v>
      </c>
      <c r="L236" s="15" t="s">
        <v>1517</v>
      </c>
      <c r="M236" s="16">
        <v>40000000</v>
      </c>
      <c r="N236" s="17">
        <v>36900000</v>
      </c>
      <c r="O236" s="32">
        <f>Table1[[#This Row],[Box Office Revenue ($)]]-Table1[[#This Row],[Budget ($)]]</f>
        <v>-3100000</v>
      </c>
      <c r="P236" s="35">
        <f>(Table1[[#This Row],[Profit Made]]/Table1[[#This Row],[Budget ($)]])</f>
        <v>-7.7499999999999999E-2</v>
      </c>
      <c r="Q236" s="2"/>
      <c r="R236" s="2"/>
      <c r="S236" s="2"/>
      <c r="T236" s="2"/>
      <c r="U236" s="2"/>
      <c r="V236" s="2"/>
    </row>
    <row r="237" spans="1:22" ht="12.75" x14ac:dyDescent="0.2">
      <c r="A237" s="9" t="s">
        <v>1518</v>
      </c>
      <c r="B237" s="10">
        <v>41936</v>
      </c>
      <c r="C237" s="11" t="s">
        <v>1519</v>
      </c>
      <c r="D237" s="12" t="s">
        <v>17</v>
      </c>
      <c r="E237" s="12"/>
      <c r="F237" s="13" t="s">
        <v>1520</v>
      </c>
      <c r="G237" s="14"/>
      <c r="H237" s="15" t="s">
        <v>1521</v>
      </c>
      <c r="I237" s="15" t="s">
        <v>1321</v>
      </c>
      <c r="J237" s="15" t="s">
        <v>1522</v>
      </c>
      <c r="K237" s="15" t="s">
        <v>1523</v>
      </c>
      <c r="L237" s="15" t="s">
        <v>1524</v>
      </c>
      <c r="M237" s="16">
        <v>5000000</v>
      </c>
      <c r="N237" s="17">
        <v>103600000</v>
      </c>
      <c r="O237" s="32">
        <f>Table1[[#This Row],[Box Office Revenue ($)]]-Table1[[#This Row],[Budget ($)]]</f>
        <v>98600000</v>
      </c>
      <c r="P237" s="35">
        <f>(Table1[[#This Row],[Profit Made]]/Table1[[#This Row],[Budget ($)]])</f>
        <v>19.72</v>
      </c>
      <c r="Q237" s="2"/>
      <c r="R237" s="2"/>
      <c r="S237" s="2"/>
      <c r="T237" s="2"/>
      <c r="U237" s="2"/>
      <c r="V237" s="2"/>
    </row>
    <row r="238" spans="1:22" ht="12.75" x14ac:dyDescent="0.2">
      <c r="A238" s="9" t="s">
        <v>1525</v>
      </c>
      <c r="B238" s="10">
        <v>42258</v>
      </c>
      <c r="C238" s="11" t="s">
        <v>1526</v>
      </c>
      <c r="D238" s="12" t="s">
        <v>42</v>
      </c>
      <c r="E238" s="12" t="s">
        <v>64</v>
      </c>
      <c r="F238" s="13" t="s">
        <v>1527</v>
      </c>
      <c r="G238" s="14"/>
      <c r="H238" s="15" t="s">
        <v>1528</v>
      </c>
      <c r="I238" s="15" t="s">
        <v>1171</v>
      </c>
      <c r="J238" s="15" t="s">
        <v>1529</v>
      </c>
      <c r="K238" s="15" t="s">
        <v>155</v>
      </c>
      <c r="L238" s="15" t="s">
        <v>1530</v>
      </c>
      <c r="M238" s="16">
        <v>28000000</v>
      </c>
      <c r="N238" s="17">
        <v>8600000</v>
      </c>
      <c r="O238" s="32">
        <f>Table1[[#This Row],[Box Office Revenue ($)]]-Table1[[#This Row],[Budget ($)]]</f>
        <v>-19400000</v>
      </c>
      <c r="P238" s="35">
        <f>(Table1[[#This Row],[Profit Made]]/Table1[[#This Row],[Budget ($)]])</f>
        <v>-0.69285714285714284</v>
      </c>
      <c r="Q238" s="2"/>
      <c r="R238" s="2"/>
      <c r="S238" s="2"/>
      <c r="T238" s="2"/>
      <c r="U238" s="2"/>
      <c r="V238" s="2"/>
    </row>
    <row r="239" spans="1:22" ht="12.75" x14ac:dyDescent="0.2">
      <c r="A239" s="9" t="s">
        <v>1531</v>
      </c>
      <c r="B239" s="10">
        <v>41467</v>
      </c>
      <c r="C239" s="11" t="s">
        <v>1532</v>
      </c>
      <c r="D239" s="12" t="s">
        <v>24</v>
      </c>
      <c r="E239" s="12" t="s">
        <v>159</v>
      </c>
      <c r="F239" s="13" t="s">
        <v>537</v>
      </c>
      <c r="G239" s="14"/>
      <c r="H239" s="15" t="s">
        <v>540</v>
      </c>
      <c r="I239" s="15" t="s">
        <v>1533</v>
      </c>
      <c r="J239" s="15" t="s">
        <v>859</v>
      </c>
      <c r="K239" s="15" t="s">
        <v>983</v>
      </c>
      <c r="L239" s="15" t="s">
        <v>1534</v>
      </c>
      <c r="M239" s="16">
        <v>190000000</v>
      </c>
      <c r="N239" s="17">
        <v>411000000</v>
      </c>
      <c r="O239" s="32">
        <f>Table1[[#This Row],[Box Office Revenue ($)]]-Table1[[#This Row],[Budget ($)]]</f>
        <v>221000000</v>
      </c>
      <c r="P239" s="35">
        <f>(Table1[[#This Row],[Profit Made]]/Table1[[#This Row],[Budget ($)]])</f>
        <v>1.1631578947368422</v>
      </c>
      <c r="Q239" s="2"/>
      <c r="R239" s="2"/>
      <c r="S239" s="2"/>
      <c r="T239" s="2"/>
      <c r="U239" s="2"/>
      <c r="V239" s="2"/>
    </row>
    <row r="240" spans="1:22" ht="12.75" x14ac:dyDescent="0.2">
      <c r="A240" s="9" t="s">
        <v>1535</v>
      </c>
      <c r="B240" s="10">
        <v>41390</v>
      </c>
      <c r="C240" s="11" t="s">
        <v>1536</v>
      </c>
      <c r="D240" s="12" t="s">
        <v>24</v>
      </c>
      <c r="E240" s="12" t="s">
        <v>42</v>
      </c>
      <c r="F240" s="13" t="s">
        <v>25</v>
      </c>
      <c r="G240" s="14"/>
      <c r="H240" s="15" t="s">
        <v>35</v>
      </c>
      <c r="I240" s="15" t="s">
        <v>449</v>
      </c>
      <c r="J240" s="15" t="s">
        <v>1302</v>
      </c>
      <c r="K240" s="15" t="s">
        <v>1537</v>
      </c>
      <c r="L240" s="15" t="s">
        <v>155</v>
      </c>
      <c r="M240" s="16">
        <v>26000000</v>
      </c>
      <c r="N240" s="17">
        <v>86200000</v>
      </c>
      <c r="O240" s="32">
        <f>Table1[[#This Row],[Box Office Revenue ($)]]-Table1[[#This Row],[Budget ($)]]</f>
        <v>60200000</v>
      </c>
      <c r="P240" s="35">
        <f>(Table1[[#This Row],[Profit Made]]/Table1[[#This Row],[Budget ($)]])</f>
        <v>2.3153846153846156</v>
      </c>
      <c r="Q240" s="2"/>
      <c r="R240" s="2"/>
      <c r="S240" s="2"/>
      <c r="T240" s="2"/>
      <c r="U240" s="2"/>
      <c r="V240" s="2"/>
    </row>
    <row r="241" spans="1:22" ht="12.75" x14ac:dyDescent="0.2">
      <c r="A241" s="9" t="s">
        <v>1538</v>
      </c>
      <c r="B241" s="10">
        <v>42277</v>
      </c>
      <c r="C241" s="11" t="s">
        <v>1539</v>
      </c>
      <c r="D241" s="12" t="s">
        <v>54</v>
      </c>
      <c r="E241" s="12" t="s">
        <v>145</v>
      </c>
      <c r="F241" s="13" t="s">
        <v>1540</v>
      </c>
      <c r="G241" s="14"/>
      <c r="H241" s="15" t="s">
        <v>464</v>
      </c>
      <c r="I241" s="15" t="s">
        <v>1541</v>
      </c>
      <c r="J241" s="15" t="s">
        <v>169</v>
      </c>
      <c r="K241" s="15" t="s">
        <v>740</v>
      </c>
      <c r="L241" s="15" t="s">
        <v>1542</v>
      </c>
      <c r="M241" s="16">
        <v>150000000</v>
      </c>
      <c r="N241" s="17">
        <v>128400000</v>
      </c>
      <c r="O241" s="32">
        <f>Table1[[#This Row],[Box Office Revenue ($)]]-Table1[[#This Row],[Budget ($)]]</f>
        <v>-21600000</v>
      </c>
      <c r="P241" s="35">
        <f>(Table1[[#This Row],[Profit Made]]/Table1[[#This Row],[Budget ($)]])</f>
        <v>-0.14399999999999999</v>
      </c>
      <c r="Q241" s="2"/>
      <c r="R241" s="2"/>
      <c r="S241" s="2"/>
      <c r="T241" s="2"/>
      <c r="U241" s="2"/>
      <c r="V241" s="2"/>
    </row>
    <row r="242" spans="1:22" ht="12.75" x14ac:dyDescent="0.2">
      <c r="A242" s="9" t="s">
        <v>1543</v>
      </c>
      <c r="B242" s="10">
        <v>42209</v>
      </c>
      <c r="C242" s="11" t="s">
        <v>1544</v>
      </c>
      <c r="D242" s="12" t="s">
        <v>183</v>
      </c>
      <c r="E242" s="12" t="s">
        <v>323</v>
      </c>
      <c r="F242" s="13" t="s">
        <v>1545</v>
      </c>
      <c r="G242" s="14"/>
      <c r="H242" s="15" t="s">
        <v>1546</v>
      </c>
      <c r="I242" s="15" t="s">
        <v>1547</v>
      </c>
      <c r="J242" s="12"/>
      <c r="K242" s="12"/>
      <c r="L242" s="12"/>
      <c r="M242" s="16">
        <v>12000000</v>
      </c>
      <c r="N242" s="17">
        <v>85500000</v>
      </c>
      <c r="O242" s="32">
        <f>Table1[[#This Row],[Box Office Revenue ($)]]-Table1[[#This Row],[Budget ($)]]</f>
        <v>73500000</v>
      </c>
      <c r="P242" s="35">
        <f>(Table1[[#This Row],[Profit Made]]/Table1[[#This Row],[Budget ($)]])</f>
        <v>6.125</v>
      </c>
      <c r="Q242" s="2"/>
      <c r="R242" s="2"/>
      <c r="S242" s="2"/>
      <c r="T242" s="2"/>
      <c r="U242" s="2"/>
      <c r="V242" s="2"/>
    </row>
    <row r="243" spans="1:22" ht="12.75" x14ac:dyDescent="0.2">
      <c r="A243" s="9" t="s">
        <v>1548</v>
      </c>
      <c r="B243" s="10">
        <v>41201</v>
      </c>
      <c r="C243" s="11" t="s">
        <v>1549</v>
      </c>
      <c r="D243" s="12" t="s">
        <v>16</v>
      </c>
      <c r="E243" s="12"/>
      <c r="F243" s="13" t="s">
        <v>1436</v>
      </c>
      <c r="G243" s="13" t="s">
        <v>1435</v>
      </c>
      <c r="H243" s="15" t="s">
        <v>1550</v>
      </c>
      <c r="I243" s="15" t="s">
        <v>1551</v>
      </c>
      <c r="J243" s="12"/>
      <c r="K243" s="12"/>
      <c r="L243" s="12"/>
      <c r="M243" s="16">
        <v>5000000</v>
      </c>
      <c r="N243" s="17">
        <v>142800000</v>
      </c>
      <c r="O243" s="32">
        <f>Table1[[#This Row],[Box Office Revenue ($)]]-Table1[[#This Row],[Budget ($)]]</f>
        <v>137800000</v>
      </c>
      <c r="P243" s="35">
        <f>(Table1[[#This Row],[Profit Made]]/Table1[[#This Row],[Budget ($)]])</f>
        <v>27.56</v>
      </c>
      <c r="Q243" s="2"/>
      <c r="R243" s="2"/>
      <c r="S243" s="2"/>
      <c r="T243" s="2"/>
      <c r="U243" s="2"/>
      <c r="V243" s="2"/>
    </row>
    <row r="244" spans="1:22" ht="12.75" x14ac:dyDescent="0.2">
      <c r="A244" s="9" t="s">
        <v>1552</v>
      </c>
      <c r="B244" s="10">
        <v>42300</v>
      </c>
      <c r="C244" s="11" t="s">
        <v>1553</v>
      </c>
      <c r="D244" s="12" t="s">
        <v>17</v>
      </c>
      <c r="E244" s="12"/>
      <c r="F244" s="13" t="s">
        <v>1554</v>
      </c>
      <c r="G244" s="14"/>
      <c r="H244" s="15" t="s">
        <v>1551</v>
      </c>
      <c r="I244" s="15" t="s">
        <v>1555</v>
      </c>
      <c r="J244" s="12"/>
      <c r="K244" s="12"/>
      <c r="L244" s="12"/>
      <c r="M244" s="16">
        <v>10000000</v>
      </c>
      <c r="N244" s="17">
        <v>78100000</v>
      </c>
      <c r="O244" s="32">
        <f>Table1[[#This Row],[Box Office Revenue ($)]]-Table1[[#This Row],[Budget ($)]]</f>
        <v>68100000</v>
      </c>
      <c r="P244" s="35">
        <f>(Table1[[#This Row],[Profit Made]]/Table1[[#This Row],[Budget ($)]])</f>
        <v>6.81</v>
      </c>
      <c r="Q244" s="2"/>
      <c r="R244" s="2"/>
      <c r="S244" s="2"/>
      <c r="T244" s="2"/>
      <c r="U244" s="2"/>
      <c r="V244" s="2"/>
    </row>
    <row r="245" spans="1:22" ht="12.75" x14ac:dyDescent="0.2">
      <c r="A245" s="9" t="s">
        <v>1556</v>
      </c>
      <c r="B245" s="10">
        <v>41138</v>
      </c>
      <c r="C245" s="11" t="s">
        <v>1557</v>
      </c>
      <c r="D245" s="12" t="s">
        <v>54</v>
      </c>
      <c r="E245" s="12"/>
      <c r="F245" s="13" t="s">
        <v>1558</v>
      </c>
      <c r="G245" s="14"/>
      <c r="H245" s="15" t="s">
        <v>570</v>
      </c>
      <c r="I245" s="15" t="s">
        <v>1559</v>
      </c>
      <c r="J245" s="15" t="s">
        <v>719</v>
      </c>
      <c r="K245" s="15" t="s">
        <v>168</v>
      </c>
      <c r="L245" s="15" t="s">
        <v>1429</v>
      </c>
      <c r="M245" s="16">
        <v>60000000</v>
      </c>
      <c r="N245" s="17">
        <v>107100000</v>
      </c>
      <c r="O245" s="32">
        <f>Table1[[#This Row],[Box Office Revenue ($)]]-Table1[[#This Row],[Budget ($)]]</f>
        <v>47100000</v>
      </c>
      <c r="P245" s="35">
        <f>(Table1[[#This Row],[Profit Made]]/Table1[[#This Row],[Budget ($)]])</f>
        <v>0.78500000000000003</v>
      </c>
      <c r="Q245" s="2"/>
      <c r="R245" s="2"/>
      <c r="S245" s="2"/>
      <c r="T245" s="2"/>
      <c r="U245" s="2"/>
      <c r="V245" s="2"/>
    </row>
    <row r="246" spans="1:22" ht="12.75" x14ac:dyDescent="0.2">
      <c r="A246" s="9" t="s">
        <v>1560</v>
      </c>
      <c r="B246" s="10">
        <v>41268</v>
      </c>
      <c r="C246" s="11" t="s">
        <v>1561</v>
      </c>
      <c r="D246" s="12" t="s">
        <v>42</v>
      </c>
      <c r="E246" s="12"/>
      <c r="F246" s="13" t="s">
        <v>1562</v>
      </c>
      <c r="G246" s="14"/>
      <c r="H246" s="15" t="s">
        <v>1563</v>
      </c>
      <c r="I246" s="15" t="s">
        <v>1564</v>
      </c>
      <c r="J246" s="15" t="s">
        <v>1565</v>
      </c>
      <c r="K246" s="15" t="s">
        <v>1566</v>
      </c>
      <c r="L246" s="15" t="s">
        <v>1567</v>
      </c>
      <c r="M246" s="16">
        <v>25000000</v>
      </c>
      <c r="N246" s="17">
        <v>119800000</v>
      </c>
      <c r="O246" s="32">
        <f>Table1[[#This Row],[Box Office Revenue ($)]]-Table1[[#This Row],[Budget ($)]]</f>
        <v>94800000</v>
      </c>
      <c r="P246" s="35">
        <f>(Table1[[#This Row],[Profit Made]]/Table1[[#This Row],[Budget ($)]])</f>
        <v>3.7919999999999998</v>
      </c>
      <c r="Q246" s="2"/>
      <c r="R246" s="2"/>
      <c r="S246" s="2"/>
      <c r="T246" s="2"/>
      <c r="U246" s="2"/>
      <c r="V246" s="2"/>
    </row>
    <row r="247" spans="1:22" ht="12.75" x14ac:dyDescent="0.2">
      <c r="A247" s="9" t="s">
        <v>1568</v>
      </c>
      <c r="B247" s="10">
        <v>41299</v>
      </c>
      <c r="C247" s="11" t="s">
        <v>1569</v>
      </c>
      <c r="D247" s="12" t="s">
        <v>33</v>
      </c>
      <c r="E247" s="12" t="s">
        <v>24</v>
      </c>
      <c r="F247" s="13" t="s">
        <v>1570</v>
      </c>
      <c r="G247" s="14"/>
      <c r="H247" s="15" t="s">
        <v>1335</v>
      </c>
      <c r="I247" s="15" t="s">
        <v>973</v>
      </c>
      <c r="J247" s="15" t="s">
        <v>243</v>
      </c>
      <c r="K247" s="15" t="s">
        <v>1571</v>
      </c>
      <c r="L247" s="15" t="s">
        <v>644</v>
      </c>
      <c r="M247" s="16">
        <v>35000000</v>
      </c>
      <c r="N247" s="17">
        <v>48500000</v>
      </c>
      <c r="O247" s="32">
        <f>Table1[[#This Row],[Box Office Revenue ($)]]-Table1[[#This Row],[Budget ($)]]</f>
        <v>13500000</v>
      </c>
      <c r="P247" s="35">
        <f>(Table1[[#This Row],[Profit Made]]/Table1[[#This Row],[Budget ($)]])</f>
        <v>0.38571428571428573</v>
      </c>
      <c r="Q247" s="2"/>
      <c r="R247" s="2"/>
      <c r="S247" s="2"/>
      <c r="T247" s="2"/>
      <c r="U247" s="2"/>
      <c r="V247" s="2"/>
    </row>
    <row r="248" spans="1:22" ht="12.75" x14ac:dyDescent="0.2">
      <c r="A248" s="9" t="s">
        <v>1572</v>
      </c>
      <c r="B248" s="10">
        <v>42111</v>
      </c>
      <c r="C248" s="11" t="s">
        <v>1573</v>
      </c>
      <c r="D248" s="12" t="s">
        <v>24</v>
      </c>
      <c r="E248" s="12" t="s">
        <v>42</v>
      </c>
      <c r="F248" s="13" t="s">
        <v>1562</v>
      </c>
      <c r="G248" s="14"/>
      <c r="H248" s="15" t="s">
        <v>918</v>
      </c>
      <c r="I248" s="15" t="s">
        <v>1574</v>
      </c>
      <c r="J248" s="15" t="s">
        <v>1575</v>
      </c>
      <c r="K248" s="15" t="s">
        <v>1576</v>
      </c>
      <c r="L248" s="15" t="s">
        <v>1577</v>
      </c>
      <c r="M248" s="16">
        <v>40000000</v>
      </c>
      <c r="N248" s="17">
        <v>107600000</v>
      </c>
      <c r="O248" s="32">
        <f>Table1[[#This Row],[Box Office Revenue ($)]]-Table1[[#This Row],[Budget ($)]]</f>
        <v>67600000</v>
      </c>
      <c r="P248" s="35">
        <f>(Table1[[#This Row],[Profit Made]]/Table1[[#This Row],[Budget ($)]])</f>
        <v>1.69</v>
      </c>
      <c r="Q248" s="2"/>
      <c r="R248" s="2"/>
      <c r="S248" s="2"/>
      <c r="T248" s="2"/>
      <c r="U248" s="2"/>
      <c r="V248" s="2"/>
    </row>
    <row r="249" spans="1:22" ht="12.75" x14ac:dyDescent="0.2">
      <c r="A249" s="9" t="s">
        <v>1578</v>
      </c>
      <c r="B249" s="10">
        <v>42258</v>
      </c>
      <c r="C249" s="11" t="s">
        <v>1579</v>
      </c>
      <c r="D249" s="12" t="s">
        <v>63</v>
      </c>
      <c r="E249" s="12" t="s">
        <v>64</v>
      </c>
      <c r="F249" s="13" t="s">
        <v>1580</v>
      </c>
      <c r="G249" s="14"/>
      <c r="H249" s="15" t="s">
        <v>1581</v>
      </c>
      <c r="I249" s="15" t="s">
        <v>1582</v>
      </c>
      <c r="J249" s="15" t="s">
        <v>1583</v>
      </c>
      <c r="K249" s="15" t="s">
        <v>1584</v>
      </c>
      <c r="L249" s="15" t="s">
        <v>1585</v>
      </c>
      <c r="M249" s="16">
        <v>19000000</v>
      </c>
      <c r="N249" s="17">
        <v>5400000</v>
      </c>
      <c r="O249" s="32">
        <f>Table1[[#This Row],[Box Office Revenue ($)]]-Table1[[#This Row],[Budget ($)]]</f>
        <v>-13600000</v>
      </c>
      <c r="P249" s="35">
        <f>(Table1[[#This Row],[Profit Made]]/Table1[[#This Row],[Budget ($)]])</f>
        <v>-0.71578947368421053</v>
      </c>
      <c r="Q249" s="2"/>
      <c r="R249" s="2"/>
      <c r="S249" s="2"/>
      <c r="T249" s="2"/>
      <c r="U249" s="2"/>
      <c r="V249" s="2"/>
    </row>
    <row r="250" spans="1:22" ht="12.75" x14ac:dyDescent="0.2">
      <c r="A250" s="9" t="s">
        <v>1586</v>
      </c>
      <c r="B250" s="10">
        <v>41957</v>
      </c>
      <c r="C250" s="11" t="s">
        <v>1587</v>
      </c>
      <c r="D250" s="12" t="s">
        <v>191</v>
      </c>
      <c r="E250" s="12"/>
      <c r="F250" s="13" t="s">
        <v>1588</v>
      </c>
      <c r="G250" s="14"/>
      <c r="H250" s="15" t="s">
        <v>1589</v>
      </c>
      <c r="I250" s="15" t="s">
        <v>44</v>
      </c>
      <c r="J250" s="15" t="s">
        <v>1590</v>
      </c>
      <c r="K250" s="15" t="s">
        <v>1591</v>
      </c>
      <c r="L250" s="15" t="s">
        <v>354</v>
      </c>
      <c r="M250" s="16">
        <v>132000000</v>
      </c>
      <c r="N250" s="17">
        <v>373000000</v>
      </c>
      <c r="O250" s="32">
        <f>Table1[[#This Row],[Box Office Revenue ($)]]-Table1[[#This Row],[Budget ($)]]</f>
        <v>241000000</v>
      </c>
      <c r="P250" s="35">
        <f>(Table1[[#This Row],[Profit Made]]/Table1[[#This Row],[Budget ($)]])</f>
        <v>1.8257575757575757</v>
      </c>
      <c r="Q250" s="2"/>
      <c r="R250" s="2"/>
      <c r="S250" s="2"/>
      <c r="T250" s="2"/>
      <c r="U250" s="2"/>
      <c r="V250" s="2"/>
    </row>
    <row r="251" spans="1:22" ht="12.75" x14ac:dyDescent="0.2">
      <c r="A251" s="9" t="s">
        <v>1592</v>
      </c>
      <c r="B251" s="10">
        <v>41089</v>
      </c>
      <c r="C251" s="11" t="s">
        <v>1593</v>
      </c>
      <c r="D251" s="12" t="s">
        <v>64</v>
      </c>
      <c r="E251" s="12"/>
      <c r="F251" s="13" t="s">
        <v>1594</v>
      </c>
      <c r="G251" s="14"/>
      <c r="H251" s="15" t="s">
        <v>1098</v>
      </c>
      <c r="I251" s="15" t="s">
        <v>1303</v>
      </c>
      <c r="J251" s="15" t="s">
        <v>557</v>
      </c>
      <c r="K251" s="15" t="s">
        <v>1268</v>
      </c>
      <c r="L251" s="15" t="s">
        <v>1595</v>
      </c>
      <c r="M251" s="16">
        <v>16000000</v>
      </c>
      <c r="N251" s="17">
        <v>12400000</v>
      </c>
      <c r="O251" s="32">
        <f>Table1[[#This Row],[Box Office Revenue ($)]]-Table1[[#This Row],[Budget ($)]]</f>
        <v>-3600000</v>
      </c>
      <c r="P251" s="35">
        <f>(Table1[[#This Row],[Profit Made]]/Table1[[#This Row],[Budget ($)]])</f>
        <v>-0.22500000000000001</v>
      </c>
      <c r="Q251" s="2"/>
      <c r="R251" s="2"/>
      <c r="S251" s="2"/>
      <c r="T251" s="2"/>
      <c r="U251" s="2"/>
      <c r="V251" s="2"/>
    </row>
    <row r="252" spans="1:22" ht="12.75" x14ac:dyDescent="0.2">
      <c r="A252" s="9" t="s">
        <v>1596</v>
      </c>
      <c r="B252" s="10">
        <v>41493</v>
      </c>
      <c r="C252" s="11" t="s">
        <v>1597</v>
      </c>
      <c r="D252" s="12" t="s">
        <v>145</v>
      </c>
      <c r="E252" s="12" t="s">
        <v>54</v>
      </c>
      <c r="F252" s="13" t="s">
        <v>1598</v>
      </c>
      <c r="G252" s="14"/>
      <c r="H252" s="15" t="s">
        <v>820</v>
      </c>
      <c r="I252" s="15" t="s">
        <v>1599</v>
      </c>
      <c r="J252" s="15" t="s">
        <v>1521</v>
      </c>
      <c r="K252" s="15" t="s">
        <v>1600</v>
      </c>
      <c r="L252" s="15" t="s">
        <v>1601</v>
      </c>
      <c r="M252" s="16">
        <v>90000000</v>
      </c>
      <c r="N252" s="17">
        <v>202200000</v>
      </c>
      <c r="O252" s="32">
        <f>Table1[[#This Row],[Box Office Revenue ($)]]-Table1[[#This Row],[Budget ($)]]</f>
        <v>112200000</v>
      </c>
      <c r="P252" s="35">
        <f>(Table1[[#This Row],[Profit Made]]/Table1[[#This Row],[Budget ($)]])</f>
        <v>1.2466666666666666</v>
      </c>
      <c r="Q252" s="2"/>
      <c r="R252" s="2"/>
      <c r="S252" s="2"/>
      <c r="T252" s="2"/>
      <c r="U252" s="2"/>
      <c r="V252" s="2"/>
    </row>
    <row r="253" spans="1:22" ht="12.75" x14ac:dyDescent="0.2">
      <c r="A253" s="9" t="s">
        <v>1602</v>
      </c>
      <c r="B253" s="10">
        <v>41187</v>
      </c>
      <c r="C253" s="11" t="s">
        <v>1603</v>
      </c>
      <c r="D253" s="12" t="s">
        <v>42</v>
      </c>
      <c r="E253" s="12" t="s">
        <v>296</v>
      </c>
      <c r="F253" s="13" t="s">
        <v>1604</v>
      </c>
      <c r="G253" s="14"/>
      <c r="H253" s="15" t="s">
        <v>719</v>
      </c>
      <c r="I253" s="15" t="s">
        <v>1605</v>
      </c>
      <c r="J253" s="15" t="s">
        <v>1606</v>
      </c>
      <c r="K253" s="15" t="s">
        <v>1607</v>
      </c>
      <c r="L253" s="15" t="s">
        <v>1608</v>
      </c>
      <c r="M253" s="16">
        <v>17000000</v>
      </c>
      <c r="N253" s="17">
        <v>115400000</v>
      </c>
      <c r="O253" s="32">
        <f>Table1[[#This Row],[Box Office Revenue ($)]]-Table1[[#This Row],[Budget ($)]]</f>
        <v>98400000</v>
      </c>
      <c r="P253" s="35">
        <f>(Table1[[#This Row],[Profit Made]]/Table1[[#This Row],[Budget ($)]])</f>
        <v>5.7882352941176469</v>
      </c>
      <c r="Q253" s="2"/>
      <c r="R253" s="2"/>
      <c r="S253" s="2"/>
      <c r="T253" s="2"/>
      <c r="U253" s="2"/>
      <c r="V253" s="2"/>
    </row>
    <row r="254" spans="1:22" ht="12.75" x14ac:dyDescent="0.2">
      <c r="A254" s="9" t="s">
        <v>1609</v>
      </c>
      <c r="B254" s="10">
        <v>42114</v>
      </c>
      <c r="C254" s="11" t="s">
        <v>1610</v>
      </c>
      <c r="D254" s="12" t="s">
        <v>42</v>
      </c>
      <c r="E254" s="12"/>
      <c r="F254" s="13" t="s">
        <v>1303</v>
      </c>
      <c r="G254" s="14"/>
      <c r="H254" s="15" t="s">
        <v>719</v>
      </c>
      <c r="I254" s="15" t="s">
        <v>1606</v>
      </c>
      <c r="J254" s="15" t="s">
        <v>1611</v>
      </c>
      <c r="K254" s="15" t="s">
        <v>1612</v>
      </c>
      <c r="L254" s="15" t="s">
        <v>1613</v>
      </c>
      <c r="M254" s="16">
        <v>29000000</v>
      </c>
      <c r="N254" s="17">
        <v>287100000</v>
      </c>
      <c r="O254" s="32">
        <f>Table1[[#This Row],[Box Office Revenue ($)]]-Table1[[#This Row],[Budget ($)]]</f>
        <v>258100000</v>
      </c>
      <c r="P254" s="35">
        <f>(Table1[[#This Row],[Profit Made]]/Table1[[#This Row],[Budget ($)]])</f>
        <v>8.9</v>
      </c>
      <c r="Q254" s="2"/>
      <c r="R254" s="2"/>
      <c r="S254" s="2"/>
      <c r="T254" s="2"/>
      <c r="U254" s="2"/>
      <c r="V254" s="2"/>
    </row>
    <row r="255" spans="1:22" ht="12.75" x14ac:dyDescent="0.2">
      <c r="A255" s="9" t="s">
        <v>1614</v>
      </c>
      <c r="B255" s="10">
        <v>42209</v>
      </c>
      <c r="C255" s="11" t="s">
        <v>1615</v>
      </c>
      <c r="D255" s="12" t="s">
        <v>42</v>
      </c>
      <c r="E255" s="12" t="s">
        <v>24</v>
      </c>
      <c r="F255" s="13" t="s">
        <v>1616</v>
      </c>
      <c r="G255" s="14"/>
      <c r="H255" s="15" t="s">
        <v>366</v>
      </c>
      <c r="I255" s="15" t="s">
        <v>918</v>
      </c>
      <c r="J255" s="15" t="s">
        <v>1135</v>
      </c>
      <c r="K255" s="15" t="s">
        <v>1617</v>
      </c>
      <c r="L255" s="15" t="s">
        <v>1618</v>
      </c>
      <c r="M255" s="16">
        <v>129000000</v>
      </c>
      <c r="N255" s="17">
        <v>244900000</v>
      </c>
      <c r="O255" s="32">
        <f>Table1[[#This Row],[Box Office Revenue ($)]]-Table1[[#This Row],[Budget ($)]]</f>
        <v>115900000</v>
      </c>
      <c r="P255" s="35">
        <f>(Table1[[#This Row],[Profit Made]]/Table1[[#This Row],[Budget ($)]])</f>
        <v>0.89844961240310073</v>
      </c>
      <c r="Q255" s="2"/>
      <c r="R255" s="2"/>
      <c r="S255" s="2"/>
      <c r="T255" s="2"/>
      <c r="U255" s="2"/>
      <c r="V255" s="2"/>
    </row>
    <row r="256" spans="1:22" ht="12.75" x14ac:dyDescent="0.2">
      <c r="A256" s="9" t="s">
        <v>1619</v>
      </c>
      <c r="B256" s="10">
        <v>42363</v>
      </c>
      <c r="C256" s="11" t="s">
        <v>1620</v>
      </c>
      <c r="D256" s="12" t="s">
        <v>24</v>
      </c>
      <c r="E256" s="12" t="s">
        <v>16</v>
      </c>
      <c r="F256" s="13" t="s">
        <v>1621</v>
      </c>
      <c r="G256" s="14"/>
      <c r="H256" s="15" t="s">
        <v>1622</v>
      </c>
      <c r="I256" s="15" t="s">
        <v>1623</v>
      </c>
      <c r="J256" s="15" t="s">
        <v>1476</v>
      </c>
      <c r="K256" s="15" t="s">
        <v>1228</v>
      </c>
      <c r="L256" s="12"/>
      <c r="M256" s="16">
        <v>105000000</v>
      </c>
      <c r="N256" s="17">
        <v>133699999.99999999</v>
      </c>
      <c r="O256" s="32">
        <f>Table1[[#This Row],[Box Office Revenue ($)]]-Table1[[#This Row],[Budget ($)]]</f>
        <v>28699999.999999985</v>
      </c>
      <c r="P256" s="35">
        <f>(Table1[[#This Row],[Profit Made]]/Table1[[#This Row],[Budget ($)]])</f>
        <v>0.27333333333333321</v>
      </c>
      <c r="Q256" s="2"/>
      <c r="R256" s="2"/>
      <c r="S256" s="2"/>
      <c r="T256" s="2"/>
      <c r="U256" s="2"/>
      <c r="V256" s="2"/>
    </row>
    <row r="257" spans="1:22" ht="12.75" x14ac:dyDescent="0.2">
      <c r="A257" s="9" t="s">
        <v>1624</v>
      </c>
      <c r="B257" s="10">
        <v>42264</v>
      </c>
      <c r="C257" s="11" t="s">
        <v>1625</v>
      </c>
      <c r="D257" s="12" t="s">
        <v>24</v>
      </c>
      <c r="E257" s="12"/>
      <c r="F257" s="13" t="s">
        <v>1626</v>
      </c>
      <c r="G257" s="14"/>
      <c r="H257" s="15" t="s">
        <v>1627</v>
      </c>
      <c r="I257" s="15" t="s">
        <v>1628</v>
      </c>
      <c r="J257" s="15" t="s">
        <v>1629</v>
      </c>
      <c r="K257" s="15" t="s">
        <v>1630</v>
      </c>
      <c r="L257" s="15" t="s">
        <v>1631</v>
      </c>
      <c r="M257" s="16">
        <v>2400000</v>
      </c>
      <c r="N257" s="17">
        <v>17300000</v>
      </c>
      <c r="O257" s="32">
        <f>Table1[[#This Row],[Box Office Revenue ($)]]-Table1[[#This Row],[Budget ($)]]</f>
        <v>14900000</v>
      </c>
      <c r="P257" s="35">
        <f>(Table1[[#This Row],[Profit Made]]/Table1[[#This Row],[Budget ($)]])</f>
        <v>6.208333333333333</v>
      </c>
      <c r="Q257" s="2"/>
      <c r="R257" s="2"/>
      <c r="S257" s="2"/>
      <c r="T257" s="2"/>
      <c r="U257" s="2"/>
      <c r="V257" s="2"/>
    </row>
    <row r="258" spans="1:22" ht="12.75" x14ac:dyDescent="0.2">
      <c r="A258" s="9" t="s">
        <v>1632</v>
      </c>
      <c r="B258" s="10">
        <v>42146</v>
      </c>
      <c r="C258" s="11" t="s">
        <v>1633</v>
      </c>
      <c r="D258" s="12" t="s">
        <v>17</v>
      </c>
      <c r="E258" s="12"/>
      <c r="F258" s="13" t="s">
        <v>1634</v>
      </c>
      <c r="G258" s="14"/>
      <c r="H258" s="15" t="s">
        <v>1635</v>
      </c>
      <c r="I258" s="15" t="s">
        <v>1636</v>
      </c>
      <c r="J258" s="15" t="s">
        <v>1165</v>
      </c>
      <c r="K258" s="15" t="s">
        <v>1637</v>
      </c>
      <c r="L258" s="15" t="s">
        <v>1638</v>
      </c>
      <c r="M258" s="16">
        <v>35000000</v>
      </c>
      <c r="N258" s="17">
        <v>95400000</v>
      </c>
      <c r="O258" s="32">
        <f>Table1[[#This Row],[Box Office Revenue ($)]]-Table1[[#This Row],[Budget ($)]]</f>
        <v>60400000</v>
      </c>
      <c r="P258" s="35">
        <f>(Table1[[#This Row],[Profit Made]]/Table1[[#This Row],[Budget ($)]])</f>
        <v>1.7257142857142858</v>
      </c>
      <c r="Q258" s="2"/>
      <c r="R258" s="2"/>
      <c r="S258" s="2"/>
      <c r="T258" s="2"/>
      <c r="U258" s="2"/>
      <c r="V258" s="2"/>
    </row>
    <row r="259" spans="1:22" ht="12.75" x14ac:dyDescent="0.2">
      <c r="A259" s="9" t="s">
        <v>1639</v>
      </c>
      <c r="B259" s="10">
        <v>41688</v>
      </c>
      <c r="C259" s="11" t="s">
        <v>1640</v>
      </c>
      <c r="D259" s="12" t="s">
        <v>24</v>
      </c>
      <c r="E259" s="12" t="s">
        <v>145</v>
      </c>
      <c r="F259" s="13" t="s">
        <v>1641</v>
      </c>
      <c r="G259" s="14"/>
      <c r="H259" s="15" t="s">
        <v>1642</v>
      </c>
      <c r="I259" s="15" t="s">
        <v>1643</v>
      </c>
      <c r="J259" s="15" t="s">
        <v>1636</v>
      </c>
      <c r="K259" s="15" t="s">
        <v>1644</v>
      </c>
      <c r="L259" s="15" t="s">
        <v>1645</v>
      </c>
      <c r="M259" s="16">
        <v>80000000</v>
      </c>
      <c r="N259" s="17">
        <v>117800000</v>
      </c>
      <c r="O259" s="32">
        <f>Table1[[#This Row],[Box Office Revenue ($)]]-Table1[[#This Row],[Budget ($)]]</f>
        <v>37800000</v>
      </c>
      <c r="P259" s="35">
        <f>(Table1[[#This Row],[Profit Made]]/Table1[[#This Row],[Budget ($)]])</f>
        <v>0.47249999999999998</v>
      </c>
      <c r="Q259" s="2"/>
      <c r="R259" s="2"/>
      <c r="S259" s="2"/>
      <c r="T259" s="2"/>
      <c r="U259" s="2"/>
      <c r="V259" s="2"/>
    </row>
    <row r="260" spans="1:22" ht="12.75" x14ac:dyDescent="0.2">
      <c r="A260" s="9" t="s">
        <v>1646</v>
      </c>
      <c r="B260" s="10">
        <v>42524</v>
      </c>
      <c r="C260" s="11" t="s">
        <v>1647</v>
      </c>
      <c r="D260" s="12" t="s">
        <v>42</v>
      </c>
      <c r="E260" s="12"/>
      <c r="F260" s="13" t="s">
        <v>1648</v>
      </c>
      <c r="G260" s="13" t="s">
        <v>1649</v>
      </c>
      <c r="H260" s="15" t="s">
        <v>1648</v>
      </c>
      <c r="I260" s="15" t="s">
        <v>1649</v>
      </c>
      <c r="J260" s="15" t="s">
        <v>1650</v>
      </c>
      <c r="K260" s="12"/>
      <c r="L260" s="12"/>
      <c r="M260" s="16">
        <v>20000000</v>
      </c>
      <c r="N260" s="17">
        <v>9500000</v>
      </c>
      <c r="O260" s="32">
        <f>Table1[[#This Row],[Box Office Revenue ($)]]-Table1[[#This Row],[Budget ($)]]</f>
        <v>-10500000</v>
      </c>
      <c r="P260" s="35">
        <f>(Table1[[#This Row],[Profit Made]]/Table1[[#This Row],[Budget ($)]])</f>
        <v>-0.52500000000000002</v>
      </c>
      <c r="Q260" s="2"/>
      <c r="R260" s="2"/>
      <c r="S260" s="2"/>
      <c r="T260" s="2"/>
      <c r="U260" s="2"/>
      <c r="V260" s="2"/>
    </row>
    <row r="261" spans="1:22" ht="12.75" x14ac:dyDescent="0.2">
      <c r="A261" s="9" t="s">
        <v>1651</v>
      </c>
      <c r="B261" s="10">
        <v>41145</v>
      </c>
      <c r="C261" s="11" t="s">
        <v>1652</v>
      </c>
      <c r="D261" s="12" t="s">
        <v>24</v>
      </c>
      <c r="E261" s="12"/>
      <c r="F261" s="13" t="s">
        <v>1094</v>
      </c>
      <c r="G261" s="14"/>
      <c r="H261" s="15" t="s">
        <v>1237</v>
      </c>
      <c r="I261" s="15" t="s">
        <v>1297</v>
      </c>
      <c r="J261" s="15" t="s">
        <v>1653</v>
      </c>
      <c r="K261" s="15" t="s">
        <v>1654</v>
      </c>
      <c r="L261" s="15" t="s">
        <v>1655</v>
      </c>
      <c r="M261" s="16">
        <v>35000000</v>
      </c>
      <c r="N261" s="17">
        <v>31100000</v>
      </c>
      <c r="O261" s="32">
        <f>Table1[[#This Row],[Box Office Revenue ($)]]-Table1[[#This Row],[Budget ($)]]</f>
        <v>-3900000</v>
      </c>
      <c r="P261" s="35">
        <f>(Table1[[#This Row],[Profit Made]]/Table1[[#This Row],[Budget ($)]])</f>
        <v>-0.11142857142857143</v>
      </c>
      <c r="Q261" s="2"/>
      <c r="R261" s="2"/>
      <c r="S261" s="2"/>
      <c r="T261" s="2"/>
      <c r="U261" s="2"/>
      <c r="V261" s="2"/>
    </row>
    <row r="262" spans="1:22" ht="12.75" x14ac:dyDescent="0.2">
      <c r="A262" s="9" t="s">
        <v>1656</v>
      </c>
      <c r="B262" s="10">
        <v>42405</v>
      </c>
      <c r="C262" s="11" t="s">
        <v>1657</v>
      </c>
      <c r="D262" s="12" t="s">
        <v>42</v>
      </c>
      <c r="E262" s="12" t="s">
        <v>17</v>
      </c>
      <c r="F262" s="13" t="s">
        <v>1658</v>
      </c>
      <c r="G262" s="14"/>
      <c r="H262" s="15" t="s">
        <v>1659</v>
      </c>
      <c r="I262" s="15" t="s">
        <v>1660</v>
      </c>
      <c r="J262" s="15" t="s">
        <v>1661</v>
      </c>
      <c r="K262" s="15" t="s">
        <v>60</v>
      </c>
      <c r="L262" s="15" t="s">
        <v>1329</v>
      </c>
      <c r="M262" s="16">
        <v>28000000</v>
      </c>
      <c r="N262" s="17">
        <v>16399999.999999998</v>
      </c>
      <c r="O262" s="32">
        <f>Table1[[#This Row],[Box Office Revenue ($)]]-Table1[[#This Row],[Budget ($)]]</f>
        <v>-11600000.000000002</v>
      </c>
      <c r="P262" s="35">
        <f>(Table1[[#This Row],[Profit Made]]/Table1[[#This Row],[Budget ($)]])</f>
        <v>-0.41428571428571437</v>
      </c>
      <c r="Q262" s="2"/>
      <c r="R262" s="2"/>
      <c r="S262" s="2"/>
      <c r="T262" s="2"/>
      <c r="U262" s="2"/>
      <c r="V262" s="2"/>
    </row>
    <row r="263" spans="1:22" ht="12.75" x14ac:dyDescent="0.2">
      <c r="A263" s="9" t="s">
        <v>1662</v>
      </c>
      <c r="B263" s="10">
        <v>41537</v>
      </c>
      <c r="C263" s="11" t="s">
        <v>1663</v>
      </c>
      <c r="D263" s="12" t="s">
        <v>33</v>
      </c>
      <c r="E263" s="12"/>
      <c r="F263" s="13" t="s">
        <v>1664</v>
      </c>
      <c r="G263" s="14"/>
      <c r="H263" s="15" t="s">
        <v>718</v>
      </c>
      <c r="I263" s="15" t="s">
        <v>464</v>
      </c>
      <c r="J263" s="15" t="s">
        <v>1262</v>
      </c>
      <c r="K263" s="15" t="s">
        <v>1665</v>
      </c>
      <c r="L263" s="15" t="s">
        <v>317</v>
      </c>
      <c r="M263" s="16">
        <v>46000000</v>
      </c>
      <c r="N263" s="17">
        <v>122100000</v>
      </c>
      <c r="O263" s="32">
        <f>Table1[[#This Row],[Box Office Revenue ($)]]-Table1[[#This Row],[Budget ($)]]</f>
        <v>76100000</v>
      </c>
      <c r="P263" s="35">
        <f>(Table1[[#This Row],[Profit Made]]/Table1[[#This Row],[Budget ($)]])</f>
        <v>1.6543478260869566</v>
      </c>
      <c r="Q263" s="2"/>
      <c r="R263" s="2"/>
      <c r="S263" s="2"/>
      <c r="T263" s="2"/>
      <c r="U263" s="2"/>
      <c r="V263" s="2"/>
    </row>
    <row r="264" spans="1:22" ht="12.75" x14ac:dyDescent="0.2">
      <c r="A264" s="9" t="s">
        <v>1666</v>
      </c>
      <c r="B264" s="10">
        <v>42034</v>
      </c>
      <c r="C264" s="11" t="s">
        <v>1667</v>
      </c>
      <c r="D264" s="12" t="s">
        <v>159</v>
      </c>
      <c r="E264" s="12" t="s">
        <v>145</v>
      </c>
      <c r="F264" s="13" t="s">
        <v>1668</v>
      </c>
      <c r="G264" s="14"/>
      <c r="H264" s="15" t="s">
        <v>470</v>
      </c>
      <c r="I264" s="15" t="s">
        <v>1669</v>
      </c>
      <c r="J264" s="12"/>
      <c r="K264" s="12"/>
      <c r="L264" s="12"/>
      <c r="M264" s="16">
        <v>12000000</v>
      </c>
      <c r="N264" s="17">
        <v>33200000.000000004</v>
      </c>
      <c r="O264" s="32">
        <f>Table1[[#This Row],[Box Office Revenue ($)]]-Table1[[#This Row],[Budget ($)]]</f>
        <v>21200000.000000004</v>
      </c>
      <c r="P264" s="35">
        <f>(Table1[[#This Row],[Profit Made]]/Table1[[#This Row],[Budget ($)]])</f>
        <v>1.7666666666666671</v>
      </c>
      <c r="Q264" s="2"/>
      <c r="R264" s="2"/>
      <c r="S264" s="2"/>
      <c r="T264" s="2"/>
      <c r="U264" s="2"/>
      <c r="V264" s="2"/>
    </row>
    <row r="265" spans="1:22" ht="12.75" x14ac:dyDescent="0.2">
      <c r="A265" s="9" t="s">
        <v>1670</v>
      </c>
      <c r="B265" s="10">
        <v>40970</v>
      </c>
      <c r="C265" s="11" t="s">
        <v>1671</v>
      </c>
      <c r="D265" s="12" t="s">
        <v>42</v>
      </c>
      <c r="E265" s="12"/>
      <c r="F265" s="13" t="s">
        <v>214</v>
      </c>
      <c r="G265" s="14"/>
      <c r="H265" s="15" t="s">
        <v>769</v>
      </c>
      <c r="I265" s="15" t="s">
        <v>1672</v>
      </c>
      <c r="J265" s="15" t="s">
        <v>1673</v>
      </c>
      <c r="K265" s="15" t="s">
        <v>1674</v>
      </c>
      <c r="L265" s="15" t="s">
        <v>815</v>
      </c>
      <c r="M265" s="16">
        <v>12000000</v>
      </c>
      <c r="N265" s="17">
        <v>102700000</v>
      </c>
      <c r="O265" s="32">
        <f>Table1[[#This Row],[Box Office Revenue ($)]]-Table1[[#This Row],[Budget ($)]]</f>
        <v>90700000</v>
      </c>
      <c r="P265" s="35">
        <f>(Table1[[#This Row],[Profit Made]]/Table1[[#This Row],[Budget ($)]])</f>
        <v>7.5583333333333336</v>
      </c>
      <c r="Q265" s="2"/>
      <c r="R265" s="2"/>
      <c r="S265" s="2"/>
      <c r="T265" s="2"/>
      <c r="U265" s="2"/>
      <c r="V265" s="2"/>
    </row>
    <row r="266" spans="1:22" ht="12.75" x14ac:dyDescent="0.2">
      <c r="A266" s="9" t="s">
        <v>1675</v>
      </c>
      <c r="B266" s="10">
        <v>41068</v>
      </c>
      <c r="C266" s="11" t="s">
        <v>1676</v>
      </c>
      <c r="D266" s="12" t="s">
        <v>159</v>
      </c>
      <c r="E266" s="12" t="s">
        <v>17</v>
      </c>
      <c r="F266" s="13" t="s">
        <v>1677</v>
      </c>
      <c r="G266" s="14"/>
      <c r="H266" s="15" t="s">
        <v>492</v>
      </c>
      <c r="I266" s="15" t="s">
        <v>1678</v>
      </c>
      <c r="J266" s="15" t="s">
        <v>1185</v>
      </c>
      <c r="K266" s="15" t="s">
        <v>859</v>
      </c>
      <c r="L266" s="15" t="s">
        <v>1249</v>
      </c>
      <c r="M266" s="16">
        <v>130000000</v>
      </c>
      <c r="N266" s="17">
        <v>403400000</v>
      </c>
      <c r="O266" s="32">
        <f>Table1[[#This Row],[Box Office Revenue ($)]]-Table1[[#This Row],[Budget ($)]]</f>
        <v>273400000</v>
      </c>
      <c r="P266" s="35">
        <f>(Table1[[#This Row],[Profit Made]]/Table1[[#This Row],[Budget ($)]])</f>
        <v>2.1030769230769231</v>
      </c>
      <c r="Q266" s="2"/>
      <c r="R266" s="2"/>
      <c r="S266" s="2"/>
      <c r="T266" s="2"/>
      <c r="U266" s="2"/>
      <c r="V266" s="2"/>
    </row>
    <row r="267" spans="1:22" ht="12.75" x14ac:dyDescent="0.2">
      <c r="A267" s="9" t="s">
        <v>1679</v>
      </c>
      <c r="B267" s="10">
        <v>41271</v>
      </c>
      <c r="C267" s="11" t="s">
        <v>1680</v>
      </c>
      <c r="D267" s="12" t="s">
        <v>64</v>
      </c>
      <c r="E267" s="12"/>
      <c r="F267" s="13" t="s">
        <v>1681</v>
      </c>
      <c r="G267" s="14"/>
      <c r="H267" s="15" t="s">
        <v>705</v>
      </c>
      <c r="I267" s="15" t="s">
        <v>27</v>
      </c>
      <c r="J267" s="15" t="s">
        <v>1165</v>
      </c>
      <c r="K267" s="15" t="s">
        <v>1682</v>
      </c>
      <c r="L267" s="12"/>
      <c r="M267" s="16">
        <v>15000000</v>
      </c>
      <c r="N267" s="17">
        <v>8100000</v>
      </c>
      <c r="O267" s="32">
        <f>Table1[[#This Row],[Box Office Revenue ($)]]-Table1[[#This Row],[Budget ($)]]</f>
        <v>-6900000</v>
      </c>
      <c r="P267" s="35">
        <f>(Table1[[#This Row],[Profit Made]]/Table1[[#This Row],[Budget ($)]])</f>
        <v>-0.46</v>
      </c>
      <c r="Q267" s="2"/>
      <c r="R267" s="2"/>
      <c r="S267" s="2"/>
      <c r="T267" s="2"/>
      <c r="U267" s="2"/>
      <c r="V267" s="2"/>
    </row>
    <row r="268" spans="1:22" ht="12.75" x14ac:dyDescent="0.2">
      <c r="A268" s="9" t="s">
        <v>1683</v>
      </c>
      <c r="B268" s="10">
        <v>41474</v>
      </c>
      <c r="C268" s="11" t="s">
        <v>1684</v>
      </c>
      <c r="D268" s="12" t="s">
        <v>24</v>
      </c>
      <c r="E268" s="12" t="s">
        <v>42</v>
      </c>
      <c r="F268" s="13" t="s">
        <v>1685</v>
      </c>
      <c r="G268" s="14"/>
      <c r="H268" s="15" t="s">
        <v>580</v>
      </c>
      <c r="I268" s="15" t="s">
        <v>1686</v>
      </c>
      <c r="J268" s="15" t="s">
        <v>1687</v>
      </c>
      <c r="K268" s="15" t="s">
        <v>1688</v>
      </c>
      <c r="L268" s="15" t="s">
        <v>1689</v>
      </c>
      <c r="M268" s="16">
        <v>130000000</v>
      </c>
      <c r="N268" s="17">
        <v>78300000</v>
      </c>
      <c r="O268" s="32">
        <f>Table1[[#This Row],[Box Office Revenue ($)]]-Table1[[#This Row],[Budget ($)]]</f>
        <v>-51700000</v>
      </c>
      <c r="P268" s="35">
        <f>(Table1[[#This Row],[Profit Made]]/Table1[[#This Row],[Budget ($)]])</f>
        <v>-0.39769230769230768</v>
      </c>
      <c r="Q268" s="2"/>
      <c r="R268" s="2"/>
      <c r="S268" s="2"/>
      <c r="T268" s="2"/>
      <c r="U268" s="2"/>
      <c r="V268" s="2"/>
    </row>
    <row r="269" spans="1:22" ht="12.75" x14ac:dyDescent="0.2">
      <c r="A269" s="9" t="s">
        <v>1690</v>
      </c>
      <c r="B269" s="10">
        <v>42419</v>
      </c>
      <c r="C269" s="11" t="s">
        <v>1691</v>
      </c>
      <c r="D269" s="12" t="s">
        <v>64</v>
      </c>
      <c r="E269" s="12" t="s">
        <v>519</v>
      </c>
      <c r="F269" s="13" t="s">
        <v>1692</v>
      </c>
      <c r="G269" s="14"/>
      <c r="H269" s="15" t="s">
        <v>1693</v>
      </c>
      <c r="I269" s="15" t="s">
        <v>741</v>
      </c>
      <c r="J269" s="15" t="s">
        <v>320</v>
      </c>
      <c r="K269" s="15" t="s">
        <v>1694</v>
      </c>
      <c r="L269" s="15" t="s">
        <v>1695</v>
      </c>
      <c r="M269" s="16">
        <v>5000000</v>
      </c>
      <c r="N269" s="17">
        <v>23500000</v>
      </c>
      <c r="O269" s="32">
        <f>Table1[[#This Row],[Box Office Revenue ($)]]-Table1[[#This Row],[Budget ($)]]</f>
        <v>18500000</v>
      </c>
      <c r="P269" s="35">
        <f>(Table1[[#This Row],[Profit Made]]/Table1[[#This Row],[Budget ($)]])</f>
        <v>3.7</v>
      </c>
      <c r="Q269" s="2"/>
      <c r="R269" s="2"/>
      <c r="S269" s="2"/>
      <c r="T269" s="2"/>
      <c r="U269" s="2"/>
      <c r="V269" s="2"/>
    </row>
    <row r="270" spans="1:22" ht="12.75" x14ac:dyDescent="0.2">
      <c r="A270" s="9" t="s">
        <v>1696</v>
      </c>
      <c r="B270" s="10">
        <v>41159</v>
      </c>
      <c r="C270" s="11" t="s">
        <v>1697</v>
      </c>
      <c r="D270" s="12" t="s">
        <v>24</v>
      </c>
      <c r="E270" s="12" t="s">
        <v>145</v>
      </c>
      <c r="F270" s="13" t="s">
        <v>391</v>
      </c>
      <c r="G270" s="14"/>
      <c r="H270" s="15" t="s">
        <v>66</v>
      </c>
      <c r="I270" s="15" t="s">
        <v>1698</v>
      </c>
      <c r="J270" s="15" t="s">
        <v>1699</v>
      </c>
      <c r="K270" s="15" t="s">
        <v>1700</v>
      </c>
      <c r="L270" s="15" t="s">
        <v>1701</v>
      </c>
      <c r="M270" s="16">
        <v>18000000</v>
      </c>
      <c r="N270" s="17">
        <v>389900000</v>
      </c>
      <c r="O270" s="32">
        <f>Table1[[#This Row],[Box Office Revenue ($)]]-Table1[[#This Row],[Budget ($)]]</f>
        <v>371900000</v>
      </c>
      <c r="P270" s="35">
        <f>(Table1[[#This Row],[Profit Made]]/Table1[[#This Row],[Budget ($)]])</f>
        <v>20.661111111111111</v>
      </c>
      <c r="Q270" s="2"/>
      <c r="R270" s="2"/>
      <c r="S270" s="2"/>
      <c r="T270" s="2"/>
      <c r="U270" s="2"/>
      <c r="V270" s="2"/>
    </row>
    <row r="271" spans="1:22" ht="12.75" x14ac:dyDescent="0.2">
      <c r="A271" s="9" t="s">
        <v>1702</v>
      </c>
      <c r="B271" s="10">
        <v>42139</v>
      </c>
      <c r="C271" s="11" t="s">
        <v>1703</v>
      </c>
      <c r="D271" s="12" t="s">
        <v>64</v>
      </c>
      <c r="E271" s="12"/>
      <c r="F271" s="13" t="s">
        <v>1704</v>
      </c>
      <c r="G271" s="14"/>
      <c r="H271" s="15" t="s">
        <v>1705</v>
      </c>
      <c r="I271" s="12"/>
      <c r="J271" s="12"/>
      <c r="K271" s="12"/>
      <c r="L271" s="12"/>
      <c r="M271" s="16">
        <v>1750000</v>
      </c>
      <c r="N271" s="17">
        <v>1740000</v>
      </c>
      <c r="O271" s="32">
        <f>Table1[[#This Row],[Box Office Revenue ($)]]-Table1[[#This Row],[Budget ($)]]</f>
        <v>-10000</v>
      </c>
      <c r="P271" s="35">
        <f>(Table1[[#This Row],[Profit Made]]/Table1[[#This Row],[Budget ($)]])</f>
        <v>-5.7142857142857143E-3</v>
      </c>
      <c r="Q271" s="2"/>
      <c r="R271" s="2"/>
      <c r="S271" s="2"/>
      <c r="T271" s="2"/>
      <c r="U271" s="2"/>
      <c r="V271" s="2"/>
    </row>
    <row r="272" spans="1:22" ht="12.75" x14ac:dyDescent="0.2">
      <c r="A272" s="9" t="s">
        <v>1706</v>
      </c>
      <c r="B272" s="10">
        <v>42489</v>
      </c>
      <c r="C272" s="11" t="s">
        <v>1707</v>
      </c>
      <c r="D272" s="12" t="s">
        <v>159</v>
      </c>
      <c r="E272" s="12" t="s">
        <v>24</v>
      </c>
      <c r="F272" s="13" t="s">
        <v>1708</v>
      </c>
      <c r="G272" s="13" t="s">
        <v>1709</v>
      </c>
      <c r="H272" s="15" t="s">
        <v>1710</v>
      </c>
      <c r="I272" s="15" t="s">
        <v>20</v>
      </c>
      <c r="J272" s="15" t="s">
        <v>197</v>
      </c>
      <c r="K272" s="15" t="s">
        <v>455</v>
      </c>
      <c r="L272" s="15" t="s">
        <v>1711</v>
      </c>
      <c r="M272" s="16">
        <v>20000000</v>
      </c>
      <c r="N272" s="17">
        <v>12800000</v>
      </c>
      <c r="O272" s="32">
        <f>Table1[[#This Row],[Box Office Revenue ($)]]-Table1[[#This Row],[Budget ($)]]</f>
        <v>-7200000</v>
      </c>
      <c r="P272" s="35">
        <f>(Table1[[#This Row],[Profit Made]]/Table1[[#This Row],[Budget ($)]])</f>
        <v>-0.36</v>
      </c>
      <c r="Q272" s="2"/>
      <c r="R272" s="2"/>
      <c r="S272" s="2"/>
      <c r="T272" s="2"/>
      <c r="U272" s="2"/>
      <c r="V272" s="2"/>
    </row>
    <row r="273" spans="1:22" ht="12.75" x14ac:dyDescent="0.2">
      <c r="A273" s="9" t="s">
        <v>1712</v>
      </c>
      <c r="B273" s="10">
        <v>41474</v>
      </c>
      <c r="C273" s="11" t="s">
        <v>1713</v>
      </c>
      <c r="D273" s="12" t="s">
        <v>24</v>
      </c>
      <c r="E273" s="12" t="s">
        <v>42</v>
      </c>
      <c r="F273" s="13" t="s">
        <v>1714</v>
      </c>
      <c r="G273" s="14"/>
      <c r="H273" s="15" t="s">
        <v>88</v>
      </c>
      <c r="I273" s="15" t="s">
        <v>456</v>
      </c>
      <c r="J273" s="15" t="s">
        <v>764</v>
      </c>
      <c r="K273" s="15" t="s">
        <v>1689</v>
      </c>
      <c r="L273" s="15" t="s">
        <v>1715</v>
      </c>
      <c r="M273" s="16">
        <v>84000000</v>
      </c>
      <c r="N273" s="17">
        <v>148100000</v>
      </c>
      <c r="O273" s="32">
        <f>Table1[[#This Row],[Box Office Revenue ($)]]-Table1[[#This Row],[Budget ($)]]</f>
        <v>64100000</v>
      </c>
      <c r="P273" s="35">
        <f>(Table1[[#This Row],[Profit Made]]/Table1[[#This Row],[Budget ($)]])</f>
        <v>0.76309523809523805</v>
      </c>
      <c r="Q273" s="2"/>
      <c r="R273" s="2"/>
      <c r="S273" s="2"/>
      <c r="T273" s="2"/>
      <c r="U273" s="2"/>
      <c r="V273" s="2"/>
    </row>
    <row r="274" spans="1:22" ht="12.75" x14ac:dyDescent="0.2">
      <c r="A274" s="9" t="s">
        <v>1716</v>
      </c>
      <c r="B274" s="10">
        <v>41234</v>
      </c>
      <c r="C274" s="11" t="s">
        <v>1717</v>
      </c>
      <c r="D274" s="12" t="s">
        <v>24</v>
      </c>
      <c r="E274" s="12"/>
      <c r="F274" s="13" t="s">
        <v>1718</v>
      </c>
      <c r="G274" s="14"/>
      <c r="H274" s="15" t="s">
        <v>1719</v>
      </c>
      <c r="I274" s="15" t="s">
        <v>359</v>
      </c>
      <c r="J274" s="15" t="s">
        <v>300</v>
      </c>
      <c r="K274" s="15" t="s">
        <v>1720</v>
      </c>
      <c r="L274" s="15" t="s">
        <v>739</v>
      </c>
      <c r="M274" s="16">
        <v>65000000</v>
      </c>
      <c r="N274" s="17">
        <v>48100000</v>
      </c>
      <c r="O274" s="32">
        <f>Table1[[#This Row],[Box Office Revenue ($)]]-Table1[[#This Row],[Budget ($)]]</f>
        <v>-16900000</v>
      </c>
      <c r="P274" s="35">
        <f>(Table1[[#This Row],[Profit Made]]/Table1[[#This Row],[Budget ($)]])</f>
        <v>-0.26</v>
      </c>
      <c r="Q274" s="2"/>
      <c r="R274" s="2"/>
      <c r="S274" s="2"/>
      <c r="T274" s="2"/>
      <c r="U274" s="2"/>
      <c r="V274" s="2"/>
    </row>
    <row r="275" spans="1:22" ht="12.75" x14ac:dyDescent="0.2">
      <c r="A275" s="9" t="s">
        <v>1721</v>
      </c>
      <c r="B275" s="10">
        <v>40928</v>
      </c>
      <c r="C275" s="11" t="s">
        <v>1722</v>
      </c>
      <c r="D275" s="12" t="s">
        <v>64</v>
      </c>
      <c r="E275" s="12"/>
      <c r="F275" s="13" t="s">
        <v>1723</v>
      </c>
      <c r="G275" s="14"/>
      <c r="H275" s="15" t="s">
        <v>1724</v>
      </c>
      <c r="I275" s="15" t="s">
        <v>339</v>
      </c>
      <c r="J275" s="15" t="s">
        <v>118</v>
      </c>
      <c r="K275" s="15" t="s">
        <v>1725</v>
      </c>
      <c r="L275" s="15" t="s">
        <v>575</v>
      </c>
      <c r="M275" s="16">
        <v>58000000</v>
      </c>
      <c r="N275" s="17">
        <v>50400000</v>
      </c>
      <c r="O275" s="32">
        <f>Table1[[#This Row],[Box Office Revenue ($)]]-Table1[[#This Row],[Budget ($)]]</f>
        <v>-7600000</v>
      </c>
      <c r="P275" s="35">
        <f>(Table1[[#This Row],[Profit Made]]/Table1[[#This Row],[Budget ($)]])</f>
        <v>-0.1310344827586207</v>
      </c>
      <c r="Q275" s="2"/>
      <c r="R275" s="2"/>
      <c r="S275" s="2"/>
      <c r="T275" s="2"/>
      <c r="U275" s="2"/>
      <c r="V275" s="2"/>
    </row>
    <row r="276" spans="1:22" ht="12.75" x14ac:dyDescent="0.2">
      <c r="A276" s="9" t="s">
        <v>1726</v>
      </c>
      <c r="B276" s="10">
        <v>41166</v>
      </c>
      <c r="C276" s="11" t="s">
        <v>1727</v>
      </c>
      <c r="D276" s="12" t="s">
        <v>24</v>
      </c>
      <c r="E276" s="12" t="s">
        <v>17</v>
      </c>
      <c r="F276" s="13" t="s">
        <v>1641</v>
      </c>
      <c r="G276" s="14"/>
      <c r="H276" s="15" t="s">
        <v>1728</v>
      </c>
      <c r="I276" s="15" t="s">
        <v>1729</v>
      </c>
      <c r="J276" s="15" t="s">
        <v>1730</v>
      </c>
      <c r="K276" s="15" t="s">
        <v>1731</v>
      </c>
      <c r="L276" s="15" t="s">
        <v>775</v>
      </c>
      <c r="M276" s="16">
        <v>65000000</v>
      </c>
      <c r="N276" s="17">
        <v>240200000</v>
      </c>
      <c r="O276" s="32">
        <f>Table1[[#This Row],[Box Office Revenue ($)]]-Table1[[#This Row],[Budget ($)]]</f>
        <v>175200000</v>
      </c>
      <c r="P276" s="35">
        <f>(Table1[[#This Row],[Profit Made]]/Table1[[#This Row],[Budget ($)]])</f>
        <v>2.6953846153846155</v>
      </c>
      <c r="Q276" s="2"/>
      <c r="R276" s="2"/>
      <c r="S276" s="2"/>
      <c r="T276" s="2"/>
      <c r="U276" s="2"/>
      <c r="V276" s="2"/>
    </row>
    <row r="277" spans="1:22" ht="12.75" x14ac:dyDescent="0.2">
      <c r="A277" s="9" t="s">
        <v>1732</v>
      </c>
      <c r="B277" s="10">
        <v>42223</v>
      </c>
      <c r="C277" s="11" t="s">
        <v>1733</v>
      </c>
      <c r="D277" s="12" t="s">
        <v>42</v>
      </c>
      <c r="E277" s="12" t="s">
        <v>64</v>
      </c>
      <c r="F277" s="13" t="s">
        <v>1734</v>
      </c>
      <c r="G277" s="14"/>
      <c r="H277" s="15" t="s">
        <v>786</v>
      </c>
      <c r="I277" s="15" t="s">
        <v>1735</v>
      </c>
      <c r="J277" s="15" t="s">
        <v>1736</v>
      </c>
      <c r="K277" s="15" t="s">
        <v>1737</v>
      </c>
      <c r="L277" s="15" t="s">
        <v>431</v>
      </c>
      <c r="M277" s="16">
        <v>18000000</v>
      </c>
      <c r="N277" s="17">
        <v>41300000</v>
      </c>
      <c r="O277" s="32">
        <f>Table1[[#This Row],[Box Office Revenue ($)]]-Table1[[#This Row],[Budget ($)]]</f>
        <v>23300000</v>
      </c>
      <c r="P277" s="35">
        <f>(Table1[[#This Row],[Profit Made]]/Table1[[#This Row],[Budget ($)]])</f>
        <v>1.2944444444444445</v>
      </c>
      <c r="Q277" s="2"/>
      <c r="R277" s="2"/>
      <c r="S277" s="2"/>
      <c r="T277" s="2"/>
      <c r="U277" s="2"/>
      <c r="V277" s="2"/>
    </row>
    <row r="278" spans="1:22" ht="12.75" x14ac:dyDescent="0.2">
      <c r="A278" s="9" t="s">
        <v>1738</v>
      </c>
      <c r="B278" s="10">
        <v>41523</v>
      </c>
      <c r="C278" s="11" t="s">
        <v>1739</v>
      </c>
      <c r="D278" s="12" t="s">
        <v>24</v>
      </c>
      <c r="E278" s="12" t="s">
        <v>159</v>
      </c>
      <c r="F278" s="13" t="s">
        <v>1740</v>
      </c>
      <c r="G278" s="14"/>
      <c r="H278" s="15" t="s">
        <v>774</v>
      </c>
      <c r="I278" s="15" t="s">
        <v>1741</v>
      </c>
      <c r="J278" s="15" t="s">
        <v>1742</v>
      </c>
      <c r="K278" s="15" t="s">
        <v>1743</v>
      </c>
      <c r="L278" s="15" t="s">
        <v>1744</v>
      </c>
      <c r="M278" s="16">
        <v>40000000</v>
      </c>
      <c r="N278" s="17">
        <v>100300000</v>
      </c>
      <c r="O278" s="32">
        <f>Table1[[#This Row],[Box Office Revenue ($)]]-Table1[[#This Row],[Budget ($)]]</f>
        <v>60300000</v>
      </c>
      <c r="P278" s="35">
        <f>(Table1[[#This Row],[Profit Made]]/Table1[[#This Row],[Budget ($)]])</f>
        <v>1.5075000000000001</v>
      </c>
      <c r="Q278" s="2"/>
      <c r="R278" s="2"/>
      <c r="S278" s="2"/>
      <c r="T278" s="2"/>
      <c r="U278" s="2"/>
      <c r="V278" s="2"/>
    </row>
    <row r="279" spans="1:22" ht="12.75" x14ac:dyDescent="0.2">
      <c r="A279" s="9" t="s">
        <v>1745</v>
      </c>
      <c r="B279" s="10">
        <v>41656</v>
      </c>
      <c r="C279" s="11" t="s">
        <v>1746</v>
      </c>
      <c r="D279" s="12" t="s">
        <v>24</v>
      </c>
      <c r="E279" s="12" t="s">
        <v>42</v>
      </c>
      <c r="F279" s="13" t="s">
        <v>1747</v>
      </c>
      <c r="G279" s="14"/>
      <c r="H279" s="15" t="s">
        <v>47</v>
      </c>
      <c r="I279" s="15" t="s">
        <v>450</v>
      </c>
      <c r="J279" s="15" t="s">
        <v>219</v>
      </c>
      <c r="K279" s="15" t="s">
        <v>1748</v>
      </c>
      <c r="L279" s="15" t="s">
        <v>846</v>
      </c>
      <c r="M279" s="16">
        <v>25000000</v>
      </c>
      <c r="N279" s="17">
        <v>154500000</v>
      </c>
      <c r="O279" s="32">
        <f>Table1[[#This Row],[Box Office Revenue ($)]]-Table1[[#This Row],[Budget ($)]]</f>
        <v>129500000</v>
      </c>
      <c r="P279" s="35">
        <f>(Table1[[#This Row],[Profit Made]]/Table1[[#This Row],[Budget ($)]])</f>
        <v>5.18</v>
      </c>
      <c r="Q279" s="2"/>
      <c r="R279" s="2"/>
      <c r="S279" s="2"/>
      <c r="T279" s="2"/>
      <c r="U279" s="2"/>
      <c r="V279" s="2"/>
    </row>
    <row r="280" spans="1:22" ht="12.75" x14ac:dyDescent="0.2">
      <c r="A280" s="9" t="s">
        <v>1749</v>
      </c>
      <c r="B280" s="10">
        <v>42384</v>
      </c>
      <c r="C280" s="11" t="s">
        <v>1750</v>
      </c>
      <c r="D280" s="12" t="s">
        <v>42</v>
      </c>
      <c r="E280" s="12" t="s">
        <v>24</v>
      </c>
      <c r="F280" s="13" t="s">
        <v>1747</v>
      </c>
      <c r="G280" s="14"/>
      <c r="H280" s="15" t="s">
        <v>47</v>
      </c>
      <c r="I280" s="15" t="s">
        <v>450</v>
      </c>
      <c r="J280" s="15" t="s">
        <v>1751</v>
      </c>
      <c r="K280" s="15" t="s">
        <v>595</v>
      </c>
      <c r="L280" s="15" t="s">
        <v>1537</v>
      </c>
      <c r="M280" s="16">
        <v>40000000</v>
      </c>
      <c r="N280" s="17">
        <v>124200000</v>
      </c>
      <c r="O280" s="32">
        <f>Table1[[#This Row],[Box Office Revenue ($)]]-Table1[[#This Row],[Budget ($)]]</f>
        <v>84200000</v>
      </c>
      <c r="P280" s="35">
        <f>(Table1[[#This Row],[Profit Made]]/Table1[[#This Row],[Budget ($)]])</f>
        <v>2.105</v>
      </c>
      <c r="Q280" s="2"/>
      <c r="R280" s="2"/>
      <c r="S280" s="2"/>
      <c r="T280" s="2"/>
      <c r="U280" s="2"/>
      <c r="V280" s="2"/>
    </row>
    <row r="281" spans="1:22" ht="12.75" x14ac:dyDescent="0.2">
      <c r="A281" s="9" t="s">
        <v>1752</v>
      </c>
      <c r="B281" s="10">
        <v>41718</v>
      </c>
      <c r="C281" s="11" t="s">
        <v>1753</v>
      </c>
      <c r="D281" s="12" t="s">
        <v>191</v>
      </c>
      <c r="E281" s="12"/>
      <c r="F281" s="13" t="s">
        <v>1754</v>
      </c>
      <c r="G281" s="14"/>
      <c r="H281" s="15" t="s">
        <v>215</v>
      </c>
      <c r="I281" s="15" t="s">
        <v>1065</v>
      </c>
      <c r="J281" s="15" t="s">
        <v>1755</v>
      </c>
      <c r="K281" s="15" t="s">
        <v>1756</v>
      </c>
      <c r="L281" s="15" t="s">
        <v>1340</v>
      </c>
      <c r="M281" s="16">
        <v>103000000</v>
      </c>
      <c r="N281" s="17">
        <v>500100000</v>
      </c>
      <c r="O281" s="32">
        <f>Table1[[#This Row],[Box Office Revenue ($)]]-Table1[[#This Row],[Budget ($)]]</f>
        <v>397100000</v>
      </c>
      <c r="P281" s="35">
        <f>(Table1[[#This Row],[Profit Made]]/Table1[[#This Row],[Budget ($)]])</f>
        <v>3.8553398058252428</v>
      </c>
      <c r="Q281" s="2"/>
      <c r="R281" s="2"/>
      <c r="S281" s="2"/>
      <c r="T281" s="2"/>
      <c r="U281" s="2"/>
      <c r="V281" s="2"/>
    </row>
    <row r="282" spans="1:22" ht="12.75" x14ac:dyDescent="0.2">
      <c r="A282" s="9" t="s">
        <v>1757</v>
      </c>
      <c r="B282" s="10">
        <v>41234</v>
      </c>
      <c r="C282" s="11" t="s">
        <v>1758</v>
      </c>
      <c r="D282" s="12" t="s">
        <v>145</v>
      </c>
      <c r="E282" s="12"/>
      <c r="F282" s="13" t="s">
        <v>1759</v>
      </c>
      <c r="G282" s="14"/>
      <c r="H282" s="15" t="s">
        <v>1098</v>
      </c>
      <c r="I282" s="15" t="s">
        <v>187</v>
      </c>
      <c r="J282" s="15" t="s">
        <v>464</v>
      </c>
      <c r="K282" s="15" t="s">
        <v>1486</v>
      </c>
      <c r="L282" s="15" t="s">
        <v>1760</v>
      </c>
      <c r="M282" s="16">
        <v>145000000</v>
      </c>
      <c r="N282" s="17">
        <v>306900000</v>
      </c>
      <c r="O282" s="32">
        <f>Table1[[#This Row],[Box Office Revenue ($)]]-Table1[[#This Row],[Budget ($)]]</f>
        <v>161900000</v>
      </c>
      <c r="P282" s="35">
        <f>(Table1[[#This Row],[Profit Made]]/Table1[[#This Row],[Budget ($)]])</f>
        <v>1.116551724137931</v>
      </c>
      <c r="Q282" s="2"/>
      <c r="R282" s="2"/>
      <c r="S282" s="2"/>
      <c r="T282" s="2"/>
      <c r="U282" s="2"/>
      <c r="V282" s="2"/>
    </row>
    <row r="283" spans="1:22" ht="12.75" x14ac:dyDescent="0.2">
      <c r="A283" s="9" t="s">
        <v>1761</v>
      </c>
      <c r="B283" s="10">
        <v>42419</v>
      </c>
      <c r="C283" s="11" t="s">
        <v>1762</v>
      </c>
      <c r="D283" s="12" t="s">
        <v>64</v>
      </c>
      <c r="E283" s="12"/>
      <c r="F283" s="13" t="s">
        <v>1763</v>
      </c>
      <c r="G283" s="14"/>
      <c r="H283" s="15" t="s">
        <v>1764</v>
      </c>
      <c r="I283" s="15" t="s">
        <v>1765</v>
      </c>
      <c r="J283" s="15" t="s">
        <v>133</v>
      </c>
      <c r="K283" s="12"/>
      <c r="L283" s="12"/>
      <c r="M283" s="16">
        <v>20000000</v>
      </c>
      <c r="N283" s="17">
        <v>46100000</v>
      </c>
      <c r="O283" s="32">
        <f>Table1[[#This Row],[Box Office Revenue ($)]]-Table1[[#This Row],[Budget ($)]]</f>
        <v>26100000</v>
      </c>
      <c r="P283" s="35">
        <f>(Table1[[#This Row],[Profit Made]]/Table1[[#This Row],[Budget ($)]])</f>
        <v>1.3049999999999999</v>
      </c>
      <c r="Q283" s="2"/>
      <c r="R283" s="2"/>
      <c r="S283" s="2"/>
      <c r="T283" s="2"/>
      <c r="U283" s="2"/>
      <c r="V283" s="2"/>
    </row>
    <row r="284" spans="1:22" ht="12.75" x14ac:dyDescent="0.2">
      <c r="A284" s="9" t="s">
        <v>1766</v>
      </c>
      <c r="B284" s="10">
        <v>41669</v>
      </c>
      <c r="C284" s="11" t="s">
        <v>1767</v>
      </c>
      <c r="D284" s="12" t="s">
        <v>24</v>
      </c>
      <c r="E284" s="12" t="s">
        <v>145</v>
      </c>
      <c r="F284" s="13" t="s">
        <v>1768</v>
      </c>
      <c r="G284" s="14"/>
      <c r="H284" s="15" t="s">
        <v>491</v>
      </c>
      <c r="I284" s="15" t="s">
        <v>490</v>
      </c>
      <c r="J284" s="15" t="s">
        <v>1424</v>
      </c>
      <c r="K284" s="15" t="s">
        <v>635</v>
      </c>
      <c r="L284" s="15" t="s">
        <v>559</v>
      </c>
      <c r="M284" s="16">
        <v>100000000</v>
      </c>
      <c r="N284" s="17">
        <v>242700000</v>
      </c>
      <c r="O284" s="32">
        <f>Table1[[#This Row],[Box Office Revenue ($)]]-Table1[[#This Row],[Budget ($)]]</f>
        <v>142700000</v>
      </c>
      <c r="P284" s="35">
        <f>(Table1[[#This Row],[Profit Made]]/Table1[[#This Row],[Budget ($)]])</f>
        <v>1.427</v>
      </c>
      <c r="Q284" s="2"/>
      <c r="R284" s="2"/>
      <c r="S284" s="2"/>
      <c r="T284" s="2"/>
      <c r="U284" s="2"/>
      <c r="V284" s="2"/>
    </row>
    <row r="285" spans="1:22" ht="12.75" x14ac:dyDescent="0.2">
      <c r="A285" s="9" t="s">
        <v>1769</v>
      </c>
      <c r="B285" s="10">
        <v>41138</v>
      </c>
      <c r="C285" s="11" t="s">
        <v>1770</v>
      </c>
      <c r="D285" s="12" t="s">
        <v>42</v>
      </c>
      <c r="E285" s="12" t="s">
        <v>64</v>
      </c>
      <c r="F285" s="13" t="s">
        <v>1545</v>
      </c>
      <c r="G285" s="14"/>
      <c r="H285" s="15" t="s">
        <v>668</v>
      </c>
      <c r="I285" s="15" t="s">
        <v>1116</v>
      </c>
      <c r="J285" s="15" t="s">
        <v>1771</v>
      </c>
      <c r="K285" s="15" t="s">
        <v>1772</v>
      </c>
      <c r="L285" s="15" t="s">
        <v>1583</v>
      </c>
      <c r="M285" s="16">
        <v>2500000</v>
      </c>
      <c r="N285" s="17">
        <v>4900000</v>
      </c>
      <c r="O285" s="32">
        <f>Table1[[#This Row],[Box Office Revenue ($)]]-Table1[[#This Row],[Budget ($)]]</f>
        <v>2400000</v>
      </c>
      <c r="P285" s="35">
        <f>(Table1[[#This Row],[Profit Made]]/Table1[[#This Row],[Budget ($)]])</f>
        <v>0.96</v>
      </c>
      <c r="Q285" s="2"/>
      <c r="R285" s="2"/>
      <c r="S285" s="2"/>
      <c r="T285" s="2"/>
      <c r="U285" s="2"/>
      <c r="V285" s="2"/>
    </row>
    <row r="286" spans="1:22" ht="12.75" x14ac:dyDescent="0.2">
      <c r="A286" s="9" t="s">
        <v>1773</v>
      </c>
      <c r="B286" s="10">
        <v>41075</v>
      </c>
      <c r="C286" s="11" t="s">
        <v>1774</v>
      </c>
      <c r="D286" s="12" t="s">
        <v>296</v>
      </c>
      <c r="E286" s="12" t="s">
        <v>64</v>
      </c>
      <c r="F286" s="13" t="s">
        <v>1775</v>
      </c>
      <c r="G286" s="14"/>
      <c r="H286" s="15" t="s">
        <v>1776</v>
      </c>
      <c r="I286" s="15" t="s">
        <v>1777</v>
      </c>
      <c r="J286" s="15" t="s">
        <v>701</v>
      </c>
      <c r="K286" s="15" t="s">
        <v>187</v>
      </c>
      <c r="L286" s="15" t="s">
        <v>1778</v>
      </c>
      <c r="M286" s="16">
        <v>75000000</v>
      </c>
      <c r="N286" s="17">
        <v>59400000</v>
      </c>
      <c r="O286" s="32">
        <f>Table1[[#This Row],[Box Office Revenue ($)]]-Table1[[#This Row],[Budget ($)]]</f>
        <v>-15600000</v>
      </c>
      <c r="P286" s="35">
        <f>(Table1[[#This Row],[Profit Made]]/Table1[[#This Row],[Budget ($)]])</f>
        <v>-0.20799999999999999</v>
      </c>
      <c r="Q286" s="2"/>
      <c r="R286" s="2"/>
      <c r="S286" s="2"/>
      <c r="T286" s="2"/>
      <c r="U286" s="2"/>
      <c r="V286" s="2"/>
    </row>
    <row r="287" spans="1:22" ht="12.75" x14ac:dyDescent="0.2">
      <c r="A287" s="9" t="s">
        <v>1779</v>
      </c>
      <c r="B287" s="10">
        <v>42299</v>
      </c>
      <c r="C287" s="11" t="s">
        <v>1780</v>
      </c>
      <c r="D287" s="12" t="s">
        <v>42</v>
      </c>
      <c r="E287" s="12"/>
      <c r="F287" s="13" t="s">
        <v>1781</v>
      </c>
      <c r="G287" s="14"/>
      <c r="H287" s="15" t="s">
        <v>188</v>
      </c>
      <c r="I287" s="15" t="s">
        <v>88</v>
      </c>
      <c r="J287" s="15" t="s">
        <v>1393</v>
      </c>
      <c r="K287" s="15" t="s">
        <v>1782</v>
      </c>
      <c r="L287" s="15" t="s">
        <v>1783</v>
      </c>
      <c r="M287" s="16">
        <v>15000000</v>
      </c>
      <c r="N287" s="17">
        <v>3400000</v>
      </c>
      <c r="O287" s="32">
        <f>Table1[[#This Row],[Box Office Revenue ($)]]-Table1[[#This Row],[Budget ($)]]</f>
        <v>-11600000</v>
      </c>
      <c r="P287" s="35">
        <f>(Table1[[#This Row],[Profit Made]]/Table1[[#This Row],[Budget ($)]])</f>
        <v>-0.77333333333333332</v>
      </c>
      <c r="Q287" s="2"/>
      <c r="R287" s="2"/>
      <c r="S287" s="2"/>
      <c r="T287" s="2"/>
      <c r="U287" s="2"/>
      <c r="V287" s="2"/>
    </row>
    <row r="288" spans="1:22" ht="12.75" x14ac:dyDescent="0.2">
      <c r="A288" s="9" t="s">
        <v>1784</v>
      </c>
      <c r="B288" s="10">
        <v>41481</v>
      </c>
      <c r="C288" s="11" t="s">
        <v>1785</v>
      </c>
      <c r="D288" s="12" t="s">
        <v>64</v>
      </c>
      <c r="E288" s="12"/>
      <c r="F288" s="13" t="s">
        <v>1786</v>
      </c>
      <c r="G288" s="14"/>
      <c r="H288" s="15" t="s">
        <v>1611</v>
      </c>
      <c r="I288" s="15" t="s">
        <v>1787</v>
      </c>
      <c r="J288" s="15" t="s">
        <v>1788</v>
      </c>
      <c r="K288" s="15" t="s">
        <v>1789</v>
      </c>
      <c r="L288" s="15" t="s">
        <v>1790</v>
      </c>
      <c r="M288" s="16">
        <v>15000000</v>
      </c>
      <c r="N288" s="17">
        <v>3000000</v>
      </c>
      <c r="O288" s="32">
        <f>Table1[[#This Row],[Box Office Revenue ($)]]-Table1[[#This Row],[Budget ($)]]</f>
        <v>-12000000</v>
      </c>
      <c r="P288" s="35">
        <f>(Table1[[#This Row],[Profit Made]]/Table1[[#This Row],[Budget ($)]])</f>
        <v>-0.8</v>
      </c>
      <c r="Q288" s="2"/>
      <c r="R288" s="2"/>
      <c r="S288" s="2"/>
      <c r="T288" s="2"/>
      <c r="U288" s="2"/>
      <c r="V288" s="2"/>
    </row>
    <row r="289" spans="1:22" ht="12.75" x14ac:dyDescent="0.2">
      <c r="A289" s="9" t="s">
        <v>1791</v>
      </c>
      <c r="B289" s="10">
        <v>42251</v>
      </c>
      <c r="C289" s="11" t="s">
        <v>1792</v>
      </c>
      <c r="D289" s="12" t="s">
        <v>64</v>
      </c>
      <c r="E289" s="12" t="s">
        <v>16</v>
      </c>
      <c r="F289" s="13" t="s">
        <v>1793</v>
      </c>
      <c r="G289" s="14"/>
      <c r="H289" s="15" t="s">
        <v>48</v>
      </c>
      <c r="I289" s="15" t="s">
        <v>1794</v>
      </c>
      <c r="J289" s="15" t="s">
        <v>1795</v>
      </c>
      <c r="K289" s="15" t="s">
        <v>1796</v>
      </c>
      <c r="L289" s="15" t="s">
        <v>1797</v>
      </c>
      <c r="M289" s="16">
        <v>13000000</v>
      </c>
      <c r="N289" s="17">
        <v>36000000</v>
      </c>
      <c r="O289" s="32">
        <f>Table1[[#This Row],[Box Office Revenue ($)]]-Table1[[#This Row],[Budget ($)]]</f>
        <v>23000000</v>
      </c>
      <c r="P289" s="35">
        <f>(Table1[[#This Row],[Profit Made]]/Table1[[#This Row],[Budget ($)]])</f>
        <v>1.7692307692307692</v>
      </c>
      <c r="Q289" s="2"/>
      <c r="R289" s="2"/>
      <c r="S289" s="2"/>
      <c r="T289" s="2"/>
      <c r="U289" s="2"/>
      <c r="V289" s="2"/>
    </row>
    <row r="290" spans="1:22" ht="12.75" x14ac:dyDescent="0.2">
      <c r="A290" s="9" t="s">
        <v>1798</v>
      </c>
      <c r="B290" s="10">
        <v>42076</v>
      </c>
      <c r="C290" s="11" t="s">
        <v>1799</v>
      </c>
      <c r="D290" s="12" t="s">
        <v>24</v>
      </c>
      <c r="E290" s="12"/>
      <c r="F290" s="13" t="s">
        <v>1479</v>
      </c>
      <c r="G290" s="14"/>
      <c r="H290" s="15" t="s">
        <v>139</v>
      </c>
      <c r="I290" s="15" t="s">
        <v>491</v>
      </c>
      <c r="J290" s="15" t="s">
        <v>1302</v>
      </c>
      <c r="K290" s="12"/>
      <c r="L290" s="12"/>
      <c r="M290" s="16">
        <v>61600000</v>
      </c>
      <c r="N290" s="17">
        <v>71700000</v>
      </c>
      <c r="O290" s="32">
        <f>Table1[[#This Row],[Box Office Revenue ($)]]-Table1[[#This Row],[Budget ($)]]</f>
        <v>10100000</v>
      </c>
      <c r="P290" s="35">
        <f>(Table1[[#This Row],[Profit Made]]/Table1[[#This Row],[Budget ($)]])</f>
        <v>0.16396103896103897</v>
      </c>
      <c r="Q290" s="2"/>
      <c r="R290" s="2"/>
      <c r="S290" s="2"/>
      <c r="T290" s="2"/>
      <c r="U290" s="2"/>
      <c r="V290" s="2"/>
    </row>
    <row r="291" spans="1:22" ht="12.75" x14ac:dyDescent="0.2">
      <c r="A291" s="9" t="s">
        <v>1800</v>
      </c>
      <c r="B291" s="10">
        <v>41544</v>
      </c>
      <c r="C291" s="11" t="s">
        <v>1801</v>
      </c>
      <c r="D291" s="12" t="s">
        <v>33</v>
      </c>
      <c r="E291" s="12"/>
      <c r="F291" s="13" t="s">
        <v>1802</v>
      </c>
      <c r="G291" s="14"/>
      <c r="H291" s="15" t="s">
        <v>253</v>
      </c>
      <c r="I291" s="15" t="s">
        <v>1803</v>
      </c>
      <c r="J291" s="15" t="s">
        <v>939</v>
      </c>
      <c r="K291" s="15" t="s">
        <v>155</v>
      </c>
      <c r="L291" s="12"/>
      <c r="M291" s="16">
        <v>30000000</v>
      </c>
      <c r="N291" s="17">
        <v>30000000</v>
      </c>
      <c r="O291" s="32">
        <f>Table1[[#This Row],[Box Office Revenue ($)]]-Table1[[#This Row],[Budget ($)]]</f>
        <v>0</v>
      </c>
      <c r="P291" s="35">
        <f>(Table1[[#This Row],[Profit Made]]/Table1[[#This Row],[Budget ($)]])</f>
        <v>0</v>
      </c>
      <c r="Q291" s="2"/>
      <c r="R291" s="2"/>
      <c r="S291" s="2"/>
      <c r="T291" s="2"/>
      <c r="U291" s="2"/>
      <c r="V291" s="2"/>
    </row>
    <row r="292" spans="1:22" ht="12.75" x14ac:dyDescent="0.2">
      <c r="A292" s="9" t="s">
        <v>1804</v>
      </c>
      <c r="B292" s="10">
        <v>41537</v>
      </c>
      <c r="C292" s="11" t="s">
        <v>1805</v>
      </c>
      <c r="D292" s="12" t="s">
        <v>24</v>
      </c>
      <c r="E292" s="12"/>
      <c r="F292" s="13" t="s">
        <v>1039</v>
      </c>
      <c r="G292" s="14"/>
      <c r="H292" s="15" t="s">
        <v>359</v>
      </c>
      <c r="I292" s="15" t="s">
        <v>1806</v>
      </c>
      <c r="J292" s="15" t="s">
        <v>1268</v>
      </c>
      <c r="K292" s="15" t="s">
        <v>1807</v>
      </c>
      <c r="L292" s="12"/>
      <c r="M292" s="16">
        <v>38000000</v>
      </c>
      <c r="N292" s="17">
        <v>90200000</v>
      </c>
      <c r="O292" s="32">
        <f>Table1[[#This Row],[Box Office Revenue ($)]]-Table1[[#This Row],[Budget ($)]]</f>
        <v>52200000</v>
      </c>
      <c r="P292" s="35">
        <f>(Table1[[#This Row],[Profit Made]]/Table1[[#This Row],[Budget ($)]])</f>
        <v>1.3736842105263158</v>
      </c>
      <c r="Q292" s="2"/>
      <c r="R292" s="2"/>
      <c r="S292" s="2"/>
      <c r="T292" s="2"/>
      <c r="U292" s="2"/>
      <c r="V292" s="2"/>
    </row>
    <row r="293" spans="1:22" ht="12.75" x14ac:dyDescent="0.2">
      <c r="A293" s="9" t="s">
        <v>1808</v>
      </c>
      <c r="B293" s="10">
        <v>41717</v>
      </c>
      <c r="C293" s="11" t="s">
        <v>1809</v>
      </c>
      <c r="D293" s="12" t="s">
        <v>24</v>
      </c>
      <c r="E293" s="12"/>
      <c r="F293" s="13" t="s">
        <v>717</v>
      </c>
      <c r="G293" s="14"/>
      <c r="H293" s="15" t="s">
        <v>1810</v>
      </c>
      <c r="I293" s="15" t="s">
        <v>1033</v>
      </c>
      <c r="J293" s="15" t="s">
        <v>1301</v>
      </c>
      <c r="K293" s="15" t="s">
        <v>1811</v>
      </c>
      <c r="L293" s="15" t="s">
        <v>1812</v>
      </c>
      <c r="M293" s="16">
        <v>35000000</v>
      </c>
      <c r="N293" s="17">
        <v>17500000</v>
      </c>
      <c r="O293" s="32">
        <f>Table1[[#This Row],[Box Office Revenue ($)]]-Table1[[#This Row],[Budget ($)]]</f>
        <v>-17500000</v>
      </c>
      <c r="P293" s="35">
        <f>(Table1[[#This Row],[Profit Made]]/Table1[[#This Row],[Budget ($)]])</f>
        <v>-0.5</v>
      </c>
      <c r="Q293" s="2"/>
      <c r="R293" s="2"/>
      <c r="S293" s="2"/>
      <c r="T293" s="2"/>
      <c r="U293" s="2"/>
      <c r="V293" s="2"/>
    </row>
    <row r="294" spans="1:22" ht="12.75" x14ac:dyDescent="0.2">
      <c r="A294" s="9" t="s">
        <v>1813</v>
      </c>
      <c r="B294" s="10">
        <v>40949</v>
      </c>
      <c r="C294" s="11" t="s">
        <v>1814</v>
      </c>
      <c r="D294" s="12" t="s">
        <v>24</v>
      </c>
      <c r="E294" s="12"/>
      <c r="F294" s="13" t="s">
        <v>488</v>
      </c>
      <c r="G294" s="14"/>
      <c r="H294" s="15" t="s">
        <v>36</v>
      </c>
      <c r="I294" s="15" t="s">
        <v>580</v>
      </c>
      <c r="J294" s="15" t="s">
        <v>1345</v>
      </c>
      <c r="K294" s="15" t="s">
        <v>833</v>
      </c>
      <c r="L294" s="15" t="s">
        <v>1815</v>
      </c>
      <c r="M294" s="16">
        <v>85000000</v>
      </c>
      <c r="N294" s="17">
        <v>208100000</v>
      </c>
      <c r="O294" s="32">
        <f>Table1[[#This Row],[Box Office Revenue ($)]]-Table1[[#This Row],[Budget ($)]]</f>
        <v>123100000</v>
      </c>
      <c r="P294" s="35">
        <f>(Table1[[#This Row],[Profit Made]]/Table1[[#This Row],[Budget ($)]])</f>
        <v>1.4482352941176471</v>
      </c>
      <c r="Q294" s="2"/>
      <c r="R294" s="2"/>
      <c r="S294" s="2"/>
      <c r="T294" s="2"/>
      <c r="U294" s="2"/>
      <c r="V294" s="2"/>
    </row>
    <row r="295" spans="1:22" ht="12.75" x14ac:dyDescent="0.2">
      <c r="A295" s="9" t="s">
        <v>1816</v>
      </c>
      <c r="B295" s="10">
        <v>40977</v>
      </c>
      <c r="C295" s="11" t="s">
        <v>1817</v>
      </c>
      <c r="D295" s="12" t="s">
        <v>64</v>
      </c>
      <c r="E295" s="12" t="s">
        <v>183</v>
      </c>
      <c r="F295" s="13" t="s">
        <v>1818</v>
      </c>
      <c r="G295" s="14"/>
      <c r="H295" s="15" t="s">
        <v>1103</v>
      </c>
      <c r="I295" s="15" t="s">
        <v>702</v>
      </c>
      <c r="J295" s="15" t="s">
        <v>1819</v>
      </c>
      <c r="K295" s="15" t="s">
        <v>1820</v>
      </c>
      <c r="L295" s="12"/>
      <c r="M295" s="16">
        <v>14400000</v>
      </c>
      <c r="N295" s="17">
        <v>34600000</v>
      </c>
      <c r="O295" s="32">
        <f>Table1[[#This Row],[Box Office Revenue ($)]]-Table1[[#This Row],[Budget ($)]]</f>
        <v>20200000</v>
      </c>
      <c r="P295" s="35">
        <f>(Table1[[#This Row],[Profit Made]]/Table1[[#This Row],[Budget ($)]])</f>
        <v>1.4027777777777777</v>
      </c>
      <c r="Q295" s="2"/>
      <c r="R295" s="2"/>
      <c r="S295" s="2"/>
      <c r="T295" s="2"/>
      <c r="U295" s="2"/>
      <c r="V295" s="2"/>
    </row>
    <row r="296" spans="1:22" ht="12.75" x14ac:dyDescent="0.2">
      <c r="A296" s="9" t="s">
        <v>1821</v>
      </c>
      <c r="B296" s="10">
        <v>41096</v>
      </c>
      <c r="C296" s="11" t="s">
        <v>1822</v>
      </c>
      <c r="D296" s="12" t="s">
        <v>33</v>
      </c>
      <c r="E296" s="12" t="s">
        <v>64</v>
      </c>
      <c r="F296" s="13" t="s">
        <v>1823</v>
      </c>
      <c r="G296" s="14"/>
      <c r="H296" s="15" t="s">
        <v>307</v>
      </c>
      <c r="I296" s="15" t="s">
        <v>1824</v>
      </c>
      <c r="J296" s="15" t="s">
        <v>1825</v>
      </c>
      <c r="K296" s="15" t="s">
        <v>1826</v>
      </c>
      <c r="L296" s="15" t="s">
        <v>1827</v>
      </c>
      <c r="M296" s="16">
        <v>45000000</v>
      </c>
      <c r="N296" s="17">
        <v>83000000</v>
      </c>
      <c r="O296" s="32">
        <f>Table1[[#This Row],[Box Office Revenue ($)]]-Table1[[#This Row],[Budget ($)]]</f>
        <v>38000000</v>
      </c>
      <c r="P296" s="35">
        <f>(Table1[[#This Row],[Profit Made]]/Table1[[#This Row],[Budget ($)]])</f>
        <v>0.84444444444444444</v>
      </c>
      <c r="Q296" s="2"/>
      <c r="R296" s="2"/>
      <c r="S296" s="2"/>
      <c r="T296" s="2"/>
      <c r="U296" s="2"/>
      <c r="V296" s="2"/>
    </row>
    <row r="297" spans="1:22" ht="12.75" x14ac:dyDescent="0.2">
      <c r="A297" s="9" t="s">
        <v>1828</v>
      </c>
      <c r="B297" s="10">
        <v>41376</v>
      </c>
      <c r="C297" s="11" t="s">
        <v>1829</v>
      </c>
      <c r="D297" s="12" t="s">
        <v>42</v>
      </c>
      <c r="E297" s="12" t="s">
        <v>17</v>
      </c>
      <c r="F297" s="13" t="s">
        <v>276</v>
      </c>
      <c r="G297" s="14"/>
      <c r="H297" s="15" t="s">
        <v>1830</v>
      </c>
      <c r="I297" s="15" t="s">
        <v>1831</v>
      </c>
      <c r="J297" s="15" t="s">
        <v>1832</v>
      </c>
      <c r="K297" s="15" t="s">
        <v>1833</v>
      </c>
      <c r="L297" s="15" t="s">
        <v>369</v>
      </c>
      <c r="M297" s="16">
        <v>20000000</v>
      </c>
      <c r="N297" s="17">
        <v>78400000</v>
      </c>
      <c r="O297" s="32">
        <f>Table1[[#This Row],[Box Office Revenue ($)]]-Table1[[#This Row],[Budget ($)]]</f>
        <v>58400000</v>
      </c>
      <c r="P297" s="35">
        <f>(Table1[[#This Row],[Profit Made]]/Table1[[#This Row],[Budget ($)]])</f>
        <v>2.92</v>
      </c>
      <c r="Q297" s="2"/>
      <c r="R297" s="2"/>
      <c r="S297" s="2"/>
      <c r="T297" s="2"/>
      <c r="U297" s="2"/>
      <c r="V297" s="2"/>
    </row>
    <row r="298" spans="1:22" ht="12.75" x14ac:dyDescent="0.2">
      <c r="A298" s="9" t="s">
        <v>1834</v>
      </c>
      <c r="B298" s="10">
        <v>42328</v>
      </c>
      <c r="C298" s="11" t="s">
        <v>1835</v>
      </c>
      <c r="D298" s="12" t="s">
        <v>33</v>
      </c>
      <c r="E298" s="12" t="s">
        <v>16</v>
      </c>
      <c r="F298" s="13" t="s">
        <v>1836</v>
      </c>
      <c r="G298" s="14"/>
      <c r="H298" s="15" t="s">
        <v>1354</v>
      </c>
      <c r="I298" s="15" t="s">
        <v>325</v>
      </c>
      <c r="J298" s="15" t="s">
        <v>1837</v>
      </c>
      <c r="K298" s="15" t="s">
        <v>1838</v>
      </c>
      <c r="L298" s="12"/>
      <c r="M298" s="16">
        <v>19500000</v>
      </c>
      <c r="N298" s="17">
        <v>32200000.000000004</v>
      </c>
      <c r="O298" s="32">
        <f>Table1[[#This Row],[Box Office Revenue ($)]]-Table1[[#This Row],[Budget ($)]]</f>
        <v>12700000.000000004</v>
      </c>
      <c r="P298" s="35">
        <f>(Table1[[#This Row],[Profit Made]]/Table1[[#This Row],[Budget ($)]])</f>
        <v>0.65128205128205152</v>
      </c>
      <c r="Q298" s="2"/>
      <c r="R298" s="2"/>
      <c r="S298" s="2"/>
      <c r="T298" s="2"/>
      <c r="U298" s="2"/>
      <c r="V298" s="2"/>
    </row>
    <row r="299" spans="1:22" ht="12.75" x14ac:dyDescent="0.2">
      <c r="A299" s="9" t="s">
        <v>1839</v>
      </c>
      <c r="B299" s="10">
        <v>42195</v>
      </c>
      <c r="C299" s="11" t="s">
        <v>1840</v>
      </c>
      <c r="D299" s="12" t="s">
        <v>64</v>
      </c>
      <c r="E299" s="12" t="s">
        <v>159</v>
      </c>
      <c r="F299" s="13" t="s">
        <v>1352</v>
      </c>
      <c r="G299" s="14"/>
      <c r="H299" s="15" t="s">
        <v>580</v>
      </c>
      <c r="I299" s="15" t="s">
        <v>1841</v>
      </c>
      <c r="J299" s="15" t="s">
        <v>1842</v>
      </c>
      <c r="K299" s="15" t="s">
        <v>256</v>
      </c>
      <c r="L299" s="15" t="s">
        <v>1843</v>
      </c>
      <c r="M299" s="16">
        <v>26000000</v>
      </c>
      <c r="N299" s="17">
        <v>30500000</v>
      </c>
      <c r="O299" s="32">
        <f>Table1[[#This Row],[Box Office Revenue ($)]]-Table1[[#This Row],[Budget ($)]]</f>
        <v>4500000</v>
      </c>
      <c r="P299" s="35">
        <f>(Table1[[#This Row],[Profit Made]]/Table1[[#This Row],[Budget ($)]])</f>
        <v>0.17307692307692307</v>
      </c>
      <c r="Q299" s="2"/>
      <c r="R299" s="2"/>
      <c r="S299" s="2"/>
      <c r="T299" s="2"/>
      <c r="U299" s="2"/>
      <c r="V299" s="2"/>
    </row>
    <row r="300" spans="1:22" ht="12.75" x14ac:dyDescent="0.2">
      <c r="A300" s="9" t="s">
        <v>1844</v>
      </c>
      <c r="B300" s="10">
        <v>41998</v>
      </c>
      <c r="C300" s="11" t="s">
        <v>1845</v>
      </c>
      <c r="D300" s="12" t="s">
        <v>64</v>
      </c>
      <c r="E300" s="12"/>
      <c r="F300" s="13" t="s">
        <v>1846</v>
      </c>
      <c r="G300" s="14"/>
      <c r="H300" s="15" t="s">
        <v>118</v>
      </c>
      <c r="I300" s="15" t="s">
        <v>1847</v>
      </c>
      <c r="J300" s="15" t="s">
        <v>1848</v>
      </c>
      <c r="K300" s="15" t="s">
        <v>1849</v>
      </c>
      <c r="L300" s="12"/>
      <c r="M300" s="16">
        <v>20000000</v>
      </c>
      <c r="N300" s="17">
        <v>66800000</v>
      </c>
      <c r="O300" s="32">
        <f>Table1[[#This Row],[Box Office Revenue ($)]]-Table1[[#This Row],[Budget ($)]]</f>
        <v>46800000</v>
      </c>
      <c r="P300" s="35">
        <f>(Table1[[#This Row],[Profit Made]]/Table1[[#This Row],[Budget ($)]])</f>
        <v>2.34</v>
      </c>
      <c r="Q300" s="2"/>
      <c r="R300" s="2"/>
      <c r="S300" s="2"/>
      <c r="T300" s="2"/>
      <c r="U300" s="2"/>
      <c r="V300" s="2"/>
    </row>
    <row r="301" spans="1:22" ht="12.75" x14ac:dyDescent="0.2">
      <c r="A301" s="9" t="s">
        <v>1850</v>
      </c>
      <c r="B301" s="10">
        <v>41990</v>
      </c>
      <c r="C301" s="11" t="s">
        <v>1851</v>
      </c>
      <c r="D301" s="12" t="s">
        <v>54</v>
      </c>
      <c r="E301" s="12"/>
      <c r="F301" s="13" t="s">
        <v>1852</v>
      </c>
      <c r="G301" s="14"/>
      <c r="H301" s="15" t="s">
        <v>1853</v>
      </c>
      <c r="I301" s="15" t="s">
        <v>1686</v>
      </c>
      <c r="J301" s="15" t="s">
        <v>1480</v>
      </c>
      <c r="K301" s="15" t="s">
        <v>760</v>
      </c>
      <c r="L301" s="15" t="s">
        <v>1642</v>
      </c>
      <c r="M301" s="16">
        <v>95000000</v>
      </c>
      <c r="N301" s="17">
        <v>114200000</v>
      </c>
      <c r="O301" s="32">
        <f>Table1[[#This Row],[Box Office Revenue ($)]]-Table1[[#This Row],[Budget ($)]]</f>
        <v>19200000</v>
      </c>
      <c r="P301" s="35">
        <f>(Table1[[#This Row],[Profit Made]]/Table1[[#This Row],[Budget ($)]])</f>
        <v>0.20210526315789473</v>
      </c>
      <c r="Q301" s="2"/>
      <c r="R301" s="2"/>
      <c r="S301" s="2"/>
      <c r="T301" s="2"/>
      <c r="U301" s="2"/>
      <c r="V301" s="2"/>
    </row>
    <row r="302" spans="1:22" ht="12.75" x14ac:dyDescent="0.2">
      <c r="A302" s="9" t="s">
        <v>1854</v>
      </c>
      <c r="B302" s="10">
        <v>42028</v>
      </c>
      <c r="C302" s="11" t="s">
        <v>1855</v>
      </c>
      <c r="D302" s="12" t="s">
        <v>145</v>
      </c>
      <c r="E302" s="12" t="s">
        <v>42</v>
      </c>
      <c r="F302" s="13" t="s">
        <v>1856</v>
      </c>
      <c r="G302" s="14"/>
      <c r="H302" s="15" t="s">
        <v>1857</v>
      </c>
      <c r="I302" s="15" t="s">
        <v>1858</v>
      </c>
      <c r="J302" s="12"/>
      <c r="K302" s="12"/>
      <c r="L302" s="12"/>
      <c r="M302" s="16">
        <v>25000000</v>
      </c>
      <c r="N302" s="17">
        <v>106000000</v>
      </c>
      <c r="O302" s="32">
        <f>Table1[[#This Row],[Box Office Revenue ($)]]-Table1[[#This Row],[Budget ($)]]</f>
        <v>81000000</v>
      </c>
      <c r="P302" s="35">
        <f>(Table1[[#This Row],[Profit Made]]/Table1[[#This Row],[Budget ($)]])</f>
        <v>3.24</v>
      </c>
      <c r="Q302" s="2"/>
      <c r="R302" s="2"/>
      <c r="S302" s="2"/>
      <c r="T302" s="2"/>
      <c r="U302" s="2"/>
      <c r="V302" s="2"/>
    </row>
    <row r="303" spans="1:22" ht="12.75" x14ac:dyDescent="0.2">
      <c r="A303" s="9" t="s">
        <v>1859</v>
      </c>
      <c r="B303" s="10">
        <v>42143</v>
      </c>
      <c r="C303" s="11" t="s">
        <v>1860</v>
      </c>
      <c r="D303" s="12" t="s">
        <v>33</v>
      </c>
      <c r="E303" s="12" t="s">
        <v>64</v>
      </c>
      <c r="F303" s="13" t="s">
        <v>1664</v>
      </c>
      <c r="G303" s="14"/>
      <c r="H303" s="15" t="s">
        <v>702</v>
      </c>
      <c r="I303" s="15" t="s">
        <v>1827</v>
      </c>
      <c r="J303" s="15" t="s">
        <v>832</v>
      </c>
      <c r="K303" s="15" t="s">
        <v>821</v>
      </c>
      <c r="L303" s="12"/>
      <c r="M303" s="16">
        <v>30000000</v>
      </c>
      <c r="N303" s="17">
        <v>84900000</v>
      </c>
      <c r="O303" s="32">
        <f>Table1[[#This Row],[Box Office Revenue ($)]]-Table1[[#This Row],[Budget ($)]]</f>
        <v>54900000</v>
      </c>
      <c r="P303" s="35">
        <f>(Table1[[#This Row],[Profit Made]]/Table1[[#This Row],[Budget ($)]])</f>
        <v>1.83</v>
      </c>
      <c r="Q303" s="2"/>
      <c r="R303" s="2"/>
      <c r="S303" s="2"/>
      <c r="T303" s="2"/>
      <c r="U303" s="2"/>
      <c r="V303" s="2"/>
    </row>
    <row r="304" spans="1:22" ht="12.75" x14ac:dyDescent="0.2">
      <c r="A304" s="9" t="s">
        <v>1861</v>
      </c>
      <c r="B304" s="10">
        <v>41313</v>
      </c>
      <c r="C304" s="11" t="s">
        <v>1862</v>
      </c>
      <c r="D304" s="12" t="s">
        <v>33</v>
      </c>
      <c r="E304" s="12"/>
      <c r="F304" s="13" t="s">
        <v>1863</v>
      </c>
      <c r="G304" s="14"/>
      <c r="H304" s="15" t="s">
        <v>169</v>
      </c>
      <c r="I304" s="15" t="s">
        <v>1760</v>
      </c>
      <c r="J304" s="15" t="s">
        <v>46</v>
      </c>
      <c r="K304" s="15" t="s">
        <v>1715</v>
      </c>
      <c r="L304" s="15" t="s">
        <v>1864</v>
      </c>
      <c r="M304" s="16">
        <v>30000000</v>
      </c>
      <c r="N304" s="17">
        <v>66700000</v>
      </c>
      <c r="O304" s="32">
        <f>Table1[[#This Row],[Box Office Revenue ($)]]-Table1[[#This Row],[Budget ($)]]</f>
        <v>36700000</v>
      </c>
      <c r="P304" s="35">
        <f>(Table1[[#This Row],[Profit Made]]/Table1[[#This Row],[Budget ($)]])</f>
        <v>1.2233333333333334</v>
      </c>
      <c r="Q304" s="2"/>
      <c r="R304" s="2"/>
      <c r="S304" s="2"/>
      <c r="T304" s="2"/>
      <c r="U304" s="2"/>
      <c r="V304" s="2"/>
    </row>
    <row r="305" spans="1:22" ht="12.75" x14ac:dyDescent="0.2">
      <c r="A305" s="9" t="s">
        <v>1865</v>
      </c>
      <c r="B305" s="10">
        <v>41208</v>
      </c>
      <c r="C305" s="11" t="s">
        <v>1866</v>
      </c>
      <c r="D305" s="12" t="s">
        <v>17</v>
      </c>
      <c r="E305" s="12"/>
      <c r="F305" s="13" t="s">
        <v>1867</v>
      </c>
      <c r="G305" s="14"/>
      <c r="H305" s="15" t="s">
        <v>1467</v>
      </c>
      <c r="I305" s="15" t="s">
        <v>1868</v>
      </c>
      <c r="J305" s="15" t="s">
        <v>1869</v>
      </c>
      <c r="K305" s="15" t="s">
        <v>1642</v>
      </c>
      <c r="L305" s="15" t="s">
        <v>1645</v>
      </c>
      <c r="M305" s="16">
        <v>20000000</v>
      </c>
      <c r="N305" s="17">
        <v>52300000</v>
      </c>
      <c r="O305" s="32">
        <f>Table1[[#This Row],[Box Office Revenue ($)]]-Table1[[#This Row],[Budget ($)]]</f>
        <v>32300000</v>
      </c>
      <c r="P305" s="35">
        <f>(Table1[[#This Row],[Profit Made]]/Table1[[#This Row],[Budget ($)]])</f>
        <v>1.615</v>
      </c>
      <c r="Q305" s="2"/>
      <c r="R305" s="2"/>
      <c r="S305" s="2"/>
      <c r="T305" s="2"/>
      <c r="U305" s="2"/>
      <c r="V305" s="2"/>
    </row>
    <row r="306" spans="1:22" ht="12.75" x14ac:dyDescent="0.2">
      <c r="A306" s="9" t="s">
        <v>1870</v>
      </c>
      <c r="B306" s="10">
        <v>41229</v>
      </c>
      <c r="C306" s="11" t="s">
        <v>1871</v>
      </c>
      <c r="D306" s="12" t="s">
        <v>64</v>
      </c>
      <c r="E306" s="12"/>
      <c r="F306" s="13" t="s">
        <v>1151</v>
      </c>
      <c r="G306" s="14"/>
      <c r="H306" s="15" t="s">
        <v>185</v>
      </c>
      <c r="I306" s="15" t="s">
        <v>1152</v>
      </c>
      <c r="J306" s="15" t="s">
        <v>1872</v>
      </c>
      <c r="K306" s="15" t="s">
        <v>931</v>
      </c>
      <c r="L306" s="15" t="s">
        <v>1289</v>
      </c>
      <c r="M306" s="16">
        <v>21000000</v>
      </c>
      <c r="N306" s="17">
        <v>236400000</v>
      </c>
      <c r="O306" s="32">
        <f>Table1[[#This Row],[Box Office Revenue ($)]]-Table1[[#This Row],[Budget ($)]]</f>
        <v>215400000</v>
      </c>
      <c r="P306" s="35">
        <f>(Table1[[#This Row],[Profit Made]]/Table1[[#This Row],[Budget ($)]])</f>
        <v>10.257142857142858</v>
      </c>
      <c r="Q306" s="2"/>
      <c r="R306" s="2"/>
      <c r="S306" s="2"/>
      <c r="T306" s="2"/>
      <c r="U306" s="2"/>
      <c r="V306" s="2"/>
    </row>
    <row r="307" spans="1:22" ht="12.75" x14ac:dyDescent="0.2">
      <c r="A307" s="9" t="s">
        <v>1873</v>
      </c>
      <c r="B307" s="10">
        <v>41870</v>
      </c>
      <c r="C307" s="11" t="s">
        <v>1874</v>
      </c>
      <c r="D307" s="12" t="s">
        <v>33</v>
      </c>
      <c r="E307" s="12" t="s">
        <v>16</v>
      </c>
      <c r="F307" s="13" t="s">
        <v>1875</v>
      </c>
      <c r="G307" s="13" t="s">
        <v>1876</v>
      </c>
      <c r="H307" s="15" t="s">
        <v>747</v>
      </c>
      <c r="I307" s="15" t="s">
        <v>1877</v>
      </c>
      <c r="J307" s="15" t="s">
        <v>832</v>
      </c>
      <c r="K307" s="15" t="s">
        <v>455</v>
      </c>
      <c r="L307" s="15" t="s">
        <v>1237</v>
      </c>
      <c r="M307" s="16">
        <v>65000000</v>
      </c>
      <c r="N307" s="17">
        <v>39400000</v>
      </c>
      <c r="O307" s="32">
        <f>Table1[[#This Row],[Box Office Revenue ($)]]-Table1[[#This Row],[Budget ($)]]</f>
        <v>-25600000</v>
      </c>
      <c r="P307" s="35">
        <f>(Table1[[#This Row],[Profit Made]]/Table1[[#This Row],[Budget ($)]])</f>
        <v>-0.39384615384615385</v>
      </c>
      <c r="Q307" s="2"/>
      <c r="R307" s="2"/>
      <c r="S307" s="2"/>
      <c r="T307" s="2"/>
      <c r="U307" s="2"/>
      <c r="V307" s="2"/>
    </row>
    <row r="308" spans="1:22" ht="12.75" x14ac:dyDescent="0.2">
      <c r="A308" s="9" t="s">
        <v>1878</v>
      </c>
      <c r="B308" s="10">
        <v>41194</v>
      </c>
      <c r="C308" s="11" t="s">
        <v>1879</v>
      </c>
      <c r="D308" s="12" t="s">
        <v>17</v>
      </c>
      <c r="E308" s="12" t="s">
        <v>16</v>
      </c>
      <c r="F308" s="13" t="s">
        <v>591</v>
      </c>
      <c r="G308" s="14"/>
      <c r="H308" s="15" t="s">
        <v>380</v>
      </c>
      <c r="I308" s="15" t="s">
        <v>1880</v>
      </c>
      <c r="J308" s="15" t="s">
        <v>1881</v>
      </c>
      <c r="K308" s="15" t="s">
        <v>1882</v>
      </c>
      <c r="L308" s="12"/>
      <c r="M308" s="16">
        <v>3000000</v>
      </c>
      <c r="N308" s="17">
        <v>77700000</v>
      </c>
      <c r="O308" s="32">
        <f>Table1[[#This Row],[Box Office Revenue ($)]]-Table1[[#This Row],[Budget ($)]]</f>
        <v>74700000</v>
      </c>
      <c r="P308" s="35">
        <f>(Table1[[#This Row],[Profit Made]]/Table1[[#This Row],[Budget ($)]])</f>
        <v>24.9</v>
      </c>
      <c r="Q308" s="2"/>
      <c r="R308" s="2"/>
      <c r="S308" s="2"/>
      <c r="T308" s="2"/>
      <c r="U308" s="2"/>
      <c r="V308" s="2"/>
    </row>
    <row r="309" spans="1:22" ht="12.75" x14ac:dyDescent="0.2">
      <c r="A309" s="9" t="s">
        <v>1883</v>
      </c>
      <c r="B309" s="10">
        <v>42237</v>
      </c>
      <c r="C309" s="11" t="s">
        <v>1884</v>
      </c>
      <c r="D309" s="12" t="s">
        <v>17</v>
      </c>
      <c r="E309" s="12"/>
      <c r="F309" s="13" t="s">
        <v>1885</v>
      </c>
      <c r="G309" s="14"/>
      <c r="H309" s="15" t="s">
        <v>1886</v>
      </c>
      <c r="I309" s="15" t="s">
        <v>1887</v>
      </c>
      <c r="J309" s="12"/>
      <c r="K309" s="12"/>
      <c r="L309" s="12"/>
      <c r="M309" s="16">
        <v>10000000</v>
      </c>
      <c r="N309" s="17">
        <v>52900000</v>
      </c>
      <c r="O309" s="32">
        <f>Table1[[#This Row],[Box Office Revenue ($)]]-Table1[[#This Row],[Budget ($)]]</f>
        <v>42900000</v>
      </c>
      <c r="P309" s="35">
        <f>(Table1[[#This Row],[Profit Made]]/Table1[[#This Row],[Budget ($)]])</f>
        <v>4.29</v>
      </c>
      <c r="Q309" s="2"/>
      <c r="R309" s="2"/>
      <c r="S309" s="2"/>
      <c r="T309" s="2"/>
      <c r="U309" s="2"/>
      <c r="V309" s="2"/>
    </row>
    <row r="310" spans="1:22" ht="12.75" x14ac:dyDescent="0.2">
      <c r="A310" s="9" t="s">
        <v>1888</v>
      </c>
      <c r="B310" s="10">
        <v>42356</v>
      </c>
      <c r="C310" s="11" t="s">
        <v>1889</v>
      </c>
      <c r="D310" s="12" t="s">
        <v>42</v>
      </c>
      <c r="E310" s="12"/>
      <c r="F310" s="13" t="s">
        <v>1604</v>
      </c>
      <c r="G310" s="14"/>
      <c r="H310" s="15" t="s">
        <v>1890</v>
      </c>
      <c r="I310" s="15" t="s">
        <v>1891</v>
      </c>
      <c r="J310" s="15" t="s">
        <v>1892</v>
      </c>
      <c r="K310" s="15" t="s">
        <v>809</v>
      </c>
      <c r="L310" s="12"/>
      <c r="M310" s="16">
        <v>30000000</v>
      </c>
      <c r="N310" s="17">
        <v>105000000</v>
      </c>
      <c r="O310" s="32">
        <f>Table1[[#This Row],[Box Office Revenue ($)]]-Table1[[#This Row],[Budget ($)]]</f>
        <v>75000000</v>
      </c>
      <c r="P310" s="35">
        <f>(Table1[[#This Row],[Profit Made]]/Table1[[#This Row],[Budget ($)]])</f>
        <v>2.5</v>
      </c>
      <c r="Q310" s="2"/>
      <c r="R310" s="2"/>
      <c r="S310" s="2"/>
      <c r="T310" s="2"/>
      <c r="U310" s="2"/>
      <c r="V310" s="2"/>
    </row>
    <row r="311" spans="1:22" ht="12.75" x14ac:dyDescent="0.2">
      <c r="A311" s="9" t="s">
        <v>1893</v>
      </c>
      <c r="B311" s="10">
        <v>41327</v>
      </c>
      <c r="C311" s="11" t="s">
        <v>1894</v>
      </c>
      <c r="D311" s="12" t="s">
        <v>24</v>
      </c>
      <c r="E311" s="12"/>
      <c r="F311" s="13" t="s">
        <v>1895</v>
      </c>
      <c r="G311" s="14"/>
      <c r="H311" s="15" t="s">
        <v>449</v>
      </c>
      <c r="I311" s="15" t="s">
        <v>1116</v>
      </c>
      <c r="J311" s="15" t="s">
        <v>1751</v>
      </c>
      <c r="K311" s="15" t="s">
        <v>1164</v>
      </c>
      <c r="L311" s="12"/>
      <c r="M311" s="16">
        <v>15000000</v>
      </c>
      <c r="N311" s="17">
        <v>57800000</v>
      </c>
      <c r="O311" s="32">
        <f>Table1[[#This Row],[Box Office Revenue ($)]]-Table1[[#This Row],[Budget ($)]]</f>
        <v>42800000</v>
      </c>
      <c r="P311" s="35">
        <f>(Table1[[#This Row],[Profit Made]]/Table1[[#This Row],[Budget ($)]])</f>
        <v>2.8533333333333335</v>
      </c>
      <c r="Q311" s="2"/>
      <c r="R311" s="2"/>
      <c r="S311" s="2"/>
      <c r="T311" s="2"/>
      <c r="U311" s="2"/>
      <c r="V311" s="2"/>
    </row>
    <row r="312" spans="1:22" ht="12.75" x14ac:dyDescent="0.2">
      <c r="A312" s="9" t="s">
        <v>1896</v>
      </c>
      <c r="B312" s="10">
        <v>41061</v>
      </c>
      <c r="C312" s="11" t="s">
        <v>1897</v>
      </c>
      <c r="D312" s="12" t="s">
        <v>24</v>
      </c>
      <c r="E312" s="12" t="s">
        <v>54</v>
      </c>
      <c r="F312" s="13" t="s">
        <v>1898</v>
      </c>
      <c r="G312" s="14"/>
      <c r="H312" s="15" t="s">
        <v>1185</v>
      </c>
      <c r="I312" s="15" t="s">
        <v>216</v>
      </c>
      <c r="J312" s="15" t="s">
        <v>359</v>
      </c>
      <c r="K312" s="15" t="s">
        <v>1899</v>
      </c>
      <c r="L312" s="15" t="s">
        <v>1900</v>
      </c>
      <c r="M312" s="16">
        <v>170000000</v>
      </c>
      <c r="N312" s="17">
        <v>396600000</v>
      </c>
      <c r="O312" s="32">
        <f>Table1[[#This Row],[Box Office Revenue ($)]]-Table1[[#This Row],[Budget ($)]]</f>
        <v>226600000</v>
      </c>
      <c r="P312" s="35">
        <f>(Table1[[#This Row],[Profit Made]]/Table1[[#This Row],[Budget ($)]])</f>
        <v>1.3329411764705883</v>
      </c>
      <c r="Q312" s="2"/>
      <c r="R312" s="2"/>
      <c r="S312" s="2"/>
      <c r="T312" s="2"/>
      <c r="U312" s="2"/>
      <c r="V312" s="2"/>
    </row>
    <row r="313" spans="1:22" ht="12.75" x14ac:dyDescent="0.2">
      <c r="A313" s="9" t="s">
        <v>1901</v>
      </c>
      <c r="B313" s="10">
        <v>41698</v>
      </c>
      <c r="C313" s="11" t="s">
        <v>1902</v>
      </c>
      <c r="D313" s="12" t="s">
        <v>64</v>
      </c>
      <c r="E313" s="12"/>
      <c r="F313" s="13" t="s">
        <v>1903</v>
      </c>
      <c r="G313" s="14"/>
      <c r="H313" s="15" t="s">
        <v>1904</v>
      </c>
      <c r="I313" s="15" t="s">
        <v>1905</v>
      </c>
      <c r="J313" s="15" t="s">
        <v>1906</v>
      </c>
      <c r="K313" s="12"/>
      <c r="L313" s="12"/>
      <c r="M313" s="16">
        <v>22000000</v>
      </c>
      <c r="N313" s="17">
        <v>67800000</v>
      </c>
      <c r="O313" s="32">
        <f>Table1[[#This Row],[Box Office Revenue ($)]]-Table1[[#This Row],[Budget ($)]]</f>
        <v>45800000</v>
      </c>
      <c r="P313" s="35">
        <f>(Table1[[#This Row],[Profit Made]]/Table1[[#This Row],[Budget ($)]])</f>
        <v>2.081818181818182</v>
      </c>
      <c r="Q313" s="2"/>
      <c r="R313" s="2"/>
      <c r="S313" s="2"/>
      <c r="T313" s="2"/>
      <c r="U313" s="2"/>
      <c r="V313" s="2"/>
    </row>
    <row r="314" spans="1:22" ht="12.75" x14ac:dyDescent="0.2">
      <c r="A314" s="9" t="s">
        <v>1907</v>
      </c>
      <c r="B314" s="10">
        <v>42139</v>
      </c>
      <c r="C314" s="11" t="s">
        <v>1908</v>
      </c>
      <c r="D314" s="12" t="s">
        <v>64</v>
      </c>
      <c r="E314" s="12"/>
      <c r="F314" s="13" t="s">
        <v>1909</v>
      </c>
      <c r="G314" s="14"/>
      <c r="H314" s="15" t="s">
        <v>1910</v>
      </c>
      <c r="I314" s="12"/>
      <c r="J314" s="12"/>
      <c r="K314" s="12"/>
      <c r="L314" s="12"/>
      <c r="M314" s="16">
        <v>1500000</v>
      </c>
      <c r="N314" s="17">
        <v>6200000</v>
      </c>
      <c r="O314" s="32">
        <f>Table1[[#This Row],[Box Office Revenue ($)]]-Table1[[#This Row],[Budget ($)]]</f>
        <v>4700000</v>
      </c>
      <c r="P314" s="35">
        <f>(Table1[[#This Row],[Profit Made]]/Table1[[#This Row],[Budget ($)]])</f>
        <v>3.1333333333333333</v>
      </c>
      <c r="Q314" s="2"/>
      <c r="R314" s="2"/>
      <c r="S314" s="2"/>
      <c r="T314" s="2"/>
      <c r="U314" s="2"/>
      <c r="V314" s="2"/>
    </row>
    <row r="315" spans="1:22" ht="12.75" x14ac:dyDescent="0.2">
      <c r="A315" s="9" t="s">
        <v>1911</v>
      </c>
      <c r="B315" s="10">
        <v>42170</v>
      </c>
      <c r="C315" s="11" t="s">
        <v>1912</v>
      </c>
      <c r="D315" s="12" t="s">
        <v>64</v>
      </c>
      <c r="E315" s="12"/>
      <c r="F315" s="13" t="s">
        <v>1499</v>
      </c>
      <c r="G315" s="14"/>
      <c r="H315" s="15" t="s">
        <v>718</v>
      </c>
      <c r="I315" s="15" t="s">
        <v>124</v>
      </c>
      <c r="J315" s="15" t="s">
        <v>1913</v>
      </c>
      <c r="K315" s="15" t="s">
        <v>1914</v>
      </c>
      <c r="L315" s="15" t="s">
        <v>1915</v>
      </c>
      <c r="M315" s="16">
        <v>30000000</v>
      </c>
      <c r="N315" s="17">
        <v>92000000</v>
      </c>
      <c r="O315" s="32">
        <f>Table1[[#This Row],[Box Office Revenue ($)]]-Table1[[#This Row],[Budget ($)]]</f>
        <v>62000000</v>
      </c>
      <c r="P315" s="35">
        <f>(Table1[[#This Row],[Profit Made]]/Table1[[#This Row],[Budget ($)]])</f>
        <v>2.0666666666666669</v>
      </c>
      <c r="Q315" s="2"/>
      <c r="R315" s="2"/>
      <c r="S315" s="2"/>
      <c r="T315" s="2"/>
      <c r="U315" s="2"/>
      <c r="V315" s="2"/>
    </row>
    <row r="316" spans="1:22" ht="12.75" x14ac:dyDescent="0.2">
      <c r="A316" s="9" t="s">
        <v>1916</v>
      </c>
      <c r="B316" s="10">
        <v>42250</v>
      </c>
      <c r="C316" s="11" t="s">
        <v>1917</v>
      </c>
      <c r="D316" s="12" t="s">
        <v>64</v>
      </c>
      <c r="E316" s="12"/>
      <c r="F316" s="13" t="s">
        <v>1918</v>
      </c>
      <c r="G316" s="14"/>
      <c r="H316" s="15" t="s">
        <v>1488</v>
      </c>
      <c r="I316" s="15" t="s">
        <v>1424</v>
      </c>
      <c r="J316" s="15" t="s">
        <v>124</v>
      </c>
      <c r="K316" s="15" t="s">
        <v>1582</v>
      </c>
      <c r="L316" s="15" t="s">
        <v>1919</v>
      </c>
      <c r="M316" s="16">
        <v>20000000</v>
      </c>
      <c r="N316" s="17">
        <v>88300000</v>
      </c>
      <c r="O316" s="32">
        <f>Table1[[#This Row],[Box Office Revenue ($)]]-Table1[[#This Row],[Budget ($)]]</f>
        <v>68300000</v>
      </c>
      <c r="P316" s="35">
        <f>(Table1[[#This Row],[Profit Made]]/Table1[[#This Row],[Budget ($)]])</f>
        <v>3.415</v>
      </c>
      <c r="Q316" s="2"/>
      <c r="R316" s="2"/>
      <c r="S316" s="2"/>
      <c r="T316" s="2"/>
      <c r="U316" s="2"/>
      <c r="V316" s="2"/>
    </row>
    <row r="317" spans="1:22" ht="12.75" x14ac:dyDescent="0.2">
      <c r="A317" s="9" t="s">
        <v>1920</v>
      </c>
      <c r="B317" s="10">
        <v>42139</v>
      </c>
      <c r="C317" s="11" t="s">
        <v>1921</v>
      </c>
      <c r="D317" s="12" t="s">
        <v>24</v>
      </c>
      <c r="E317" s="12" t="s">
        <v>42</v>
      </c>
      <c r="F317" s="13" t="s">
        <v>865</v>
      </c>
      <c r="G317" s="14"/>
      <c r="H317" s="15" t="s">
        <v>866</v>
      </c>
      <c r="I317" s="15" t="s">
        <v>1335</v>
      </c>
      <c r="J317" s="15" t="s">
        <v>242</v>
      </c>
      <c r="K317" s="15" t="s">
        <v>1922</v>
      </c>
      <c r="L317" s="15" t="s">
        <v>243</v>
      </c>
      <c r="M317" s="16">
        <v>65000000</v>
      </c>
      <c r="N317" s="17">
        <v>235700000</v>
      </c>
      <c r="O317" s="32">
        <f>Table1[[#This Row],[Box Office Revenue ($)]]-Table1[[#This Row],[Budget ($)]]</f>
        <v>170700000</v>
      </c>
      <c r="P317" s="35">
        <f>(Table1[[#This Row],[Profit Made]]/Table1[[#This Row],[Budget ($)]])</f>
        <v>2.6261538461538461</v>
      </c>
      <c r="Q317" s="2"/>
      <c r="R317" s="2"/>
      <c r="S317" s="2"/>
      <c r="T317" s="2"/>
      <c r="U317" s="2"/>
      <c r="V317" s="2"/>
    </row>
    <row r="318" spans="1:22" ht="12.75" x14ac:dyDescent="0.2">
      <c r="A318" s="9" t="s">
        <v>1923</v>
      </c>
      <c r="B318" s="10">
        <v>41887</v>
      </c>
      <c r="C318" s="11" t="s">
        <v>1924</v>
      </c>
      <c r="D318" s="12" t="s">
        <v>42</v>
      </c>
      <c r="E318" s="12"/>
      <c r="F318" s="13" t="s">
        <v>1925</v>
      </c>
      <c r="G318" s="14" t="s">
        <v>373</v>
      </c>
      <c r="H318" s="15" t="s">
        <v>188</v>
      </c>
      <c r="I318" s="15" t="s">
        <v>866</v>
      </c>
      <c r="J318" s="15" t="s">
        <v>1926</v>
      </c>
      <c r="K318" s="15" t="s">
        <v>1927</v>
      </c>
      <c r="L318" s="15" t="s">
        <v>1928</v>
      </c>
      <c r="M318" s="16">
        <v>13000000</v>
      </c>
      <c r="N318" s="17">
        <v>54800000</v>
      </c>
      <c r="O318" s="32">
        <f>Table1[[#This Row],[Box Office Revenue ($)]]-Table1[[#This Row],[Budget ($)]]</f>
        <v>41800000</v>
      </c>
      <c r="P318" s="35">
        <f>(Table1[[#This Row],[Profit Made]]/Table1[[#This Row],[Budget ($)]])</f>
        <v>3.2153846153846155</v>
      </c>
      <c r="Q318" s="2"/>
      <c r="R318" s="2"/>
      <c r="S318" s="2"/>
      <c r="T318" s="2"/>
      <c r="U318" s="2"/>
      <c r="V318" s="2"/>
    </row>
    <row r="319" spans="1:22" ht="12.75" x14ac:dyDescent="0.2">
      <c r="A319" s="9" t="s">
        <v>1929</v>
      </c>
      <c r="B319" s="10">
        <v>41859</v>
      </c>
      <c r="C319" s="11" t="s">
        <v>1930</v>
      </c>
      <c r="D319" s="12" t="s">
        <v>970</v>
      </c>
      <c r="E319" s="12"/>
      <c r="F319" s="13" t="s">
        <v>1931</v>
      </c>
      <c r="G319" s="13" t="s">
        <v>1932</v>
      </c>
      <c r="H319" s="15" t="s">
        <v>1933</v>
      </c>
      <c r="I319" s="15" t="s">
        <v>1934</v>
      </c>
      <c r="J319" s="15" t="s">
        <v>1935</v>
      </c>
      <c r="K319" s="15" t="s">
        <v>1936</v>
      </c>
      <c r="L319" s="15" t="s">
        <v>1937</v>
      </c>
      <c r="M319" s="16">
        <v>35000000</v>
      </c>
      <c r="N319" s="17">
        <v>196400000</v>
      </c>
      <c r="O319" s="32">
        <f>Table1[[#This Row],[Box Office Revenue ($)]]-Table1[[#This Row],[Budget ($)]]</f>
        <v>161400000</v>
      </c>
      <c r="P319" s="35">
        <f>(Table1[[#This Row],[Profit Made]]/Table1[[#This Row],[Budget ($)]])</f>
        <v>4.6114285714285712</v>
      </c>
      <c r="Q319" s="2"/>
      <c r="R319" s="2"/>
      <c r="S319" s="2"/>
      <c r="T319" s="2"/>
      <c r="U319" s="2"/>
      <c r="V319" s="2"/>
    </row>
    <row r="320" spans="1:22" ht="12.75" x14ac:dyDescent="0.2">
      <c r="A320" s="9" t="s">
        <v>1938</v>
      </c>
      <c r="B320" s="10">
        <v>42573</v>
      </c>
      <c r="C320" s="11" t="s">
        <v>1939</v>
      </c>
      <c r="D320" s="12" t="s">
        <v>24</v>
      </c>
      <c r="E320" s="12" t="s">
        <v>145</v>
      </c>
      <c r="F320" s="13" t="s">
        <v>773</v>
      </c>
      <c r="G320" s="14"/>
      <c r="H320" s="15" t="s">
        <v>1098</v>
      </c>
      <c r="I320" s="15" t="s">
        <v>965</v>
      </c>
      <c r="J320" s="15" t="s">
        <v>1940</v>
      </c>
      <c r="K320" s="15" t="s">
        <v>1741</v>
      </c>
      <c r="L320" s="15" t="s">
        <v>1028</v>
      </c>
      <c r="M320" s="16">
        <v>185000000</v>
      </c>
      <c r="N320" s="17">
        <v>243000000</v>
      </c>
      <c r="O320" s="32">
        <f>Table1[[#This Row],[Box Office Revenue ($)]]-Table1[[#This Row],[Budget ($)]]</f>
        <v>58000000</v>
      </c>
      <c r="P320" s="35">
        <f>(Table1[[#This Row],[Profit Made]]/Table1[[#This Row],[Budget ($)]])</f>
        <v>0.31351351351351353</v>
      </c>
      <c r="Q320" s="2"/>
      <c r="R320" s="2"/>
      <c r="S320" s="2"/>
      <c r="T320" s="2"/>
      <c r="U320" s="2"/>
      <c r="V320" s="2"/>
    </row>
    <row r="321" spans="1:22" ht="12.75" x14ac:dyDescent="0.2">
      <c r="A321" s="9" t="s">
        <v>1941</v>
      </c>
      <c r="B321" s="10">
        <v>41859</v>
      </c>
      <c r="C321" s="11" t="s">
        <v>1942</v>
      </c>
      <c r="D321" s="12" t="s">
        <v>64</v>
      </c>
      <c r="E321" s="12"/>
      <c r="F321" s="13" t="s">
        <v>1943</v>
      </c>
      <c r="G321" s="14"/>
      <c r="H321" s="15" t="s">
        <v>1124</v>
      </c>
      <c r="I321" s="15" t="s">
        <v>1944</v>
      </c>
      <c r="J321" s="15" t="s">
        <v>1945</v>
      </c>
      <c r="K321" s="15" t="s">
        <v>1946</v>
      </c>
      <c r="L321" s="15" t="s">
        <v>1947</v>
      </c>
      <c r="M321" s="16">
        <v>45000000</v>
      </c>
      <c r="N321" s="17">
        <v>86200000</v>
      </c>
      <c r="O321" s="32">
        <f>Table1[[#This Row],[Box Office Revenue ($)]]-Table1[[#This Row],[Budget ($)]]</f>
        <v>41200000</v>
      </c>
      <c r="P321" s="35">
        <f>(Table1[[#This Row],[Profit Made]]/Table1[[#This Row],[Budget ($)]])</f>
        <v>0.91555555555555557</v>
      </c>
      <c r="Q321" s="2"/>
      <c r="R321" s="2"/>
      <c r="S321" s="2"/>
      <c r="T321" s="2"/>
      <c r="U321" s="2"/>
      <c r="V321" s="2"/>
    </row>
    <row r="322" spans="1:22" ht="12.75" x14ac:dyDescent="0.2">
      <c r="A322" s="9" t="s">
        <v>1948</v>
      </c>
      <c r="B322" s="10">
        <v>42252</v>
      </c>
      <c r="C322" s="11" t="s">
        <v>1949</v>
      </c>
      <c r="D322" s="12" t="s">
        <v>63</v>
      </c>
      <c r="E322" s="12"/>
      <c r="F322" s="13" t="s">
        <v>1950</v>
      </c>
      <c r="G322" s="14"/>
      <c r="H322" s="15" t="s">
        <v>1678</v>
      </c>
      <c r="I322" s="15" t="s">
        <v>1191</v>
      </c>
      <c r="J322" s="15" t="s">
        <v>627</v>
      </c>
      <c r="K322" s="15" t="s">
        <v>683</v>
      </c>
      <c r="L322" s="15" t="s">
        <v>1951</v>
      </c>
      <c r="M322" s="16">
        <v>30000000</v>
      </c>
      <c r="N322" s="17">
        <v>34400000</v>
      </c>
      <c r="O322" s="32">
        <f>Table1[[#This Row],[Box Office Revenue ($)]]-Table1[[#This Row],[Budget ($)]]</f>
        <v>4400000</v>
      </c>
      <c r="P322" s="35">
        <f>(Table1[[#This Row],[Profit Made]]/Table1[[#This Row],[Budget ($)]])</f>
        <v>0.14666666666666667</v>
      </c>
      <c r="Q322" s="2"/>
      <c r="R322" s="2"/>
      <c r="S322" s="2"/>
      <c r="T322" s="2"/>
      <c r="U322" s="2"/>
      <c r="V322" s="2"/>
    </row>
    <row r="323" spans="1:22" ht="12.75" x14ac:dyDescent="0.2">
      <c r="A323" s="9" t="s">
        <v>1952</v>
      </c>
      <c r="B323" s="10">
        <v>42227</v>
      </c>
      <c r="C323" s="11" t="s">
        <v>1953</v>
      </c>
      <c r="D323" s="12" t="s">
        <v>63</v>
      </c>
      <c r="E323" s="12" t="s">
        <v>64</v>
      </c>
      <c r="F323" s="13" t="s">
        <v>1954</v>
      </c>
      <c r="G323" s="14"/>
      <c r="H323" s="15" t="s">
        <v>1955</v>
      </c>
      <c r="I323" s="15" t="s">
        <v>644</v>
      </c>
      <c r="J323" s="15" t="s">
        <v>1956</v>
      </c>
      <c r="K323" s="15" t="s">
        <v>1957</v>
      </c>
      <c r="L323" s="15" t="s">
        <v>1958</v>
      </c>
      <c r="M323" s="16">
        <v>50000000</v>
      </c>
      <c r="N323" s="17">
        <v>201600000</v>
      </c>
      <c r="O323" s="32">
        <f>Table1[[#This Row],[Box Office Revenue ($)]]-Table1[[#This Row],[Budget ($)]]</f>
        <v>151600000</v>
      </c>
      <c r="P323" s="35">
        <f>(Table1[[#This Row],[Profit Made]]/Table1[[#This Row],[Budget ($)]])</f>
        <v>3.032</v>
      </c>
      <c r="Q323" s="2"/>
      <c r="R323" s="2"/>
      <c r="S323" s="2"/>
      <c r="T323" s="2"/>
      <c r="U323" s="2"/>
      <c r="V323" s="2"/>
    </row>
    <row r="324" spans="1:22" ht="12.75" x14ac:dyDescent="0.2">
      <c r="A324" s="9" t="s">
        <v>1959</v>
      </c>
      <c r="B324" s="10">
        <v>42251</v>
      </c>
      <c r="C324" s="11" t="s">
        <v>1960</v>
      </c>
      <c r="D324" s="12" t="s">
        <v>64</v>
      </c>
      <c r="E324" s="12"/>
      <c r="F324" s="13" t="s">
        <v>1961</v>
      </c>
      <c r="G324" s="14"/>
      <c r="H324" s="15" t="s">
        <v>1962</v>
      </c>
      <c r="I324" s="15" t="s">
        <v>558</v>
      </c>
      <c r="J324" s="15" t="s">
        <v>786</v>
      </c>
      <c r="K324" s="15" t="s">
        <v>507</v>
      </c>
      <c r="L324" s="15" t="s">
        <v>1963</v>
      </c>
      <c r="M324" s="16">
        <v>14000000</v>
      </c>
      <c r="N324" s="17">
        <v>32000000</v>
      </c>
      <c r="O324" s="32">
        <f>Table1[[#This Row],[Box Office Revenue ($)]]-Table1[[#This Row],[Budget ($)]]</f>
        <v>18000000</v>
      </c>
      <c r="P324" s="35">
        <f>(Table1[[#This Row],[Profit Made]]/Table1[[#This Row],[Budget ($)]])</f>
        <v>1.2857142857142858</v>
      </c>
      <c r="Q324" s="2"/>
      <c r="R324" s="2"/>
      <c r="S324" s="2"/>
      <c r="T324" s="2"/>
      <c r="U324" s="2"/>
      <c r="V324" s="2"/>
    </row>
    <row r="325" spans="1:22" ht="12.75" x14ac:dyDescent="0.2">
      <c r="A325" s="9" t="s">
        <v>1964</v>
      </c>
      <c r="B325" s="10">
        <v>42587</v>
      </c>
      <c r="C325" s="11" t="s">
        <v>1965</v>
      </c>
      <c r="D325" s="12" t="s">
        <v>24</v>
      </c>
      <c r="E325" s="12"/>
      <c r="F325" s="13" t="s">
        <v>717</v>
      </c>
      <c r="G325" s="14"/>
      <c r="H325" s="15" t="s">
        <v>162</v>
      </c>
      <c r="I325" s="15" t="s">
        <v>1966</v>
      </c>
      <c r="J325" s="15" t="s">
        <v>1967</v>
      </c>
      <c r="K325" s="15" t="s">
        <v>491</v>
      </c>
      <c r="L325" s="15" t="s">
        <v>317</v>
      </c>
      <c r="M325" s="16">
        <v>175000000</v>
      </c>
      <c r="N325" s="17">
        <v>636700000</v>
      </c>
      <c r="O325" s="32">
        <f>Table1[[#This Row],[Box Office Revenue ($)]]-Table1[[#This Row],[Budget ($)]]</f>
        <v>461700000</v>
      </c>
      <c r="P325" s="35">
        <f>(Table1[[#This Row],[Profit Made]]/Table1[[#This Row],[Budget ($)]])</f>
        <v>2.6382857142857143</v>
      </c>
      <c r="Q325" s="2"/>
      <c r="R325" s="2"/>
      <c r="S325" s="2"/>
      <c r="T325" s="2"/>
      <c r="U325" s="2"/>
      <c r="V325" s="2"/>
    </row>
    <row r="326" spans="1:22" ht="12.75" x14ac:dyDescent="0.2">
      <c r="A326" s="9" t="s">
        <v>1968</v>
      </c>
      <c r="B326" s="10">
        <v>41187</v>
      </c>
      <c r="C326" s="11" t="s">
        <v>1969</v>
      </c>
      <c r="D326" s="12" t="s">
        <v>24</v>
      </c>
      <c r="E326" s="12" t="s">
        <v>16</v>
      </c>
      <c r="F326" s="13" t="s">
        <v>1970</v>
      </c>
      <c r="G326" s="14"/>
      <c r="H326" s="15" t="s">
        <v>139</v>
      </c>
      <c r="I326" s="15" t="s">
        <v>941</v>
      </c>
      <c r="J326" s="15" t="s">
        <v>1250</v>
      </c>
      <c r="K326" s="15" t="s">
        <v>1971</v>
      </c>
      <c r="L326" s="15" t="s">
        <v>211</v>
      </c>
      <c r="M326" s="16">
        <v>43000000</v>
      </c>
      <c r="N326" s="17">
        <v>376100000</v>
      </c>
      <c r="O326" s="32">
        <f>Table1[[#This Row],[Box Office Revenue ($)]]-Table1[[#This Row],[Budget ($)]]</f>
        <v>333100000</v>
      </c>
      <c r="P326" s="35">
        <f>(Table1[[#This Row],[Profit Made]]/Table1[[#This Row],[Budget ($)]])</f>
        <v>7.746511627906977</v>
      </c>
      <c r="Q326" s="2"/>
      <c r="R326" s="2"/>
      <c r="S326" s="2"/>
      <c r="T326" s="2"/>
      <c r="U326" s="2"/>
      <c r="V326" s="2"/>
    </row>
    <row r="327" spans="1:22" ht="12.75" x14ac:dyDescent="0.2">
      <c r="A327" s="9" t="s">
        <v>1972</v>
      </c>
      <c r="B327" s="10">
        <v>41822</v>
      </c>
      <c r="C327" s="11" t="s">
        <v>1973</v>
      </c>
      <c r="D327" s="12" t="s">
        <v>42</v>
      </c>
      <c r="E327" s="12"/>
      <c r="F327" s="13" t="s">
        <v>727</v>
      </c>
      <c r="G327" s="14"/>
      <c r="H327" s="15" t="s">
        <v>866</v>
      </c>
      <c r="I327" s="15" t="s">
        <v>1116</v>
      </c>
      <c r="J327" s="15" t="s">
        <v>135</v>
      </c>
      <c r="K327" s="15" t="s">
        <v>108</v>
      </c>
      <c r="L327" s="15" t="s">
        <v>1974</v>
      </c>
      <c r="M327" s="16">
        <v>20000000</v>
      </c>
      <c r="N327" s="17">
        <v>100500000</v>
      </c>
      <c r="O327" s="32">
        <f>Table1[[#This Row],[Box Office Revenue ($)]]-Table1[[#This Row],[Budget ($)]]</f>
        <v>80500000</v>
      </c>
      <c r="P327" s="35">
        <f>(Table1[[#This Row],[Profit Made]]/Table1[[#This Row],[Budget ($)]])</f>
        <v>4.0250000000000004</v>
      </c>
      <c r="Q327" s="2"/>
      <c r="R327" s="2"/>
      <c r="S327" s="2"/>
      <c r="T327" s="2"/>
      <c r="U327" s="2"/>
      <c r="V327" s="2"/>
    </row>
    <row r="328" spans="1:22" ht="12.75" x14ac:dyDescent="0.2">
      <c r="A328" s="9" t="s">
        <v>1975</v>
      </c>
      <c r="B328" s="10">
        <v>41089</v>
      </c>
      <c r="C328" s="11" t="s">
        <v>1976</v>
      </c>
      <c r="D328" s="12" t="s">
        <v>42</v>
      </c>
      <c r="E328" s="12"/>
      <c r="F328" s="13" t="s">
        <v>1977</v>
      </c>
      <c r="G328" s="14"/>
      <c r="H328" s="15" t="s">
        <v>35</v>
      </c>
      <c r="I328" s="15" t="s">
        <v>269</v>
      </c>
      <c r="J328" s="15" t="s">
        <v>1977</v>
      </c>
      <c r="K328" s="15" t="s">
        <v>1978</v>
      </c>
      <c r="L328" s="15" t="s">
        <v>596</v>
      </c>
      <c r="M328" s="16">
        <v>51000000</v>
      </c>
      <c r="N328" s="17">
        <v>549400000</v>
      </c>
      <c r="O328" s="32">
        <f>Table1[[#This Row],[Box Office Revenue ($)]]-Table1[[#This Row],[Budget ($)]]</f>
        <v>498400000</v>
      </c>
      <c r="P328" s="35">
        <f>(Table1[[#This Row],[Profit Made]]/Table1[[#This Row],[Budget ($)]])</f>
        <v>9.7725490196078439</v>
      </c>
      <c r="Q328" s="2"/>
      <c r="R328" s="2"/>
      <c r="S328" s="2"/>
      <c r="T328" s="2"/>
      <c r="U328" s="2"/>
      <c r="V328" s="2"/>
    </row>
    <row r="329" spans="1:22" ht="12.75" x14ac:dyDescent="0.2">
      <c r="A329" s="9" t="s">
        <v>1979</v>
      </c>
      <c r="B329" s="10">
        <v>42179</v>
      </c>
      <c r="C329" s="11" t="s">
        <v>1980</v>
      </c>
      <c r="D329" s="12" t="s">
        <v>42</v>
      </c>
      <c r="E329" s="12"/>
      <c r="F329" s="13" t="s">
        <v>1977</v>
      </c>
      <c r="G329" s="14"/>
      <c r="H329" s="15" t="s">
        <v>1981</v>
      </c>
      <c r="I329" s="15" t="s">
        <v>1982</v>
      </c>
      <c r="J329" s="15" t="s">
        <v>1977</v>
      </c>
      <c r="K329" s="15" t="s">
        <v>740</v>
      </c>
      <c r="L329" s="15" t="s">
        <v>1978</v>
      </c>
      <c r="M329" s="16">
        <v>68000000</v>
      </c>
      <c r="N329" s="17">
        <v>216700000</v>
      </c>
      <c r="O329" s="32">
        <f>Table1[[#This Row],[Box Office Revenue ($)]]-Table1[[#This Row],[Budget ($)]]</f>
        <v>148700000</v>
      </c>
      <c r="P329" s="35">
        <f>(Table1[[#This Row],[Profit Made]]/Table1[[#This Row],[Budget ($)]])</f>
        <v>2.1867647058823527</v>
      </c>
      <c r="Q329" s="2"/>
      <c r="R329" s="2"/>
      <c r="S329" s="2"/>
      <c r="T329" s="2"/>
      <c r="U329" s="2"/>
      <c r="V329" s="2"/>
    </row>
    <row r="330" spans="1:22" ht="12.75" x14ac:dyDescent="0.2">
      <c r="A330" s="9" t="s">
        <v>1983</v>
      </c>
      <c r="B330" s="10">
        <v>41849</v>
      </c>
      <c r="C330" s="11" t="s">
        <v>1984</v>
      </c>
      <c r="D330" s="12" t="s">
        <v>24</v>
      </c>
      <c r="E330" s="12" t="s">
        <v>42</v>
      </c>
      <c r="F330" s="13" t="s">
        <v>1985</v>
      </c>
      <c r="G330" s="14"/>
      <c r="H330" s="15" t="s">
        <v>1986</v>
      </c>
      <c r="I330" s="15" t="s">
        <v>1987</v>
      </c>
      <c r="J330" s="15" t="s">
        <v>1988</v>
      </c>
      <c r="K330" s="15" t="s">
        <v>1989</v>
      </c>
      <c r="L330" s="15" t="s">
        <v>1990</v>
      </c>
      <c r="M330" s="16">
        <v>125000000</v>
      </c>
      <c r="N330" s="17">
        <v>493300000</v>
      </c>
      <c r="O330" s="32">
        <f>Table1[[#This Row],[Box Office Revenue ($)]]-Table1[[#This Row],[Budget ($)]]</f>
        <v>368300000</v>
      </c>
      <c r="P330" s="35">
        <f>(Table1[[#This Row],[Profit Made]]/Table1[[#This Row],[Budget ($)]])</f>
        <v>2.9464000000000001</v>
      </c>
      <c r="Q330" s="2"/>
      <c r="R330" s="2"/>
      <c r="S330" s="2"/>
      <c r="T330" s="2"/>
      <c r="U330" s="2"/>
      <c r="V330" s="2"/>
    </row>
    <row r="331" spans="1:22" ht="12.75" x14ac:dyDescent="0.2">
      <c r="A331" s="9" t="s">
        <v>1991</v>
      </c>
      <c r="B331" s="10">
        <v>42512</v>
      </c>
      <c r="C331" s="11" t="s">
        <v>1992</v>
      </c>
      <c r="D331" s="12" t="s">
        <v>24</v>
      </c>
      <c r="E331" s="12"/>
      <c r="F331" s="13" t="s">
        <v>688</v>
      </c>
      <c r="G331" s="14"/>
      <c r="H331" s="15" t="s">
        <v>1986</v>
      </c>
      <c r="I331" s="15" t="s">
        <v>1993</v>
      </c>
      <c r="J331" s="15" t="s">
        <v>1994</v>
      </c>
      <c r="K331" s="15" t="s">
        <v>1995</v>
      </c>
      <c r="L331" s="15" t="s">
        <v>1996</v>
      </c>
      <c r="M331" s="16">
        <v>135000000</v>
      </c>
      <c r="N331" s="17">
        <v>242500000</v>
      </c>
      <c r="O331" s="32">
        <f>Table1[[#This Row],[Box Office Revenue ($)]]-Table1[[#This Row],[Budget ($)]]</f>
        <v>107500000</v>
      </c>
      <c r="P331" s="35">
        <f>(Table1[[#This Row],[Profit Made]]/Table1[[#This Row],[Budget ($)]])</f>
        <v>0.79629629629629628</v>
      </c>
      <c r="Q331" s="2"/>
      <c r="R331" s="2"/>
      <c r="S331" s="2"/>
      <c r="T331" s="2"/>
      <c r="U331" s="2"/>
      <c r="V331" s="2"/>
    </row>
    <row r="332" spans="1:22" ht="12.75" x14ac:dyDescent="0.2">
      <c r="A332" s="9" t="s">
        <v>1997</v>
      </c>
      <c r="B332" s="10">
        <v>42177</v>
      </c>
      <c r="C332" s="11" t="s">
        <v>1998</v>
      </c>
      <c r="D332" s="12" t="s">
        <v>159</v>
      </c>
      <c r="E332" s="12" t="s">
        <v>24</v>
      </c>
      <c r="F332" s="13" t="s">
        <v>1999</v>
      </c>
      <c r="G332" s="14"/>
      <c r="H332" s="15" t="s">
        <v>1810</v>
      </c>
      <c r="I332" s="15" t="s">
        <v>2000</v>
      </c>
      <c r="J332" s="15" t="s">
        <v>1327</v>
      </c>
      <c r="K332" s="15" t="s">
        <v>493</v>
      </c>
      <c r="L332" s="15" t="s">
        <v>89</v>
      </c>
      <c r="M332" s="16">
        <v>155000000</v>
      </c>
      <c r="N332" s="17">
        <v>440600000</v>
      </c>
      <c r="O332" s="32">
        <f>Table1[[#This Row],[Box Office Revenue ($)]]-Table1[[#This Row],[Budget ($)]]</f>
        <v>285600000</v>
      </c>
      <c r="P332" s="35">
        <f>(Table1[[#This Row],[Profit Made]]/Table1[[#This Row],[Budget ($)]])</f>
        <v>1.8425806451612903</v>
      </c>
      <c r="Q332" s="2"/>
      <c r="R332" s="2"/>
      <c r="S332" s="2"/>
      <c r="T332" s="2"/>
      <c r="U332" s="2"/>
      <c r="V332" s="2"/>
    </row>
    <row r="333" spans="1:22" ht="12.75" x14ac:dyDescent="0.2">
      <c r="A333" s="9" t="s">
        <v>2001</v>
      </c>
      <c r="B333" s="10">
        <v>41278</v>
      </c>
      <c r="C333" s="11" t="s">
        <v>2002</v>
      </c>
      <c r="D333" s="12" t="s">
        <v>17</v>
      </c>
      <c r="E333" s="12"/>
      <c r="F333" s="13" t="s">
        <v>2003</v>
      </c>
      <c r="G333" s="14"/>
      <c r="H333" s="15" t="s">
        <v>1599</v>
      </c>
      <c r="I333" s="15" t="s">
        <v>2004</v>
      </c>
      <c r="J333" s="15" t="s">
        <v>2005</v>
      </c>
      <c r="K333" s="15" t="s">
        <v>2006</v>
      </c>
      <c r="L333" s="15" t="s">
        <v>2007</v>
      </c>
      <c r="M333" s="16">
        <v>20000000</v>
      </c>
      <c r="N333" s="17">
        <v>47200000</v>
      </c>
      <c r="O333" s="32">
        <f>Table1[[#This Row],[Box Office Revenue ($)]]-Table1[[#This Row],[Budget ($)]]</f>
        <v>27200000</v>
      </c>
      <c r="P333" s="35">
        <f>(Table1[[#This Row],[Profit Made]]/Table1[[#This Row],[Budget ($)]])</f>
        <v>1.36</v>
      </c>
      <c r="Q333" s="2"/>
      <c r="R333" s="2"/>
      <c r="S333" s="2"/>
      <c r="T333" s="2"/>
      <c r="U333" s="2"/>
      <c r="V333" s="2"/>
    </row>
    <row r="334" spans="1:22" ht="12.75" x14ac:dyDescent="0.2">
      <c r="A334" s="9" t="s">
        <v>2008</v>
      </c>
      <c r="B334" s="10">
        <v>41666</v>
      </c>
      <c r="C334" s="11" t="s">
        <v>2009</v>
      </c>
      <c r="D334" s="12" t="s">
        <v>42</v>
      </c>
      <c r="E334" s="12" t="s">
        <v>183</v>
      </c>
      <c r="F334" s="13" t="s">
        <v>2010</v>
      </c>
      <c r="G334" s="14"/>
      <c r="H334" s="15" t="s">
        <v>654</v>
      </c>
      <c r="I334" s="15" t="s">
        <v>498</v>
      </c>
      <c r="J334" s="15" t="s">
        <v>769</v>
      </c>
      <c r="K334" s="15" t="s">
        <v>111</v>
      </c>
      <c r="L334" s="15" t="s">
        <v>755</v>
      </c>
      <c r="M334" s="16">
        <v>8000000</v>
      </c>
      <c r="N334" s="17">
        <v>40500000</v>
      </c>
      <c r="O334" s="32">
        <f>Table1[[#This Row],[Box Office Revenue ($)]]-Table1[[#This Row],[Budget ($)]]</f>
        <v>32500000</v>
      </c>
      <c r="P334" s="35">
        <f>(Table1[[#This Row],[Profit Made]]/Table1[[#This Row],[Budget ($)]])</f>
        <v>4.0625</v>
      </c>
      <c r="Q334" s="2"/>
      <c r="R334" s="2"/>
      <c r="S334" s="2"/>
      <c r="T334" s="2"/>
      <c r="U334" s="2"/>
      <c r="V334" s="2"/>
    </row>
    <row r="335" spans="1:22" ht="12.75" x14ac:dyDescent="0.2">
      <c r="A335" s="9" t="s">
        <v>2011</v>
      </c>
      <c r="B335" s="10">
        <v>42222</v>
      </c>
      <c r="C335" s="11" t="s">
        <v>2012</v>
      </c>
      <c r="D335" s="12" t="s">
        <v>64</v>
      </c>
      <c r="E335" s="12"/>
      <c r="F335" s="13" t="s">
        <v>1348</v>
      </c>
      <c r="G335" s="14"/>
      <c r="H335" s="15" t="s">
        <v>2013</v>
      </c>
      <c r="I335" s="15" t="s">
        <v>56</v>
      </c>
      <c r="J335" s="15" t="s">
        <v>896</v>
      </c>
      <c r="K335" s="15" t="s">
        <v>2014</v>
      </c>
      <c r="L335" s="15" t="s">
        <v>2015</v>
      </c>
      <c r="M335" s="16">
        <v>26000000</v>
      </c>
      <c r="N335" s="17">
        <v>24900000</v>
      </c>
      <c r="O335" s="32">
        <f>Table1[[#This Row],[Box Office Revenue ($)]]-Table1[[#This Row],[Budget ($)]]</f>
        <v>-1100000</v>
      </c>
      <c r="P335" s="35">
        <f>(Table1[[#This Row],[Profit Made]]/Table1[[#This Row],[Budget ($)]])</f>
        <v>-4.230769230769231E-2</v>
      </c>
      <c r="Q335" s="2"/>
      <c r="R335" s="2"/>
      <c r="S335" s="2"/>
      <c r="T335" s="2"/>
      <c r="U335" s="2"/>
      <c r="V335" s="2"/>
    </row>
    <row r="336" spans="1:22" ht="12.75" x14ac:dyDescent="0.2">
      <c r="A336" s="9" t="s">
        <v>2016</v>
      </c>
      <c r="B336" s="10">
        <v>42391</v>
      </c>
      <c r="C336" s="11" t="s">
        <v>2017</v>
      </c>
      <c r="D336" s="12" t="s">
        <v>159</v>
      </c>
      <c r="E336" s="12" t="s">
        <v>145</v>
      </c>
      <c r="F336" s="13" t="s">
        <v>2018</v>
      </c>
      <c r="G336" s="14"/>
      <c r="H336" s="15" t="s">
        <v>1032</v>
      </c>
      <c r="I336" s="15" t="s">
        <v>2019</v>
      </c>
      <c r="J336" s="15" t="s">
        <v>2020</v>
      </c>
      <c r="K336" s="15" t="s">
        <v>1582</v>
      </c>
      <c r="L336" s="15" t="s">
        <v>2021</v>
      </c>
      <c r="M336" s="16">
        <v>35000000</v>
      </c>
      <c r="N336" s="17">
        <v>110700000</v>
      </c>
      <c r="O336" s="32">
        <f>Table1[[#This Row],[Box Office Revenue ($)]]-Table1[[#This Row],[Budget ($)]]</f>
        <v>75700000</v>
      </c>
      <c r="P336" s="35">
        <f>(Table1[[#This Row],[Profit Made]]/Table1[[#This Row],[Budget ($)]])</f>
        <v>2.1628571428571428</v>
      </c>
      <c r="Q336" s="2"/>
      <c r="R336" s="2"/>
      <c r="S336" s="2"/>
      <c r="T336" s="2"/>
      <c r="U336" s="2"/>
      <c r="V336" s="2"/>
    </row>
    <row r="337" spans="1:22" ht="12.75" x14ac:dyDescent="0.2">
      <c r="A337" s="9" t="s">
        <v>2022</v>
      </c>
      <c r="B337" s="10">
        <v>42118</v>
      </c>
      <c r="C337" s="11" t="s">
        <v>2023</v>
      </c>
      <c r="D337" s="12" t="s">
        <v>183</v>
      </c>
      <c r="E337" s="12"/>
      <c r="F337" s="13" t="s">
        <v>2024</v>
      </c>
      <c r="G337" s="14"/>
      <c r="H337" s="15" t="s">
        <v>1824</v>
      </c>
      <c r="I337" s="15" t="s">
        <v>2025</v>
      </c>
      <c r="J337" s="15" t="s">
        <v>66</v>
      </c>
      <c r="K337" s="15" t="s">
        <v>2026</v>
      </c>
      <c r="L337" s="15" t="s">
        <v>2027</v>
      </c>
      <c r="M337" s="16">
        <v>25000000</v>
      </c>
      <c r="N337" s="17">
        <v>65700000</v>
      </c>
      <c r="O337" s="32">
        <f>Table1[[#This Row],[Box Office Revenue ($)]]-Table1[[#This Row],[Budget ($)]]</f>
        <v>40700000</v>
      </c>
      <c r="P337" s="35">
        <f>(Table1[[#This Row],[Profit Made]]/Table1[[#This Row],[Budget ($)]])</f>
        <v>1.6279999999999999</v>
      </c>
      <c r="Q337" s="2"/>
      <c r="R337" s="2"/>
      <c r="S337" s="2"/>
      <c r="T337" s="2"/>
      <c r="U337" s="2"/>
      <c r="V337" s="2"/>
    </row>
    <row r="338" spans="1:22" ht="12.75" x14ac:dyDescent="0.2">
      <c r="A338" s="9" t="s">
        <v>2028</v>
      </c>
      <c r="B338" s="10">
        <v>41093</v>
      </c>
      <c r="C338" s="11" t="s">
        <v>2029</v>
      </c>
      <c r="D338" s="12" t="s">
        <v>24</v>
      </c>
      <c r="E338" s="12" t="s">
        <v>54</v>
      </c>
      <c r="F338" s="13" t="s">
        <v>2030</v>
      </c>
      <c r="G338" s="14"/>
      <c r="H338" s="15" t="s">
        <v>2031</v>
      </c>
      <c r="I338" s="15" t="s">
        <v>186</v>
      </c>
      <c r="J338" s="15" t="s">
        <v>210</v>
      </c>
      <c r="K338" s="15" t="s">
        <v>2032</v>
      </c>
      <c r="L338" s="15" t="s">
        <v>1236</v>
      </c>
      <c r="M338" s="16">
        <v>230000000</v>
      </c>
      <c r="N338" s="17">
        <v>757900000</v>
      </c>
      <c r="O338" s="32">
        <f>Table1[[#This Row],[Box Office Revenue ($)]]-Table1[[#This Row],[Budget ($)]]</f>
        <v>527900000</v>
      </c>
      <c r="P338" s="35">
        <f>(Table1[[#This Row],[Profit Made]]/Table1[[#This Row],[Budget ($)]])</f>
        <v>2.2952173913043477</v>
      </c>
      <c r="Q338" s="2"/>
      <c r="R338" s="2"/>
      <c r="S338" s="2"/>
      <c r="T338" s="2"/>
      <c r="U338" s="2"/>
      <c r="V338" s="2"/>
    </row>
    <row r="339" spans="1:22" ht="12.75" x14ac:dyDescent="0.2">
      <c r="A339" s="9" t="s">
        <v>2033</v>
      </c>
      <c r="B339" s="10">
        <v>42495</v>
      </c>
      <c r="C339" s="11" t="s">
        <v>2034</v>
      </c>
      <c r="D339" s="12" t="s">
        <v>42</v>
      </c>
      <c r="E339" s="12"/>
      <c r="F339" s="13" t="s">
        <v>2035</v>
      </c>
      <c r="G339" s="13" t="s">
        <v>2036</v>
      </c>
      <c r="H339" s="15" t="s">
        <v>741</v>
      </c>
      <c r="I339" s="15" t="s">
        <v>1135</v>
      </c>
      <c r="J339" s="15" t="s">
        <v>2037</v>
      </c>
      <c r="K339" s="15" t="s">
        <v>513</v>
      </c>
      <c r="L339" s="15" t="s">
        <v>809</v>
      </c>
      <c r="M339" s="16">
        <v>73000000</v>
      </c>
      <c r="N339" s="17">
        <v>346900000</v>
      </c>
      <c r="O339" s="32">
        <f>Table1[[#This Row],[Box Office Revenue ($)]]-Table1[[#This Row],[Budget ($)]]</f>
        <v>273900000</v>
      </c>
      <c r="P339" s="35">
        <f>(Table1[[#This Row],[Profit Made]]/Table1[[#This Row],[Budget ($)]])</f>
        <v>3.7520547945205478</v>
      </c>
      <c r="Q339" s="2"/>
      <c r="R339" s="2"/>
      <c r="S339" s="2"/>
      <c r="T339" s="2"/>
      <c r="U339" s="2"/>
      <c r="V339" s="2"/>
    </row>
    <row r="340" spans="1:22" ht="12.75" x14ac:dyDescent="0.2">
      <c r="A340" s="9" t="s">
        <v>2038</v>
      </c>
      <c r="B340" s="10">
        <v>41033</v>
      </c>
      <c r="C340" s="11" t="s">
        <v>2039</v>
      </c>
      <c r="D340" s="12" t="s">
        <v>42</v>
      </c>
      <c r="E340" s="12" t="s">
        <v>64</v>
      </c>
      <c r="F340" s="13" t="s">
        <v>2040</v>
      </c>
      <c r="G340" s="14"/>
      <c r="H340" s="15" t="s">
        <v>2041</v>
      </c>
      <c r="I340" s="15" t="s">
        <v>2042</v>
      </c>
      <c r="J340" s="15" t="s">
        <v>463</v>
      </c>
      <c r="K340" s="15" t="s">
        <v>1847</v>
      </c>
      <c r="L340" s="15" t="s">
        <v>2043</v>
      </c>
      <c r="M340" s="16">
        <v>10000000</v>
      </c>
      <c r="N340" s="17">
        <v>136800000</v>
      </c>
      <c r="O340" s="32">
        <f>Table1[[#This Row],[Box Office Revenue ($)]]-Table1[[#This Row],[Budget ($)]]</f>
        <v>126800000</v>
      </c>
      <c r="P340" s="35">
        <f>(Table1[[#This Row],[Profit Made]]/Table1[[#This Row],[Budget ($)]])</f>
        <v>12.68</v>
      </c>
      <c r="Q340" s="2"/>
      <c r="R340" s="2"/>
      <c r="S340" s="2"/>
      <c r="T340" s="2"/>
      <c r="U340" s="2"/>
      <c r="V340" s="2"/>
    </row>
    <row r="341" spans="1:22" ht="12.75" x14ac:dyDescent="0.2">
      <c r="A341" s="9" t="s">
        <v>2044</v>
      </c>
      <c r="B341" s="10">
        <v>42349</v>
      </c>
      <c r="C341" s="11" t="s">
        <v>2045</v>
      </c>
      <c r="D341" s="12" t="s">
        <v>63</v>
      </c>
      <c r="E341" s="12" t="s">
        <v>64</v>
      </c>
      <c r="F341" s="13" t="s">
        <v>2046</v>
      </c>
      <c r="G341" s="14"/>
      <c r="H341" s="15" t="s">
        <v>2047</v>
      </c>
      <c r="I341" s="15" t="s">
        <v>601</v>
      </c>
      <c r="J341" s="15" t="s">
        <v>830</v>
      </c>
      <c r="K341" s="15" t="s">
        <v>421</v>
      </c>
      <c r="L341" s="15" t="s">
        <v>1665</v>
      </c>
      <c r="M341" s="16">
        <v>28000000</v>
      </c>
      <c r="N341" s="17">
        <v>133300000.00000001</v>
      </c>
      <c r="O341" s="32">
        <f>Table1[[#This Row],[Box Office Revenue ($)]]-Table1[[#This Row],[Budget ($)]]</f>
        <v>105300000.00000001</v>
      </c>
      <c r="P341" s="35">
        <f>(Table1[[#This Row],[Profit Made]]/Table1[[#This Row],[Budget ($)]])</f>
        <v>3.7607142857142861</v>
      </c>
      <c r="Q341" s="2"/>
      <c r="R341" s="2"/>
      <c r="S341" s="2"/>
      <c r="T341" s="2"/>
      <c r="U341" s="2"/>
      <c r="V341" s="2"/>
    </row>
    <row r="342" spans="1:22" ht="12.75" x14ac:dyDescent="0.2">
      <c r="A342" s="9" t="s">
        <v>2048</v>
      </c>
      <c r="B342" s="10">
        <v>41439</v>
      </c>
      <c r="C342" s="11" t="s">
        <v>2049</v>
      </c>
      <c r="D342" s="12" t="s">
        <v>42</v>
      </c>
      <c r="E342" s="12" t="s">
        <v>33</v>
      </c>
      <c r="F342" s="13" t="s">
        <v>2050</v>
      </c>
      <c r="G342" s="14"/>
      <c r="H342" s="15" t="s">
        <v>1475</v>
      </c>
      <c r="I342" s="15" t="s">
        <v>2051</v>
      </c>
      <c r="J342" s="15" t="s">
        <v>2052</v>
      </c>
      <c r="K342" s="15" t="s">
        <v>2053</v>
      </c>
      <c r="L342" s="15" t="s">
        <v>2054</v>
      </c>
      <c r="M342" s="16">
        <v>8000000</v>
      </c>
      <c r="N342" s="17">
        <v>19100000</v>
      </c>
      <c r="O342" s="32">
        <f>Table1[[#This Row],[Box Office Revenue ($)]]-Table1[[#This Row],[Budget ($)]]</f>
        <v>11100000</v>
      </c>
      <c r="P342" s="35">
        <f>(Table1[[#This Row],[Profit Made]]/Table1[[#This Row],[Budget ($)]])</f>
        <v>1.3875</v>
      </c>
      <c r="Q342" s="2"/>
      <c r="R342" s="2"/>
      <c r="S342" s="2"/>
      <c r="T342" s="2"/>
      <c r="U342" s="2"/>
      <c r="V342" s="2"/>
    </row>
    <row r="343" spans="1:22" ht="12.75" x14ac:dyDescent="0.2">
      <c r="A343" s="9" t="s">
        <v>2055</v>
      </c>
      <c r="B343" s="10">
        <v>41924</v>
      </c>
      <c r="C343" s="11" t="s">
        <v>2056</v>
      </c>
      <c r="D343" s="12" t="s">
        <v>191</v>
      </c>
      <c r="E343" s="12"/>
      <c r="F343" s="13" t="s">
        <v>2057</v>
      </c>
      <c r="G343" s="14"/>
      <c r="H343" s="15" t="s">
        <v>270</v>
      </c>
      <c r="I343" s="15" t="s">
        <v>453</v>
      </c>
      <c r="J343" s="15" t="s">
        <v>1940</v>
      </c>
      <c r="K343" s="15" t="s">
        <v>46</v>
      </c>
      <c r="L343" s="12"/>
      <c r="M343" s="16">
        <v>50000000</v>
      </c>
      <c r="N343" s="17">
        <v>99800000</v>
      </c>
      <c r="O343" s="32">
        <f>Table1[[#This Row],[Box Office Revenue ($)]]-Table1[[#This Row],[Budget ($)]]</f>
        <v>49800000</v>
      </c>
      <c r="P343" s="35">
        <f>(Table1[[#This Row],[Profit Made]]/Table1[[#This Row],[Budget ($)]])</f>
        <v>0.996</v>
      </c>
      <c r="Q343" s="2"/>
      <c r="R343" s="2"/>
      <c r="S343" s="2"/>
      <c r="T343" s="2"/>
      <c r="U343" s="2"/>
      <c r="V343" s="2"/>
    </row>
    <row r="344" spans="1:22" ht="12.75" x14ac:dyDescent="0.2">
      <c r="A344" s="9" t="s">
        <v>2058</v>
      </c>
      <c r="B344" s="10">
        <v>42468</v>
      </c>
      <c r="C344" s="11" t="s">
        <v>2059</v>
      </c>
      <c r="D344" s="12" t="s">
        <v>42</v>
      </c>
      <c r="E344" s="12"/>
      <c r="F344" s="13" t="s">
        <v>727</v>
      </c>
      <c r="G344" s="14"/>
      <c r="H344" s="15" t="s">
        <v>866</v>
      </c>
      <c r="I344" s="15" t="s">
        <v>271</v>
      </c>
      <c r="J344" s="15" t="s">
        <v>1617</v>
      </c>
      <c r="K344" s="15" t="s">
        <v>2060</v>
      </c>
      <c r="L344" s="15" t="s">
        <v>515</v>
      </c>
      <c r="M344" s="16">
        <v>29000000</v>
      </c>
      <c r="N344" s="17">
        <v>78600000</v>
      </c>
      <c r="O344" s="32">
        <f>Table1[[#This Row],[Box Office Revenue ($)]]-Table1[[#This Row],[Budget ($)]]</f>
        <v>49600000</v>
      </c>
      <c r="P344" s="35">
        <f>(Table1[[#This Row],[Profit Made]]/Table1[[#This Row],[Budget ($)]])</f>
        <v>1.710344827586207</v>
      </c>
      <c r="Q344" s="2"/>
      <c r="R344" s="2"/>
      <c r="S344" s="2"/>
      <c r="T344" s="2"/>
      <c r="U344" s="2"/>
      <c r="V344" s="2"/>
    </row>
    <row r="345" spans="1:22" ht="12.75" x14ac:dyDescent="0.2">
      <c r="A345" s="9" t="s">
        <v>2061</v>
      </c>
      <c r="B345" s="10">
        <v>41131</v>
      </c>
      <c r="C345" s="11" t="s">
        <v>2062</v>
      </c>
      <c r="D345" s="12" t="s">
        <v>24</v>
      </c>
      <c r="E345" s="12" t="s">
        <v>16</v>
      </c>
      <c r="F345" s="13" t="s">
        <v>2063</v>
      </c>
      <c r="G345" s="14"/>
      <c r="H345" s="15" t="s">
        <v>938</v>
      </c>
      <c r="I345" s="15" t="s">
        <v>2064</v>
      </c>
      <c r="J345" s="15" t="s">
        <v>1385</v>
      </c>
      <c r="K345" s="15" t="s">
        <v>115</v>
      </c>
      <c r="L345" s="15" t="s">
        <v>1794</v>
      </c>
      <c r="M345" s="16">
        <v>125000000</v>
      </c>
      <c r="N345" s="17">
        <v>276100000</v>
      </c>
      <c r="O345" s="32">
        <f>Table1[[#This Row],[Box Office Revenue ($)]]-Table1[[#This Row],[Budget ($)]]</f>
        <v>151100000</v>
      </c>
      <c r="P345" s="35">
        <f>(Table1[[#This Row],[Profit Made]]/Table1[[#This Row],[Budget ($)]])</f>
        <v>1.2088000000000001</v>
      </c>
      <c r="Q345" s="2"/>
      <c r="R345" s="2"/>
      <c r="S345" s="2"/>
      <c r="T345" s="2"/>
      <c r="U345" s="2"/>
      <c r="V345" s="2"/>
    </row>
    <row r="346" spans="1:22" ht="12.75" x14ac:dyDescent="0.2">
      <c r="A346" s="9" t="s">
        <v>2065</v>
      </c>
      <c r="B346" s="10">
        <v>41882</v>
      </c>
      <c r="C346" s="11" t="s">
        <v>2066</v>
      </c>
      <c r="D346" s="12" t="s">
        <v>191</v>
      </c>
      <c r="E346" s="12"/>
      <c r="F346" s="13" t="s">
        <v>2067</v>
      </c>
      <c r="G346" s="13" t="s">
        <v>2068</v>
      </c>
      <c r="H346" s="15" t="s">
        <v>1841</v>
      </c>
      <c r="I346" s="15" t="s">
        <v>108</v>
      </c>
      <c r="J346" s="15" t="s">
        <v>2069</v>
      </c>
      <c r="K346" s="15" t="s">
        <v>2070</v>
      </c>
      <c r="L346" s="15" t="s">
        <v>1636</v>
      </c>
      <c r="M346" s="16">
        <v>60000000</v>
      </c>
      <c r="N346" s="17">
        <v>109300000</v>
      </c>
      <c r="O346" s="32">
        <f>Table1[[#This Row],[Box Office Revenue ($)]]-Table1[[#This Row],[Budget ($)]]</f>
        <v>49300000</v>
      </c>
      <c r="P346" s="35">
        <f>(Table1[[#This Row],[Profit Made]]/Table1[[#This Row],[Budget ($)]])</f>
        <v>0.82166666666666666</v>
      </c>
      <c r="Q346" s="2"/>
      <c r="R346" s="2"/>
      <c r="S346" s="2"/>
      <c r="T346" s="2"/>
      <c r="U346" s="2"/>
      <c r="V346" s="2"/>
    </row>
    <row r="347" spans="1:22" ht="12.75" x14ac:dyDescent="0.2">
      <c r="A347" s="9" t="s">
        <v>2071</v>
      </c>
      <c r="B347" s="10">
        <v>42391</v>
      </c>
      <c r="C347" s="11" t="s">
        <v>2072</v>
      </c>
      <c r="D347" s="12" t="s">
        <v>17</v>
      </c>
      <c r="E347" s="12" t="s">
        <v>16</v>
      </c>
      <c r="F347" s="13" t="s">
        <v>2073</v>
      </c>
      <c r="G347" s="14"/>
      <c r="H347" s="15" t="s">
        <v>2074</v>
      </c>
      <c r="I347" s="15" t="s">
        <v>2075</v>
      </c>
      <c r="J347" s="15" t="s">
        <v>2076</v>
      </c>
      <c r="K347" s="15" t="s">
        <v>2077</v>
      </c>
      <c r="L347" s="12"/>
      <c r="M347" s="16">
        <v>10000000</v>
      </c>
      <c r="N347" s="17">
        <v>64200000</v>
      </c>
      <c r="O347" s="32">
        <f>Table1[[#This Row],[Box Office Revenue ($)]]-Table1[[#This Row],[Budget ($)]]</f>
        <v>54200000</v>
      </c>
      <c r="P347" s="35">
        <f>(Table1[[#This Row],[Profit Made]]/Table1[[#This Row],[Budget ($)]])</f>
        <v>5.42</v>
      </c>
      <c r="Q347" s="2"/>
      <c r="R347" s="2"/>
      <c r="S347" s="2"/>
      <c r="T347" s="2"/>
      <c r="U347" s="2"/>
      <c r="V347" s="2"/>
    </row>
    <row r="348" spans="1:22" ht="12.75" x14ac:dyDescent="0.2">
      <c r="A348" s="9" t="s">
        <v>2078</v>
      </c>
      <c r="B348" s="10">
        <v>41502</v>
      </c>
      <c r="C348" s="11" t="s">
        <v>2079</v>
      </c>
      <c r="D348" s="12" t="s">
        <v>64</v>
      </c>
      <c r="E348" s="12" t="s">
        <v>63</v>
      </c>
      <c r="F348" s="13" t="s">
        <v>2080</v>
      </c>
      <c r="G348" s="14"/>
      <c r="H348" s="15" t="s">
        <v>1914</v>
      </c>
      <c r="I348" s="15" t="s">
        <v>2081</v>
      </c>
      <c r="J348" s="15" t="s">
        <v>118</v>
      </c>
      <c r="K348" s="15" t="s">
        <v>139</v>
      </c>
      <c r="L348" s="15" t="s">
        <v>675</v>
      </c>
      <c r="M348" s="16">
        <v>30000000</v>
      </c>
      <c r="N348" s="17">
        <v>176600000</v>
      </c>
      <c r="O348" s="32">
        <f>Table1[[#This Row],[Box Office Revenue ($)]]-Table1[[#This Row],[Budget ($)]]</f>
        <v>146600000</v>
      </c>
      <c r="P348" s="35">
        <f>(Table1[[#This Row],[Profit Made]]/Table1[[#This Row],[Budget ($)]])</f>
        <v>4.8866666666666667</v>
      </c>
      <c r="Q348" s="2"/>
      <c r="R348" s="2"/>
      <c r="S348" s="2"/>
      <c r="T348" s="2"/>
      <c r="U348" s="2"/>
      <c r="V348" s="2"/>
    </row>
    <row r="349" spans="1:22" ht="12.75" x14ac:dyDescent="0.2">
      <c r="A349" s="9" t="s">
        <v>2082</v>
      </c>
      <c r="B349" s="10">
        <v>41012</v>
      </c>
      <c r="C349" s="11" t="s">
        <v>2083</v>
      </c>
      <c r="D349" s="12" t="s">
        <v>17</v>
      </c>
      <c r="E349" s="12" t="s">
        <v>42</v>
      </c>
      <c r="F349" s="13" t="s">
        <v>2084</v>
      </c>
      <c r="G349" s="14"/>
      <c r="H349" s="15" t="s">
        <v>1089</v>
      </c>
      <c r="I349" s="15" t="s">
        <v>2085</v>
      </c>
      <c r="J349" s="15" t="s">
        <v>2086</v>
      </c>
      <c r="K349" s="15" t="s">
        <v>359</v>
      </c>
      <c r="L349" s="15" t="s">
        <v>2087</v>
      </c>
      <c r="M349" s="16">
        <v>30000000</v>
      </c>
      <c r="N349" s="17">
        <v>66500000</v>
      </c>
      <c r="O349" s="32">
        <f>Table1[[#This Row],[Box Office Revenue ($)]]-Table1[[#This Row],[Budget ($)]]</f>
        <v>36500000</v>
      </c>
      <c r="P349" s="35">
        <f>(Table1[[#This Row],[Profit Made]]/Table1[[#This Row],[Budget ($)]])</f>
        <v>1.2166666666666666</v>
      </c>
      <c r="Q349" s="2"/>
      <c r="R349" s="2"/>
      <c r="S349" s="2"/>
      <c r="T349" s="2"/>
      <c r="U349" s="2"/>
      <c r="V349" s="2"/>
    </row>
    <row r="350" spans="1:22" ht="12.75" x14ac:dyDescent="0.2">
      <c r="A350" s="9" t="s">
        <v>2088</v>
      </c>
      <c r="B350" s="10">
        <v>41348</v>
      </c>
      <c r="C350" s="11" t="s">
        <v>2089</v>
      </c>
      <c r="D350" s="12" t="s">
        <v>323</v>
      </c>
      <c r="E350" s="12"/>
      <c r="F350" s="13" t="s">
        <v>2090</v>
      </c>
      <c r="G350" s="14"/>
      <c r="H350" s="15" t="s">
        <v>2091</v>
      </c>
      <c r="I350" s="15" t="s">
        <v>2092</v>
      </c>
      <c r="J350" s="15" t="s">
        <v>2093</v>
      </c>
      <c r="K350" s="15" t="s">
        <v>2094</v>
      </c>
      <c r="L350" s="15" t="s">
        <v>2095</v>
      </c>
      <c r="M350" s="16">
        <v>13000000</v>
      </c>
      <c r="N350" s="17">
        <v>68600000</v>
      </c>
      <c r="O350" s="32">
        <f>Table1[[#This Row],[Box Office Revenue ($)]]-Table1[[#This Row],[Budget ($)]]</f>
        <v>55600000</v>
      </c>
      <c r="P350" s="35">
        <f>(Table1[[#This Row],[Profit Made]]/Table1[[#This Row],[Budget ($)]])</f>
        <v>4.2769230769230768</v>
      </c>
      <c r="Q350" s="2"/>
      <c r="R350" s="2"/>
      <c r="S350" s="2"/>
      <c r="T350" s="2"/>
      <c r="U350" s="2"/>
      <c r="V350" s="2"/>
    </row>
    <row r="351" spans="1:22" ht="12.75" x14ac:dyDescent="0.2">
      <c r="A351" s="9" t="s">
        <v>2096</v>
      </c>
      <c r="B351" s="10">
        <v>41131</v>
      </c>
      <c r="C351" s="11" t="s">
        <v>2097</v>
      </c>
      <c r="D351" s="12" t="s">
        <v>42</v>
      </c>
      <c r="E351" s="12"/>
      <c r="F351" s="13" t="s">
        <v>2098</v>
      </c>
      <c r="G351" s="14"/>
      <c r="H351" s="15" t="s">
        <v>546</v>
      </c>
      <c r="I351" s="15" t="s">
        <v>2099</v>
      </c>
      <c r="J351" s="15" t="s">
        <v>741</v>
      </c>
      <c r="K351" s="15" t="s">
        <v>2100</v>
      </c>
      <c r="L351" s="15" t="s">
        <v>1501</v>
      </c>
      <c r="M351" s="16">
        <v>95000000</v>
      </c>
      <c r="N351" s="17">
        <v>104900000</v>
      </c>
      <c r="O351" s="32">
        <f>Table1[[#This Row],[Box Office Revenue ($)]]-Table1[[#This Row],[Budget ($)]]</f>
        <v>9900000</v>
      </c>
      <c r="P351" s="35">
        <f>(Table1[[#This Row],[Profit Made]]/Table1[[#This Row],[Budget ($)]])</f>
        <v>0.10421052631578948</v>
      </c>
      <c r="Q351" s="2"/>
      <c r="R351" s="2"/>
      <c r="S351" s="2"/>
      <c r="T351" s="2"/>
      <c r="U351" s="2"/>
      <c r="V351" s="2"/>
    </row>
    <row r="352" spans="1:22" ht="12.75" x14ac:dyDescent="0.2">
      <c r="A352" s="9" t="s">
        <v>2101</v>
      </c>
      <c r="B352" s="10">
        <v>41159</v>
      </c>
      <c r="C352" s="11" t="s">
        <v>2102</v>
      </c>
      <c r="D352" s="12" t="s">
        <v>24</v>
      </c>
      <c r="E352" s="12" t="s">
        <v>16</v>
      </c>
      <c r="F352" s="13" t="s">
        <v>2103</v>
      </c>
      <c r="G352" s="14"/>
      <c r="H352" s="15" t="s">
        <v>283</v>
      </c>
      <c r="I352" s="15" t="s">
        <v>88</v>
      </c>
      <c r="J352" s="15" t="s">
        <v>2104</v>
      </c>
      <c r="K352" s="15" t="s">
        <v>2105</v>
      </c>
      <c r="L352" s="15" t="s">
        <v>2106</v>
      </c>
      <c r="M352" s="16">
        <v>20000000</v>
      </c>
      <c r="N352" s="17">
        <v>16900000</v>
      </c>
      <c r="O352" s="32">
        <f>Table1[[#This Row],[Box Office Revenue ($)]]-Table1[[#This Row],[Budget ($)]]</f>
        <v>-3100000</v>
      </c>
      <c r="P352" s="35">
        <f>(Table1[[#This Row],[Profit Made]]/Table1[[#This Row],[Budget ($)]])</f>
        <v>-0.155</v>
      </c>
      <c r="Q352" s="2"/>
      <c r="R352" s="2"/>
      <c r="S352" s="2"/>
      <c r="T352" s="2"/>
      <c r="U352" s="2"/>
      <c r="V352" s="2"/>
    </row>
    <row r="353" spans="1:22" ht="12.75" x14ac:dyDescent="0.2">
      <c r="A353" s="9" t="s">
        <v>2107</v>
      </c>
      <c r="B353" s="10">
        <v>41243</v>
      </c>
      <c r="C353" s="11" t="s">
        <v>2108</v>
      </c>
      <c r="D353" s="12" t="s">
        <v>17</v>
      </c>
      <c r="E353" s="12"/>
      <c r="F353" s="13" t="s">
        <v>2109</v>
      </c>
      <c r="G353" s="14"/>
      <c r="H353" s="15" t="s">
        <v>2110</v>
      </c>
      <c r="I353" s="15" t="s">
        <v>2111</v>
      </c>
      <c r="J353" s="12"/>
      <c r="K353" s="12"/>
      <c r="L353" s="12"/>
      <c r="M353" s="16">
        <v>10000000</v>
      </c>
      <c r="N353" s="17">
        <v>8900000</v>
      </c>
      <c r="O353" s="32">
        <f>Table1[[#This Row],[Box Office Revenue ($)]]-Table1[[#This Row],[Budget ($)]]</f>
        <v>-1100000</v>
      </c>
      <c r="P353" s="35">
        <f>(Table1[[#This Row],[Profit Made]]/Table1[[#This Row],[Budget ($)]])</f>
        <v>-0.11</v>
      </c>
      <c r="Q353" s="2"/>
      <c r="R353" s="2"/>
      <c r="S353" s="2"/>
      <c r="T353" s="2"/>
      <c r="U353" s="2"/>
      <c r="V353" s="2"/>
    </row>
    <row r="354" spans="1:22" ht="12.75" x14ac:dyDescent="0.2">
      <c r="A354" s="9" t="s">
        <v>2112</v>
      </c>
      <c r="B354" s="10">
        <v>41474</v>
      </c>
      <c r="C354" s="11" t="s">
        <v>2113</v>
      </c>
      <c r="D354" s="12" t="s">
        <v>16</v>
      </c>
      <c r="E354" s="12" t="s">
        <v>17</v>
      </c>
      <c r="F354" s="13" t="s">
        <v>1052</v>
      </c>
      <c r="G354" s="14"/>
      <c r="H354" s="15" t="s">
        <v>1053</v>
      </c>
      <c r="I354" s="15" t="s">
        <v>2114</v>
      </c>
      <c r="J354" s="15" t="s">
        <v>2115</v>
      </c>
      <c r="K354" s="15" t="s">
        <v>2116</v>
      </c>
      <c r="L354" s="15" t="s">
        <v>2117</v>
      </c>
      <c r="M354" s="16">
        <v>20000000</v>
      </c>
      <c r="N354" s="17">
        <v>318000000</v>
      </c>
      <c r="O354" s="32">
        <f>Table1[[#This Row],[Box Office Revenue ($)]]-Table1[[#This Row],[Budget ($)]]</f>
        <v>298000000</v>
      </c>
      <c r="P354" s="35">
        <f>(Table1[[#This Row],[Profit Made]]/Table1[[#This Row],[Budget ($)]])</f>
        <v>14.9</v>
      </c>
      <c r="Q354" s="2"/>
      <c r="R354" s="2"/>
      <c r="S354" s="2"/>
      <c r="T354" s="2"/>
      <c r="U354" s="2"/>
      <c r="V354" s="2"/>
    </row>
    <row r="355" spans="1:22" ht="12.75" x14ac:dyDescent="0.2">
      <c r="A355" s="9" t="s">
        <v>2118</v>
      </c>
      <c r="B355" s="10">
        <v>42528</v>
      </c>
      <c r="C355" s="11" t="s">
        <v>2119</v>
      </c>
      <c r="D355" s="12" t="s">
        <v>17</v>
      </c>
      <c r="E355" s="12"/>
      <c r="F355" s="13" t="s">
        <v>1052</v>
      </c>
      <c r="G355" s="14"/>
      <c r="H355" s="15" t="s">
        <v>1053</v>
      </c>
      <c r="I355" s="15" t="s">
        <v>2114</v>
      </c>
      <c r="J355" s="12"/>
      <c r="K355" s="12"/>
      <c r="L355" s="12"/>
      <c r="M355" s="16">
        <v>40000000</v>
      </c>
      <c r="N355" s="17">
        <v>319500000</v>
      </c>
      <c r="O355" s="32">
        <f>Table1[[#This Row],[Box Office Revenue ($)]]-Table1[[#This Row],[Budget ($)]]</f>
        <v>279500000</v>
      </c>
      <c r="P355" s="35">
        <f>(Table1[[#This Row],[Profit Made]]/Table1[[#This Row],[Budget ($)]])</f>
        <v>6.9874999999999998</v>
      </c>
      <c r="Q355" s="2"/>
      <c r="R355" s="2"/>
      <c r="S355" s="2"/>
      <c r="T355" s="2"/>
      <c r="U355" s="2"/>
      <c r="V355" s="2"/>
    </row>
    <row r="356" spans="1:22" ht="12.75" x14ac:dyDescent="0.2">
      <c r="A356" s="9" t="s">
        <v>2120</v>
      </c>
      <c r="B356" s="10">
        <v>41355</v>
      </c>
      <c r="C356" s="11" t="s">
        <v>2121</v>
      </c>
      <c r="D356" s="12" t="s">
        <v>145</v>
      </c>
      <c r="E356" s="12" t="s">
        <v>42</v>
      </c>
      <c r="F356" s="13" t="s">
        <v>2122</v>
      </c>
      <c r="G356" s="13" t="s">
        <v>2123</v>
      </c>
      <c r="H356" s="15" t="s">
        <v>858</v>
      </c>
      <c r="I356" s="15" t="s">
        <v>580</v>
      </c>
      <c r="J356" s="15" t="s">
        <v>186</v>
      </c>
      <c r="K356" s="15" t="s">
        <v>726</v>
      </c>
      <c r="L356" s="15" t="s">
        <v>134</v>
      </c>
      <c r="M356" s="16">
        <v>135000000</v>
      </c>
      <c r="N356" s="17">
        <v>587200000</v>
      </c>
      <c r="O356" s="32">
        <f>Table1[[#This Row],[Box Office Revenue ($)]]-Table1[[#This Row],[Budget ($)]]</f>
        <v>452200000</v>
      </c>
      <c r="P356" s="35">
        <f>(Table1[[#This Row],[Profit Made]]/Table1[[#This Row],[Budget ($)]])</f>
        <v>3.3496296296296295</v>
      </c>
      <c r="Q356" s="2"/>
      <c r="R356" s="2"/>
      <c r="S356" s="2"/>
      <c r="T356" s="2"/>
      <c r="U356" s="2"/>
      <c r="V356" s="2"/>
    </row>
    <row r="357" spans="1:22" ht="12.75" x14ac:dyDescent="0.2">
      <c r="A357" s="9" t="s">
        <v>2124</v>
      </c>
      <c r="B357" s="10">
        <v>42252</v>
      </c>
      <c r="C357" s="11" t="s">
        <v>2125</v>
      </c>
      <c r="D357" s="12" t="s">
        <v>64</v>
      </c>
      <c r="E357" s="12"/>
      <c r="F357" s="13" t="s">
        <v>1209</v>
      </c>
      <c r="G357" s="14"/>
      <c r="H357" s="15" t="s">
        <v>1211</v>
      </c>
      <c r="I357" s="15" t="s">
        <v>760</v>
      </c>
      <c r="J357" s="15" t="s">
        <v>2126</v>
      </c>
      <c r="K357" s="15" t="s">
        <v>507</v>
      </c>
      <c r="L357" s="12"/>
      <c r="M357" s="16">
        <v>15000000</v>
      </c>
      <c r="N357" s="17">
        <v>64200000</v>
      </c>
      <c r="O357" s="32">
        <f>Table1[[#This Row],[Box Office Revenue ($)]]-Table1[[#This Row],[Budget ($)]]</f>
        <v>49200000</v>
      </c>
      <c r="P357" s="35">
        <f>(Table1[[#This Row],[Profit Made]]/Table1[[#This Row],[Budget ($)]])</f>
        <v>3.28</v>
      </c>
      <c r="Q357" s="2"/>
      <c r="R357" s="2"/>
      <c r="S357" s="2"/>
      <c r="T357" s="2"/>
      <c r="U357" s="2"/>
      <c r="V357" s="2"/>
    </row>
    <row r="358" spans="1:22" ht="12.75" x14ac:dyDescent="0.2">
      <c r="A358" s="9" t="s">
        <v>2127</v>
      </c>
      <c r="B358" s="10">
        <v>42503</v>
      </c>
      <c r="C358" s="11" t="s">
        <v>2128</v>
      </c>
      <c r="D358" s="12" t="s">
        <v>17</v>
      </c>
      <c r="E358" s="12"/>
      <c r="F358" s="13" t="s">
        <v>2129</v>
      </c>
      <c r="G358" s="14"/>
      <c r="H358" s="15" t="s">
        <v>1687</v>
      </c>
      <c r="I358" s="15" t="s">
        <v>1869</v>
      </c>
      <c r="J358" s="15" t="s">
        <v>2130</v>
      </c>
      <c r="K358" s="15" t="s">
        <v>2131</v>
      </c>
      <c r="L358" s="15" t="s">
        <v>2132</v>
      </c>
      <c r="M358" s="16">
        <v>4000000</v>
      </c>
      <c r="N358" s="17">
        <v>10900000</v>
      </c>
      <c r="O358" s="32">
        <f>Table1[[#This Row],[Box Office Revenue ($)]]-Table1[[#This Row],[Budget ($)]]</f>
        <v>6900000</v>
      </c>
      <c r="P358" s="35">
        <f>(Table1[[#This Row],[Profit Made]]/Table1[[#This Row],[Budget ($)]])</f>
        <v>1.7250000000000001</v>
      </c>
      <c r="Q358" s="2"/>
      <c r="R358" s="2"/>
      <c r="S358" s="2"/>
      <c r="T358" s="2"/>
      <c r="U358" s="2"/>
      <c r="V358" s="2"/>
    </row>
    <row r="359" spans="1:22" ht="12.75" x14ac:dyDescent="0.2">
      <c r="A359" s="9" t="s">
        <v>2133</v>
      </c>
      <c r="B359" s="10">
        <v>40914</v>
      </c>
      <c r="C359" s="11" t="s">
        <v>2134</v>
      </c>
      <c r="D359" s="12" t="s">
        <v>17</v>
      </c>
      <c r="E359" s="12" t="s">
        <v>64</v>
      </c>
      <c r="F359" s="13" t="s">
        <v>2073</v>
      </c>
      <c r="G359" s="14"/>
      <c r="H359" s="15" t="s">
        <v>2135</v>
      </c>
      <c r="I359" s="15" t="s">
        <v>2136</v>
      </c>
      <c r="J359" s="15" t="s">
        <v>2137</v>
      </c>
      <c r="K359" s="15" t="s">
        <v>2138</v>
      </c>
      <c r="L359" s="12"/>
      <c r="M359" s="16">
        <v>1000000</v>
      </c>
      <c r="N359" s="17">
        <v>101800000</v>
      </c>
      <c r="O359" s="32">
        <f>Table1[[#This Row],[Box Office Revenue ($)]]-Table1[[#This Row],[Budget ($)]]</f>
        <v>100800000</v>
      </c>
      <c r="P359" s="35">
        <f>(Table1[[#This Row],[Profit Made]]/Table1[[#This Row],[Budget ($)]])</f>
        <v>100.8</v>
      </c>
      <c r="Q359" s="2"/>
      <c r="R359" s="2"/>
      <c r="S359" s="2"/>
      <c r="T359" s="2"/>
      <c r="U359" s="2"/>
      <c r="V359" s="2"/>
    </row>
    <row r="360" spans="1:22" ht="12.75" x14ac:dyDescent="0.2">
      <c r="A360" s="9" t="s">
        <v>2139</v>
      </c>
      <c r="B360" s="10">
        <v>41045</v>
      </c>
      <c r="C360" s="11" t="s">
        <v>2140</v>
      </c>
      <c r="D360" s="12" t="s">
        <v>42</v>
      </c>
      <c r="E360" s="12"/>
      <c r="F360" s="13" t="s">
        <v>2141</v>
      </c>
      <c r="G360" s="14"/>
      <c r="H360" s="15" t="s">
        <v>1284</v>
      </c>
      <c r="I360" s="15" t="s">
        <v>1841</v>
      </c>
      <c r="J360" s="15" t="s">
        <v>512</v>
      </c>
      <c r="K360" s="15" t="s">
        <v>1986</v>
      </c>
      <c r="L360" s="15" t="s">
        <v>2142</v>
      </c>
      <c r="M360" s="16">
        <v>65000000</v>
      </c>
      <c r="N360" s="17">
        <v>179400000</v>
      </c>
      <c r="O360" s="32">
        <f>Table1[[#This Row],[Box Office Revenue ($)]]-Table1[[#This Row],[Budget ($)]]</f>
        <v>114400000</v>
      </c>
      <c r="P360" s="35">
        <f>(Table1[[#This Row],[Profit Made]]/Table1[[#This Row],[Budget ($)]])</f>
        <v>1.76</v>
      </c>
      <c r="Q360" s="2"/>
      <c r="R360" s="2"/>
      <c r="S360" s="2"/>
      <c r="T360" s="2"/>
      <c r="U360" s="2"/>
      <c r="V360" s="2"/>
    </row>
    <row r="361" spans="1:22" ht="12.75" x14ac:dyDescent="0.2">
      <c r="A361" s="9" t="s">
        <v>2143</v>
      </c>
      <c r="B361" s="10">
        <v>42447</v>
      </c>
      <c r="C361" s="11" t="s">
        <v>2144</v>
      </c>
      <c r="D361" s="12" t="s">
        <v>145</v>
      </c>
      <c r="E361" s="12" t="s">
        <v>24</v>
      </c>
      <c r="F361" s="13" t="s">
        <v>1685</v>
      </c>
      <c r="G361" s="14"/>
      <c r="H361" s="15" t="s">
        <v>626</v>
      </c>
      <c r="I361" s="15" t="s">
        <v>628</v>
      </c>
      <c r="J361" s="15" t="s">
        <v>1926</v>
      </c>
      <c r="K361" s="15" t="s">
        <v>683</v>
      </c>
      <c r="L361" s="15" t="s">
        <v>629</v>
      </c>
      <c r="M361" s="16">
        <v>110000000</v>
      </c>
      <c r="N361" s="17">
        <v>179200000</v>
      </c>
      <c r="O361" s="32">
        <f>Table1[[#This Row],[Box Office Revenue ($)]]-Table1[[#This Row],[Budget ($)]]</f>
        <v>69200000</v>
      </c>
      <c r="P361" s="35">
        <f>(Table1[[#This Row],[Profit Made]]/Table1[[#This Row],[Budget ($)]])</f>
        <v>0.62909090909090915</v>
      </c>
      <c r="Q361" s="2"/>
      <c r="R361" s="2"/>
      <c r="S361" s="2"/>
      <c r="T361" s="2"/>
      <c r="U361" s="2"/>
      <c r="V361" s="2"/>
    </row>
    <row r="362" spans="1:22" ht="12.75" x14ac:dyDescent="0.2">
      <c r="A362" s="9" t="s">
        <v>2145</v>
      </c>
      <c r="B362" s="10">
        <v>42082</v>
      </c>
      <c r="C362" s="11" t="s">
        <v>2146</v>
      </c>
      <c r="D362" s="12" t="s">
        <v>159</v>
      </c>
      <c r="E362" s="12" t="s">
        <v>24</v>
      </c>
      <c r="F362" s="13" t="s">
        <v>1685</v>
      </c>
      <c r="G362" s="14"/>
      <c r="H362" s="15" t="s">
        <v>626</v>
      </c>
      <c r="I362" s="15" t="s">
        <v>627</v>
      </c>
      <c r="J362" s="15" t="s">
        <v>628</v>
      </c>
      <c r="K362" s="15" t="s">
        <v>629</v>
      </c>
      <c r="L362" s="15" t="s">
        <v>1926</v>
      </c>
      <c r="M362" s="16">
        <v>110000000</v>
      </c>
      <c r="N362" s="17">
        <v>297300000</v>
      </c>
      <c r="O362" s="32">
        <f>Table1[[#This Row],[Box Office Revenue ($)]]-Table1[[#This Row],[Budget ($)]]</f>
        <v>187300000</v>
      </c>
      <c r="P362" s="35">
        <f>(Table1[[#This Row],[Profit Made]]/Table1[[#This Row],[Budget ($)]])</f>
        <v>1.7027272727272726</v>
      </c>
      <c r="Q362" s="2"/>
      <c r="R362" s="2"/>
      <c r="S362" s="2"/>
      <c r="T362" s="2"/>
      <c r="U362" s="2"/>
      <c r="V362" s="2"/>
    </row>
    <row r="363" spans="1:22" ht="12.75" x14ac:dyDescent="0.2">
      <c r="A363" s="9" t="s">
        <v>2147</v>
      </c>
      <c r="B363" s="10">
        <v>41894</v>
      </c>
      <c r="C363" s="11" t="s">
        <v>2148</v>
      </c>
      <c r="D363" s="12" t="s">
        <v>64</v>
      </c>
      <c r="E363" s="12"/>
      <c r="F363" s="13" t="s">
        <v>2149</v>
      </c>
      <c r="G363" s="14"/>
      <c r="H363" s="15" t="s">
        <v>489</v>
      </c>
      <c r="I363" s="15" t="s">
        <v>492</v>
      </c>
      <c r="J363" s="15" t="s">
        <v>724</v>
      </c>
      <c r="K363" s="15" t="s">
        <v>2126</v>
      </c>
      <c r="L363" s="15" t="s">
        <v>360</v>
      </c>
      <c r="M363" s="16">
        <v>12600000</v>
      </c>
      <c r="N363" s="17">
        <v>18700000</v>
      </c>
      <c r="O363" s="32">
        <f>Table1[[#This Row],[Box Office Revenue ($)]]-Table1[[#This Row],[Budget ($)]]</f>
        <v>6100000</v>
      </c>
      <c r="P363" s="35">
        <f>(Table1[[#This Row],[Profit Made]]/Table1[[#This Row],[Budget ($)]])</f>
        <v>0.48412698412698413</v>
      </c>
      <c r="Q363" s="2"/>
      <c r="R363" s="2"/>
      <c r="S363" s="2"/>
      <c r="T363" s="2"/>
      <c r="U363" s="2"/>
      <c r="V363" s="2"/>
    </row>
    <row r="364" spans="1:22" ht="12.75" x14ac:dyDescent="0.2">
      <c r="A364" s="9" t="s">
        <v>2150</v>
      </c>
      <c r="B364" s="10">
        <v>42047</v>
      </c>
      <c r="C364" s="11" t="s">
        <v>2151</v>
      </c>
      <c r="D364" s="12" t="s">
        <v>42</v>
      </c>
      <c r="E364" s="12"/>
      <c r="F364" s="13" t="s">
        <v>2152</v>
      </c>
      <c r="G364" s="14"/>
      <c r="H364" s="15" t="s">
        <v>2153</v>
      </c>
      <c r="I364" s="15" t="s">
        <v>1454</v>
      </c>
      <c r="J364" s="15" t="s">
        <v>197</v>
      </c>
      <c r="K364" s="15" t="s">
        <v>2154</v>
      </c>
      <c r="L364" s="15" t="s">
        <v>135</v>
      </c>
      <c r="M364" s="16">
        <v>8500000</v>
      </c>
      <c r="N364" s="17">
        <v>43500000</v>
      </c>
      <c r="O364" s="32">
        <f>Table1[[#This Row],[Box Office Revenue ($)]]-Table1[[#This Row],[Budget ($)]]</f>
        <v>35000000</v>
      </c>
      <c r="P364" s="35">
        <f>(Table1[[#This Row],[Profit Made]]/Table1[[#This Row],[Budget ($)]])</f>
        <v>4.117647058823529</v>
      </c>
      <c r="Q364" s="2"/>
      <c r="R364" s="2"/>
      <c r="S364" s="2"/>
      <c r="T364" s="2"/>
      <c r="U364" s="2"/>
      <c r="V364" s="2"/>
    </row>
    <row r="365" spans="1:22" ht="12.75" x14ac:dyDescent="0.2">
      <c r="A365" s="9" t="s">
        <v>2155</v>
      </c>
      <c r="B365" s="10">
        <v>41425</v>
      </c>
      <c r="C365" s="11" t="s">
        <v>2156</v>
      </c>
      <c r="D365" s="12" t="s">
        <v>33</v>
      </c>
      <c r="E365" s="12"/>
      <c r="F365" s="13" t="s">
        <v>2157</v>
      </c>
      <c r="G365" s="14"/>
      <c r="H365" s="15" t="s">
        <v>2158</v>
      </c>
      <c r="I365" s="15" t="s">
        <v>2159</v>
      </c>
      <c r="J365" s="15" t="s">
        <v>2160</v>
      </c>
      <c r="K365" s="15" t="s">
        <v>2161</v>
      </c>
      <c r="L365" s="15" t="s">
        <v>1317</v>
      </c>
      <c r="M365" s="16">
        <v>6500000</v>
      </c>
      <c r="N365" s="17">
        <v>2400000</v>
      </c>
      <c r="O365" s="32">
        <f>Table1[[#This Row],[Box Office Revenue ($)]]-Table1[[#This Row],[Budget ($)]]</f>
        <v>-4100000</v>
      </c>
      <c r="P365" s="35">
        <f>(Table1[[#This Row],[Profit Made]]/Table1[[#This Row],[Budget ($)]])</f>
        <v>-0.63076923076923075</v>
      </c>
      <c r="Q365" s="2"/>
      <c r="R365" s="2"/>
      <c r="S365" s="2"/>
      <c r="T365" s="2"/>
      <c r="U365" s="2"/>
      <c r="V365" s="2"/>
    </row>
    <row r="366" spans="1:22" ht="12.75" x14ac:dyDescent="0.2">
      <c r="A366" s="9" t="s">
        <v>2162</v>
      </c>
      <c r="B366" s="10">
        <v>41889</v>
      </c>
      <c r="C366" s="11" t="s">
        <v>2163</v>
      </c>
      <c r="D366" s="12" t="s">
        <v>16</v>
      </c>
      <c r="E366" s="12"/>
      <c r="F366" s="13" t="s">
        <v>1499</v>
      </c>
      <c r="G366" s="14"/>
      <c r="H366" s="15" t="s">
        <v>36</v>
      </c>
      <c r="I366" s="15" t="s">
        <v>1032</v>
      </c>
      <c r="J366" s="15" t="s">
        <v>2164</v>
      </c>
      <c r="K366" s="15" t="s">
        <v>2165</v>
      </c>
      <c r="L366" s="15" t="s">
        <v>1046</v>
      </c>
      <c r="M366" s="16">
        <v>55000000</v>
      </c>
      <c r="N366" s="17">
        <v>192300000</v>
      </c>
      <c r="O366" s="32">
        <f>Table1[[#This Row],[Box Office Revenue ($)]]-Table1[[#This Row],[Budget ($)]]</f>
        <v>137300000</v>
      </c>
      <c r="P366" s="35">
        <f>(Table1[[#This Row],[Profit Made]]/Table1[[#This Row],[Budget ($)]])</f>
        <v>2.4963636363636366</v>
      </c>
      <c r="Q366" s="2"/>
      <c r="R366" s="2"/>
      <c r="S366" s="2"/>
      <c r="T366" s="2"/>
      <c r="U366" s="2"/>
      <c r="V366" s="2"/>
    </row>
    <row r="367" spans="1:22" ht="12.75" x14ac:dyDescent="0.2">
      <c r="A367" s="9" t="s">
        <v>2166</v>
      </c>
      <c r="B367" s="10">
        <v>41138</v>
      </c>
      <c r="C367" s="11" t="s">
        <v>2167</v>
      </c>
      <c r="D367" s="12" t="s">
        <v>24</v>
      </c>
      <c r="E367" s="12"/>
      <c r="F367" s="13" t="s">
        <v>2168</v>
      </c>
      <c r="G367" s="14"/>
      <c r="H367" s="15" t="s">
        <v>408</v>
      </c>
      <c r="I367" s="15" t="s">
        <v>1335</v>
      </c>
      <c r="J367" s="15" t="s">
        <v>2169</v>
      </c>
      <c r="K367" s="15" t="s">
        <v>369</v>
      </c>
      <c r="L367" s="15" t="s">
        <v>2170</v>
      </c>
      <c r="M367" s="16">
        <v>100000000</v>
      </c>
      <c r="N367" s="17">
        <v>305400000</v>
      </c>
      <c r="O367" s="32">
        <f>Table1[[#This Row],[Box Office Revenue ($)]]-Table1[[#This Row],[Budget ($)]]</f>
        <v>205400000</v>
      </c>
      <c r="P367" s="35">
        <f>(Table1[[#This Row],[Profit Made]]/Table1[[#This Row],[Budget ($)]])</f>
        <v>2.0539999999999998</v>
      </c>
      <c r="Q367" s="2"/>
      <c r="R367" s="2"/>
      <c r="S367" s="2"/>
      <c r="T367" s="2"/>
      <c r="U367" s="2"/>
      <c r="V367" s="2"/>
    </row>
    <row r="368" spans="1:22" ht="12.75" x14ac:dyDescent="0.2">
      <c r="A368" s="9" t="s">
        <v>2171</v>
      </c>
      <c r="B368" s="10">
        <v>41855</v>
      </c>
      <c r="C368" s="11" t="s">
        <v>2172</v>
      </c>
      <c r="D368" s="12" t="s">
        <v>24</v>
      </c>
      <c r="E368" s="12"/>
      <c r="F368" s="13" t="s">
        <v>2173</v>
      </c>
      <c r="G368" s="14"/>
      <c r="H368" s="15" t="s">
        <v>408</v>
      </c>
      <c r="I368" s="15" t="s">
        <v>1810</v>
      </c>
      <c r="J368" s="15" t="s">
        <v>66</v>
      </c>
      <c r="K368" s="15" t="s">
        <v>2174</v>
      </c>
      <c r="L368" s="15" t="s">
        <v>1335</v>
      </c>
      <c r="M368" s="16">
        <v>90000000</v>
      </c>
      <c r="N368" s="17">
        <v>206200000</v>
      </c>
      <c r="O368" s="32">
        <f>Table1[[#This Row],[Box Office Revenue ($)]]-Table1[[#This Row],[Budget ($)]]</f>
        <v>116200000</v>
      </c>
      <c r="P368" s="35">
        <f>(Table1[[#This Row],[Profit Made]]/Table1[[#This Row],[Budget ($)]])</f>
        <v>1.2911111111111111</v>
      </c>
      <c r="Q368" s="2"/>
      <c r="R368" s="2"/>
      <c r="S368" s="2"/>
      <c r="T368" s="2"/>
      <c r="U368" s="2"/>
      <c r="V368" s="2"/>
    </row>
    <row r="369" spans="1:22" ht="12.75" x14ac:dyDescent="0.2">
      <c r="A369" s="9" t="s">
        <v>2175</v>
      </c>
      <c r="B369" s="10">
        <v>41530</v>
      </c>
      <c r="C369" s="11" t="s">
        <v>2176</v>
      </c>
      <c r="D369" s="12" t="s">
        <v>33</v>
      </c>
      <c r="E369" s="12"/>
      <c r="F369" s="13" t="s">
        <v>1271</v>
      </c>
      <c r="G369" s="14"/>
      <c r="H369" s="15" t="s">
        <v>931</v>
      </c>
      <c r="I369" s="15" t="s">
        <v>557</v>
      </c>
      <c r="J369" s="15" t="s">
        <v>2177</v>
      </c>
      <c r="K369" s="15" t="s">
        <v>532</v>
      </c>
      <c r="L369" s="15" t="s">
        <v>2178</v>
      </c>
      <c r="M369" s="16">
        <v>30000000</v>
      </c>
      <c r="N369" s="17">
        <v>78400000</v>
      </c>
      <c r="O369" s="32">
        <f>Table1[[#This Row],[Box Office Revenue ($)]]-Table1[[#This Row],[Budget ($)]]</f>
        <v>48400000</v>
      </c>
      <c r="P369" s="35">
        <f>(Table1[[#This Row],[Profit Made]]/Table1[[#This Row],[Budget ($)]])</f>
        <v>1.6133333333333333</v>
      </c>
      <c r="Q369" s="2"/>
      <c r="R369" s="2"/>
      <c r="S369" s="2"/>
      <c r="T369" s="2"/>
      <c r="U369" s="2"/>
      <c r="V369" s="2"/>
    </row>
    <row r="370" spans="1:22" ht="12.75" x14ac:dyDescent="0.2">
      <c r="A370" s="9" t="s">
        <v>2179</v>
      </c>
      <c r="B370" s="10">
        <v>41775</v>
      </c>
      <c r="C370" s="11" t="s">
        <v>2180</v>
      </c>
      <c r="D370" s="12" t="s">
        <v>64</v>
      </c>
      <c r="E370" s="12"/>
      <c r="F370" s="13" t="s">
        <v>2181</v>
      </c>
      <c r="G370" s="14"/>
      <c r="H370" s="15" t="s">
        <v>626</v>
      </c>
      <c r="I370" s="15" t="s">
        <v>629</v>
      </c>
      <c r="J370" s="12"/>
      <c r="K370" s="12"/>
      <c r="L370" s="12"/>
      <c r="M370" s="16">
        <v>13000000</v>
      </c>
      <c r="N370" s="17">
        <v>307200000</v>
      </c>
      <c r="O370" s="32">
        <f>Table1[[#This Row],[Box Office Revenue ($)]]-Table1[[#This Row],[Budget ($)]]</f>
        <v>294200000</v>
      </c>
      <c r="P370" s="35">
        <f>(Table1[[#This Row],[Profit Made]]/Table1[[#This Row],[Budget ($)]])</f>
        <v>22.630769230769232</v>
      </c>
      <c r="Q370" s="2"/>
      <c r="R370" s="2"/>
      <c r="S370" s="2"/>
      <c r="T370" s="2"/>
      <c r="U370" s="2"/>
      <c r="V370" s="2"/>
    </row>
    <row r="371" spans="1:22" ht="12.75" x14ac:dyDescent="0.2">
      <c r="A371" s="9" t="s">
        <v>2182</v>
      </c>
      <c r="B371" s="10">
        <v>41026</v>
      </c>
      <c r="C371" s="11" t="s">
        <v>2183</v>
      </c>
      <c r="D371" s="12" t="s">
        <v>42</v>
      </c>
      <c r="E371" s="12" t="s">
        <v>183</v>
      </c>
      <c r="F371" s="13" t="s">
        <v>1428</v>
      </c>
      <c r="G371" s="14"/>
      <c r="H371" s="15" t="s">
        <v>1114</v>
      </c>
      <c r="I371" s="15" t="s">
        <v>702</v>
      </c>
      <c r="J371" s="15" t="s">
        <v>2184</v>
      </c>
      <c r="K371" s="15" t="s">
        <v>837</v>
      </c>
      <c r="L371" s="15" t="s">
        <v>2185</v>
      </c>
      <c r="M371" s="16">
        <v>30000000</v>
      </c>
      <c r="N371" s="17">
        <v>53900000</v>
      </c>
      <c r="O371" s="32">
        <f>Table1[[#This Row],[Box Office Revenue ($)]]-Table1[[#This Row],[Budget ($)]]</f>
        <v>23900000</v>
      </c>
      <c r="P371" s="35">
        <f>(Table1[[#This Row],[Profit Made]]/Table1[[#This Row],[Budget ($)]])</f>
        <v>0.79666666666666663</v>
      </c>
      <c r="Q371" s="2"/>
      <c r="R371" s="2"/>
      <c r="S371" s="2"/>
      <c r="T371" s="2"/>
      <c r="U371" s="2"/>
      <c r="V371" s="2"/>
    </row>
    <row r="372" spans="1:22" ht="12.75" x14ac:dyDescent="0.2">
      <c r="A372" s="9" t="s">
        <v>2186</v>
      </c>
      <c r="B372" s="10">
        <v>42377</v>
      </c>
      <c r="C372" s="11" t="s">
        <v>2187</v>
      </c>
      <c r="D372" s="12" t="s">
        <v>17</v>
      </c>
      <c r="E372" s="12"/>
      <c r="F372" s="13" t="s">
        <v>2188</v>
      </c>
      <c r="G372" s="14"/>
      <c r="H372" s="15" t="s">
        <v>2189</v>
      </c>
      <c r="I372" s="15" t="s">
        <v>2190</v>
      </c>
      <c r="J372" s="12"/>
      <c r="K372" s="12"/>
      <c r="L372" s="12"/>
      <c r="M372" s="16">
        <v>10000000</v>
      </c>
      <c r="N372" s="17">
        <v>37600000</v>
      </c>
      <c r="O372" s="32">
        <f>Table1[[#This Row],[Box Office Revenue ($)]]-Table1[[#This Row],[Budget ($)]]</f>
        <v>27600000</v>
      </c>
      <c r="P372" s="35">
        <f>(Table1[[#This Row],[Profit Made]]/Table1[[#This Row],[Budget ($)]])</f>
        <v>2.76</v>
      </c>
      <c r="Q372" s="2"/>
      <c r="R372" s="2"/>
      <c r="S372" s="2"/>
      <c r="T372" s="2"/>
      <c r="U372" s="2"/>
      <c r="V372" s="2"/>
    </row>
    <row r="373" spans="1:22" ht="12.75" x14ac:dyDescent="0.2">
      <c r="A373" s="9" t="s">
        <v>2191</v>
      </c>
      <c r="B373" s="10">
        <v>42215</v>
      </c>
      <c r="C373" s="11" t="s">
        <v>2192</v>
      </c>
      <c r="D373" s="12" t="s">
        <v>16</v>
      </c>
      <c r="E373" s="12"/>
      <c r="F373" s="13" t="s">
        <v>353</v>
      </c>
      <c r="G373" s="14"/>
      <c r="H373" s="15" t="s">
        <v>982</v>
      </c>
      <c r="I373" s="15" t="s">
        <v>2193</v>
      </c>
      <c r="J373" s="15" t="s">
        <v>353</v>
      </c>
      <c r="K373" s="12"/>
      <c r="L373" s="12"/>
      <c r="M373" s="16">
        <v>5000000</v>
      </c>
      <c r="N373" s="17">
        <v>59000000</v>
      </c>
      <c r="O373" s="32">
        <f>Table1[[#This Row],[Box Office Revenue ($)]]-Table1[[#This Row],[Budget ($)]]</f>
        <v>54000000</v>
      </c>
      <c r="P373" s="35">
        <f>(Table1[[#This Row],[Profit Made]]/Table1[[#This Row],[Budget ($)]])</f>
        <v>10.8</v>
      </c>
      <c r="Q373" s="2"/>
      <c r="R373" s="2"/>
      <c r="S373" s="2"/>
      <c r="T373" s="2"/>
      <c r="U373" s="2"/>
      <c r="V373" s="2"/>
    </row>
    <row r="374" spans="1:22" ht="12.75" x14ac:dyDescent="0.2">
      <c r="A374" s="9" t="s">
        <v>2194</v>
      </c>
      <c r="B374" s="10">
        <v>41862</v>
      </c>
      <c r="C374" s="11" t="s">
        <v>2195</v>
      </c>
      <c r="D374" s="12" t="s">
        <v>159</v>
      </c>
      <c r="E374" s="12"/>
      <c r="F374" s="13" t="s">
        <v>2196</v>
      </c>
      <c r="G374" s="14"/>
      <c r="H374" s="15" t="s">
        <v>1686</v>
      </c>
      <c r="I374" s="15" t="s">
        <v>887</v>
      </c>
      <c r="J374" s="15" t="s">
        <v>786</v>
      </c>
      <c r="K374" s="15" t="s">
        <v>306</v>
      </c>
      <c r="L374" s="15" t="s">
        <v>2197</v>
      </c>
      <c r="M374" s="16">
        <v>25000000</v>
      </c>
      <c r="N374" s="17">
        <v>67000000</v>
      </c>
      <c r="O374" s="32">
        <f>Table1[[#This Row],[Box Office Revenue ($)]]-Table1[[#This Row],[Budget ($)]]</f>
        <v>42000000</v>
      </c>
      <c r="P374" s="35">
        <f>(Table1[[#This Row],[Profit Made]]/Table1[[#This Row],[Budget ($)]])</f>
        <v>1.68</v>
      </c>
      <c r="Q374" s="2"/>
      <c r="R374" s="2"/>
      <c r="S374" s="2"/>
      <c r="T374" s="2"/>
      <c r="U374" s="2"/>
      <c r="V374" s="2"/>
    </row>
    <row r="375" spans="1:22" ht="12.75" x14ac:dyDescent="0.2">
      <c r="A375" s="9" t="s">
        <v>2198</v>
      </c>
      <c r="B375" s="10">
        <v>41676</v>
      </c>
      <c r="C375" s="11" t="s">
        <v>2199</v>
      </c>
      <c r="D375" s="12" t="s">
        <v>42</v>
      </c>
      <c r="E375" s="12"/>
      <c r="F375" s="13" t="s">
        <v>1382</v>
      </c>
      <c r="G375" s="14"/>
      <c r="H375" s="15" t="s">
        <v>927</v>
      </c>
      <c r="I375" s="15" t="s">
        <v>2200</v>
      </c>
      <c r="J375" s="15" t="s">
        <v>2201</v>
      </c>
      <c r="K375" s="15" t="s">
        <v>2202</v>
      </c>
      <c r="L375" s="15" t="s">
        <v>676</v>
      </c>
      <c r="M375" s="16">
        <v>23000000</v>
      </c>
      <c r="N375" s="17">
        <v>174800000</v>
      </c>
      <c r="O375" s="32">
        <f>Table1[[#This Row],[Box Office Revenue ($)]]-Table1[[#This Row],[Budget ($)]]</f>
        <v>151800000</v>
      </c>
      <c r="P375" s="35">
        <f>(Table1[[#This Row],[Profit Made]]/Table1[[#This Row],[Budget ($)]])</f>
        <v>6.6</v>
      </c>
      <c r="Q375" s="2"/>
      <c r="R375" s="2"/>
      <c r="S375" s="2"/>
      <c r="T375" s="2"/>
      <c r="U375" s="2"/>
      <c r="V375" s="2"/>
    </row>
    <row r="376" spans="1:22" ht="12.75" x14ac:dyDescent="0.2">
      <c r="A376" s="9" t="s">
        <v>2203</v>
      </c>
      <c r="B376" s="10">
        <v>41404</v>
      </c>
      <c r="C376" s="11" t="s">
        <v>2204</v>
      </c>
      <c r="D376" s="12" t="s">
        <v>64</v>
      </c>
      <c r="E376" s="12" t="s">
        <v>183</v>
      </c>
      <c r="F376" s="13" t="s">
        <v>2205</v>
      </c>
      <c r="G376" s="14"/>
      <c r="H376" s="15" t="s">
        <v>634</v>
      </c>
      <c r="I376" s="15" t="s">
        <v>1581</v>
      </c>
      <c r="J376" s="15" t="s">
        <v>353</v>
      </c>
      <c r="K376" s="15" t="s">
        <v>1962</v>
      </c>
      <c r="L376" s="15" t="s">
        <v>1486</v>
      </c>
      <c r="M376" s="16">
        <v>105000000</v>
      </c>
      <c r="N376" s="17">
        <v>351000000</v>
      </c>
      <c r="O376" s="32">
        <f>Table1[[#This Row],[Box Office Revenue ($)]]-Table1[[#This Row],[Budget ($)]]</f>
        <v>246000000</v>
      </c>
      <c r="P376" s="35">
        <f>(Table1[[#This Row],[Profit Made]]/Table1[[#This Row],[Budget ($)]])</f>
        <v>2.342857142857143</v>
      </c>
      <c r="Q376" s="2"/>
      <c r="R376" s="2"/>
      <c r="S376" s="2"/>
      <c r="T376" s="2"/>
      <c r="U376" s="2"/>
      <c r="V376" s="2"/>
    </row>
    <row r="377" spans="1:22" ht="12.75" x14ac:dyDescent="0.2">
      <c r="A377" s="9" t="s">
        <v>2206</v>
      </c>
      <c r="B377" s="10">
        <v>40935</v>
      </c>
      <c r="C377" s="11" t="s">
        <v>2207</v>
      </c>
      <c r="D377" s="12" t="s">
        <v>24</v>
      </c>
      <c r="E377" s="12" t="s">
        <v>64</v>
      </c>
      <c r="F377" s="13" t="s">
        <v>2208</v>
      </c>
      <c r="G377" s="14"/>
      <c r="H377" s="15" t="s">
        <v>139</v>
      </c>
      <c r="I377" s="15" t="s">
        <v>720</v>
      </c>
      <c r="J377" s="15" t="s">
        <v>1059</v>
      </c>
      <c r="K377" s="15" t="s">
        <v>2209</v>
      </c>
      <c r="L377" s="12"/>
      <c r="M377" s="16">
        <v>25000000</v>
      </c>
      <c r="N377" s="17">
        <v>77300000</v>
      </c>
      <c r="O377" s="32">
        <f>Table1[[#This Row],[Box Office Revenue ($)]]-Table1[[#This Row],[Budget ($)]]</f>
        <v>52300000</v>
      </c>
      <c r="P377" s="35">
        <f>(Table1[[#This Row],[Profit Made]]/Table1[[#This Row],[Budget ($)]])</f>
        <v>2.0920000000000001</v>
      </c>
      <c r="Q377" s="2"/>
      <c r="R377" s="2"/>
      <c r="S377" s="2"/>
      <c r="T377" s="2"/>
      <c r="U377" s="2"/>
      <c r="V377" s="2"/>
    </row>
    <row r="378" spans="1:22" ht="12.75" x14ac:dyDescent="0.2">
      <c r="A378" s="9" t="s">
        <v>2210</v>
      </c>
      <c r="B378" s="10">
        <v>42083</v>
      </c>
      <c r="C378" s="11" t="s">
        <v>2211</v>
      </c>
      <c r="D378" s="12" t="s">
        <v>16</v>
      </c>
      <c r="E378" s="12"/>
      <c r="F378" s="13" t="s">
        <v>2212</v>
      </c>
      <c r="G378" s="14"/>
      <c r="H378" s="15" t="s">
        <v>831</v>
      </c>
      <c r="I378" s="15" t="s">
        <v>2213</v>
      </c>
      <c r="J378" s="15" t="s">
        <v>1476</v>
      </c>
      <c r="K378" s="15" t="s">
        <v>859</v>
      </c>
      <c r="L378" s="15" t="s">
        <v>393</v>
      </c>
      <c r="M378" s="16">
        <v>40000000</v>
      </c>
      <c r="N378" s="17">
        <v>24200000</v>
      </c>
      <c r="O378" s="32">
        <f>Table1[[#This Row],[Box Office Revenue ($)]]-Table1[[#This Row],[Budget ($)]]</f>
        <v>-15800000</v>
      </c>
      <c r="P378" s="35">
        <f>(Table1[[#This Row],[Profit Made]]/Table1[[#This Row],[Budget ($)]])</f>
        <v>-0.39500000000000002</v>
      </c>
      <c r="Q378" s="2"/>
      <c r="R378" s="2"/>
      <c r="S378" s="2"/>
      <c r="T378" s="2"/>
      <c r="U378" s="2"/>
      <c r="V378" s="2"/>
    </row>
    <row r="379" spans="1:22" ht="12.75" x14ac:dyDescent="0.2">
      <c r="A379" s="9" t="s">
        <v>2214</v>
      </c>
      <c r="B379" s="10">
        <v>41417</v>
      </c>
      <c r="C379" s="11" t="s">
        <v>2215</v>
      </c>
      <c r="D379" s="12" t="s">
        <v>42</v>
      </c>
      <c r="E379" s="12"/>
      <c r="F379" s="13" t="s">
        <v>2216</v>
      </c>
      <c r="G379" s="14"/>
      <c r="H379" s="15" t="s">
        <v>185</v>
      </c>
      <c r="I379" s="15" t="s">
        <v>2099</v>
      </c>
      <c r="J379" s="15" t="s">
        <v>656</v>
      </c>
      <c r="K379" s="15" t="s">
        <v>2217</v>
      </c>
      <c r="L379" s="15" t="s">
        <v>1537</v>
      </c>
      <c r="M379" s="16">
        <v>103000000</v>
      </c>
      <c r="N379" s="17">
        <v>362000000</v>
      </c>
      <c r="O379" s="32">
        <f>Table1[[#This Row],[Box Office Revenue ($)]]-Table1[[#This Row],[Budget ($)]]</f>
        <v>259000000</v>
      </c>
      <c r="P379" s="35">
        <f>(Table1[[#This Row],[Profit Made]]/Table1[[#This Row],[Budget ($)]])</f>
        <v>2.5145631067961167</v>
      </c>
      <c r="Q379" s="2"/>
      <c r="R379" s="2"/>
      <c r="S379" s="2"/>
      <c r="T379" s="2"/>
      <c r="U379" s="2"/>
      <c r="V379" s="2"/>
    </row>
    <row r="380" spans="1:22" ht="12.75" x14ac:dyDescent="0.2">
      <c r="A380" s="9" t="s">
        <v>2218</v>
      </c>
      <c r="B380" s="10">
        <v>42363</v>
      </c>
      <c r="C380" s="11" t="s">
        <v>2219</v>
      </c>
      <c r="D380" s="12" t="s">
        <v>64</v>
      </c>
      <c r="E380" s="12"/>
      <c r="F380" s="13" t="s">
        <v>633</v>
      </c>
      <c r="G380" s="14"/>
      <c r="H380" s="15" t="s">
        <v>635</v>
      </c>
      <c r="I380" s="15" t="s">
        <v>2220</v>
      </c>
      <c r="J380" s="15" t="s">
        <v>2221</v>
      </c>
      <c r="K380" s="15" t="s">
        <v>2222</v>
      </c>
      <c r="L380" s="15" t="s">
        <v>2223</v>
      </c>
      <c r="M380" s="16">
        <v>44000000</v>
      </c>
      <c r="N380" s="17">
        <v>155800000</v>
      </c>
      <c r="O380" s="32">
        <f>Table1[[#This Row],[Box Office Revenue ($)]]-Table1[[#This Row],[Budget ($)]]</f>
        <v>111800000</v>
      </c>
      <c r="P380" s="35">
        <f>(Table1[[#This Row],[Profit Made]]/Table1[[#This Row],[Budget ($)]])</f>
        <v>2.540909090909091</v>
      </c>
      <c r="Q380" s="2"/>
      <c r="R380" s="2"/>
      <c r="S380" s="2"/>
      <c r="T380" s="2"/>
      <c r="U380" s="2"/>
      <c r="V380" s="2"/>
    </row>
    <row r="381" spans="1:22" ht="12.75" x14ac:dyDescent="0.2">
      <c r="A381" s="9" t="s">
        <v>2224</v>
      </c>
      <c r="B381" s="10">
        <v>41453</v>
      </c>
      <c r="C381" s="11" t="s">
        <v>2225</v>
      </c>
      <c r="D381" s="12" t="s">
        <v>24</v>
      </c>
      <c r="E381" s="12" t="s">
        <v>42</v>
      </c>
      <c r="F381" s="13" t="s">
        <v>865</v>
      </c>
      <c r="G381" s="14"/>
      <c r="H381" s="15" t="s">
        <v>1528</v>
      </c>
      <c r="I381" s="15" t="s">
        <v>866</v>
      </c>
      <c r="J381" s="15" t="s">
        <v>2226</v>
      </c>
      <c r="K381" s="15" t="s">
        <v>194</v>
      </c>
      <c r="L381" s="15" t="s">
        <v>2227</v>
      </c>
      <c r="M381" s="16">
        <v>43000000</v>
      </c>
      <c r="N381" s="17">
        <v>229900000</v>
      </c>
      <c r="O381" s="32">
        <f>Table1[[#This Row],[Box Office Revenue ($)]]-Table1[[#This Row],[Budget ($)]]</f>
        <v>186900000</v>
      </c>
      <c r="P381" s="35">
        <f>(Table1[[#This Row],[Profit Made]]/Table1[[#This Row],[Budget ($)]])</f>
        <v>4.3465116279069766</v>
      </c>
      <c r="Q381" s="2"/>
      <c r="R381" s="2"/>
      <c r="S381" s="2"/>
      <c r="T381" s="2"/>
      <c r="U381" s="2"/>
      <c r="V381" s="2"/>
    </row>
    <row r="382" spans="1:22" ht="12.75" x14ac:dyDescent="0.2">
      <c r="A382" s="9" t="s">
        <v>2228</v>
      </c>
      <c r="B382" s="10">
        <v>41974</v>
      </c>
      <c r="C382" s="11" t="s">
        <v>2229</v>
      </c>
      <c r="D382" s="12" t="s">
        <v>145</v>
      </c>
      <c r="E382" s="12" t="s">
        <v>54</v>
      </c>
      <c r="F382" s="13" t="s">
        <v>2230</v>
      </c>
      <c r="G382" s="14"/>
      <c r="H382" s="15" t="s">
        <v>2231</v>
      </c>
      <c r="I382" s="15" t="s">
        <v>2232</v>
      </c>
      <c r="J382" s="15" t="s">
        <v>1070</v>
      </c>
      <c r="K382" s="15" t="s">
        <v>248</v>
      </c>
      <c r="L382" s="15" t="s">
        <v>660</v>
      </c>
      <c r="M382" s="16">
        <v>250000000</v>
      </c>
      <c r="N382" s="17">
        <v>956000000</v>
      </c>
      <c r="O382" s="32">
        <f>Table1[[#This Row],[Box Office Revenue ($)]]-Table1[[#This Row],[Budget ($)]]</f>
        <v>706000000</v>
      </c>
      <c r="P382" s="35">
        <f>(Table1[[#This Row],[Profit Made]]/Table1[[#This Row],[Budget ($)]])</f>
        <v>2.8239999999999998</v>
      </c>
      <c r="Q382" s="2"/>
      <c r="R382" s="2"/>
      <c r="S382" s="2"/>
      <c r="T382" s="2"/>
      <c r="U382" s="2"/>
      <c r="V382" s="2"/>
    </row>
    <row r="383" spans="1:22" ht="12.75" x14ac:dyDescent="0.2">
      <c r="A383" s="9" t="s">
        <v>2233</v>
      </c>
      <c r="B383" s="10">
        <v>41362</v>
      </c>
      <c r="C383" s="11" t="s">
        <v>2234</v>
      </c>
      <c r="D383" s="12" t="s">
        <v>159</v>
      </c>
      <c r="E383" s="12" t="s">
        <v>183</v>
      </c>
      <c r="F383" s="13" t="s">
        <v>2235</v>
      </c>
      <c r="G383" s="14"/>
      <c r="H383" s="15" t="s">
        <v>400</v>
      </c>
      <c r="I383" s="15" t="s">
        <v>2236</v>
      </c>
      <c r="J383" s="15" t="s">
        <v>2237</v>
      </c>
      <c r="K383" s="15" t="s">
        <v>2238</v>
      </c>
      <c r="L383" s="15" t="s">
        <v>1694</v>
      </c>
      <c r="M383" s="16">
        <v>40000000</v>
      </c>
      <c r="N383" s="17">
        <v>63300000</v>
      </c>
      <c r="O383" s="32">
        <f>Table1[[#This Row],[Box Office Revenue ($)]]-Table1[[#This Row],[Budget ($)]]</f>
        <v>23300000</v>
      </c>
      <c r="P383" s="35">
        <f>(Table1[[#This Row],[Profit Made]]/Table1[[#This Row],[Budget ($)]])</f>
        <v>0.58250000000000002</v>
      </c>
      <c r="Q383" s="2"/>
      <c r="R383" s="2"/>
      <c r="S383" s="2"/>
      <c r="T383" s="2"/>
      <c r="U383" s="2"/>
      <c r="V383" s="2"/>
    </row>
    <row r="384" spans="1:22" ht="12.75" x14ac:dyDescent="0.2">
      <c r="A384" s="9" t="s">
        <v>2239</v>
      </c>
      <c r="B384" s="10">
        <v>41859</v>
      </c>
      <c r="C384" s="11" t="s">
        <v>2240</v>
      </c>
      <c r="D384" s="12" t="s">
        <v>64</v>
      </c>
      <c r="E384" s="12"/>
      <c r="F384" s="13" t="s">
        <v>1818</v>
      </c>
      <c r="G384" s="14"/>
      <c r="H384" s="15" t="s">
        <v>764</v>
      </c>
      <c r="I384" s="15" t="s">
        <v>2241</v>
      </c>
      <c r="J384" s="12"/>
      <c r="K384" s="12"/>
      <c r="L384" s="12"/>
      <c r="M384" s="16">
        <v>22000000</v>
      </c>
      <c r="N384" s="17">
        <v>88900000</v>
      </c>
      <c r="O384" s="32">
        <f>Table1[[#This Row],[Box Office Revenue ($)]]-Table1[[#This Row],[Budget ($)]]</f>
        <v>66900000</v>
      </c>
      <c r="P384" s="35">
        <f>(Table1[[#This Row],[Profit Made]]/Table1[[#This Row],[Budget ($)]])</f>
        <v>3.040909090909091</v>
      </c>
      <c r="Q384" s="2"/>
      <c r="R384" s="2"/>
      <c r="S384" s="2"/>
      <c r="T384" s="2"/>
      <c r="U384" s="2"/>
      <c r="V384" s="2"/>
    </row>
    <row r="385" spans="1:22" ht="12.75" x14ac:dyDescent="0.2">
      <c r="A385" s="9" t="s">
        <v>2242</v>
      </c>
      <c r="B385" s="10">
        <v>40991</v>
      </c>
      <c r="C385" s="11" t="s">
        <v>2243</v>
      </c>
      <c r="D385" s="12" t="s">
        <v>24</v>
      </c>
      <c r="E385" s="12" t="s">
        <v>159</v>
      </c>
      <c r="F385" s="13" t="s">
        <v>801</v>
      </c>
      <c r="G385" s="14"/>
      <c r="H385" s="15" t="s">
        <v>1152</v>
      </c>
      <c r="I385" s="15" t="s">
        <v>739</v>
      </c>
      <c r="J385" s="15" t="s">
        <v>1048</v>
      </c>
      <c r="K385" s="15" t="s">
        <v>2244</v>
      </c>
      <c r="L385" s="15" t="s">
        <v>1303</v>
      </c>
      <c r="M385" s="16">
        <v>78000000</v>
      </c>
      <c r="N385" s="17">
        <v>694400000</v>
      </c>
      <c r="O385" s="32">
        <f>Table1[[#This Row],[Box Office Revenue ($)]]-Table1[[#This Row],[Budget ($)]]</f>
        <v>616400000</v>
      </c>
      <c r="P385" s="35">
        <f>(Table1[[#This Row],[Profit Made]]/Table1[[#This Row],[Budget ($)]])</f>
        <v>7.9025641025641029</v>
      </c>
      <c r="Q385" s="2"/>
      <c r="R385" s="2"/>
      <c r="S385" s="2"/>
      <c r="T385" s="2"/>
      <c r="U385" s="2"/>
      <c r="V385" s="2"/>
    </row>
    <row r="386" spans="1:22" ht="12.75" x14ac:dyDescent="0.2">
      <c r="A386" s="9" t="s">
        <v>2245</v>
      </c>
      <c r="B386" s="10">
        <v>41953</v>
      </c>
      <c r="C386" s="11" t="s">
        <v>2246</v>
      </c>
      <c r="D386" s="12" t="s">
        <v>159</v>
      </c>
      <c r="E386" s="12" t="s">
        <v>145</v>
      </c>
      <c r="F386" s="13" t="s">
        <v>2247</v>
      </c>
      <c r="G386" s="14"/>
      <c r="H386" s="15" t="s">
        <v>1152</v>
      </c>
      <c r="I386" s="15" t="s">
        <v>739</v>
      </c>
      <c r="J386" s="15" t="s">
        <v>1487</v>
      </c>
      <c r="K386" s="15" t="s">
        <v>1480</v>
      </c>
      <c r="L386" s="15" t="s">
        <v>2248</v>
      </c>
      <c r="M386" s="16">
        <v>125000000</v>
      </c>
      <c r="N386" s="17">
        <v>755400000</v>
      </c>
      <c r="O386" s="32">
        <f>Table1[[#This Row],[Box Office Revenue ($)]]-Table1[[#This Row],[Budget ($)]]</f>
        <v>630400000</v>
      </c>
      <c r="P386" s="35">
        <f>(Table1[[#This Row],[Profit Made]]/Table1[[#This Row],[Budget ($)]])</f>
        <v>5.0431999999999997</v>
      </c>
      <c r="Q386" s="2"/>
      <c r="R386" s="2"/>
      <c r="S386" s="2"/>
      <c r="T386" s="2"/>
      <c r="U386" s="2"/>
      <c r="V386" s="2"/>
    </row>
    <row r="387" spans="1:22" ht="12.75" x14ac:dyDescent="0.2">
      <c r="A387" s="9" t="s">
        <v>2249</v>
      </c>
      <c r="B387" s="10">
        <v>42312</v>
      </c>
      <c r="C387" s="11" t="s">
        <v>2250</v>
      </c>
      <c r="D387" s="12" t="s">
        <v>159</v>
      </c>
      <c r="E387" s="12"/>
      <c r="F387" s="13" t="s">
        <v>2247</v>
      </c>
      <c r="G387" s="14"/>
      <c r="H387" s="15" t="s">
        <v>1152</v>
      </c>
      <c r="I387" s="15" t="s">
        <v>739</v>
      </c>
      <c r="J387" s="15" t="s">
        <v>1048</v>
      </c>
      <c r="K387" s="15" t="s">
        <v>1487</v>
      </c>
      <c r="L387" s="15" t="s">
        <v>1303</v>
      </c>
      <c r="M387" s="16">
        <v>160000000</v>
      </c>
      <c r="N387" s="17">
        <v>653400000</v>
      </c>
      <c r="O387" s="32">
        <f>Table1[[#This Row],[Box Office Revenue ($)]]-Table1[[#This Row],[Budget ($)]]</f>
        <v>493400000</v>
      </c>
      <c r="P387" s="35">
        <f>(Table1[[#This Row],[Profit Made]]/Table1[[#This Row],[Budget ($)]])</f>
        <v>3.0837500000000002</v>
      </c>
      <c r="Q387" s="2"/>
      <c r="R387" s="2"/>
      <c r="S387" s="2"/>
      <c r="T387" s="2"/>
      <c r="U387" s="2"/>
      <c r="V387" s="2"/>
    </row>
    <row r="388" spans="1:22" ht="12.75" x14ac:dyDescent="0.2">
      <c r="A388" s="9" t="s">
        <v>2251</v>
      </c>
      <c r="B388" s="10">
        <v>42482</v>
      </c>
      <c r="C388" s="11" t="s">
        <v>2252</v>
      </c>
      <c r="D388" s="12" t="s">
        <v>54</v>
      </c>
      <c r="E388" s="12"/>
      <c r="F388" s="13" t="s">
        <v>2253</v>
      </c>
      <c r="G388" s="14"/>
      <c r="H388" s="15" t="s">
        <v>359</v>
      </c>
      <c r="I388" s="15" t="s">
        <v>1185</v>
      </c>
      <c r="J388" s="15" t="s">
        <v>702</v>
      </c>
      <c r="K388" s="15" t="s">
        <v>116</v>
      </c>
      <c r="L388" s="15" t="s">
        <v>2254</v>
      </c>
      <c r="M388" s="16">
        <v>115000000</v>
      </c>
      <c r="N388" s="17">
        <v>164600000</v>
      </c>
      <c r="O388" s="32">
        <f>Table1[[#This Row],[Box Office Revenue ($)]]-Table1[[#This Row],[Budget ($)]]</f>
        <v>49600000</v>
      </c>
      <c r="P388" s="35">
        <f>(Table1[[#This Row],[Profit Made]]/Table1[[#This Row],[Budget ($)]])</f>
        <v>0.43130434782608695</v>
      </c>
      <c r="Q388" s="2"/>
      <c r="R388" s="2"/>
      <c r="S388" s="2"/>
      <c r="T388" s="2"/>
      <c r="U388" s="2"/>
      <c r="V388" s="2"/>
    </row>
    <row r="389" spans="1:22" ht="12.75" x14ac:dyDescent="0.2">
      <c r="A389" s="9" t="s">
        <v>2255</v>
      </c>
      <c r="B389" s="10">
        <v>41397</v>
      </c>
      <c r="C389" s="11" t="s">
        <v>2256</v>
      </c>
      <c r="D389" s="12" t="s">
        <v>64</v>
      </c>
      <c r="E389" s="12" t="s">
        <v>16</v>
      </c>
      <c r="F389" s="13" t="s">
        <v>530</v>
      </c>
      <c r="G389" s="14"/>
      <c r="H389" s="15" t="s">
        <v>2257</v>
      </c>
      <c r="I389" s="15" t="s">
        <v>1297</v>
      </c>
      <c r="J389" s="15" t="s">
        <v>2258</v>
      </c>
      <c r="K389" s="15" t="s">
        <v>429</v>
      </c>
      <c r="L389" s="15" t="s">
        <v>1166</v>
      </c>
      <c r="M389" s="16">
        <v>10000000</v>
      </c>
      <c r="N389" s="17">
        <v>4400000</v>
      </c>
      <c r="O389" s="32">
        <f>Table1[[#This Row],[Box Office Revenue ($)]]-Table1[[#This Row],[Budget ($)]]</f>
        <v>-5600000</v>
      </c>
      <c r="P389" s="35">
        <f>(Table1[[#This Row],[Profit Made]]/Table1[[#This Row],[Budget ($)]])</f>
        <v>-0.56000000000000005</v>
      </c>
      <c r="Q389" s="2"/>
      <c r="R389" s="2"/>
      <c r="S389" s="2"/>
      <c r="T389" s="2"/>
      <c r="U389" s="2"/>
      <c r="V389" s="2"/>
    </row>
    <row r="390" spans="1:22" ht="12.75" x14ac:dyDescent="0.2">
      <c r="A390" s="9" t="s">
        <v>2259</v>
      </c>
      <c r="B390" s="10">
        <v>41746</v>
      </c>
      <c r="C390" s="11" t="s">
        <v>2260</v>
      </c>
      <c r="D390" s="12" t="s">
        <v>871</v>
      </c>
      <c r="E390" s="12" t="s">
        <v>296</v>
      </c>
      <c r="F390" s="13" t="s">
        <v>2261</v>
      </c>
      <c r="G390" s="14"/>
      <c r="H390" s="15" t="s">
        <v>1166</v>
      </c>
      <c r="I390" s="15" t="s">
        <v>2262</v>
      </c>
      <c r="J390" s="15" t="s">
        <v>2263</v>
      </c>
      <c r="K390" s="15" t="s">
        <v>780</v>
      </c>
      <c r="L390" s="15" t="s">
        <v>2264</v>
      </c>
      <c r="M390" s="16">
        <v>16000000</v>
      </c>
      <c r="N390" s="17">
        <v>2800000</v>
      </c>
      <c r="O390" s="32">
        <f>Table1[[#This Row],[Box Office Revenue ($)]]-Table1[[#This Row],[Budget ($)]]</f>
        <v>-13200000</v>
      </c>
      <c r="P390" s="35">
        <f>(Table1[[#This Row],[Profit Made]]/Table1[[#This Row],[Budget ($)]])</f>
        <v>-0.82499999999999996</v>
      </c>
      <c r="Q390" s="2"/>
      <c r="R390" s="2"/>
      <c r="S390" s="2"/>
      <c r="T390" s="2"/>
      <c r="U390" s="2"/>
      <c r="V390" s="2"/>
    </row>
    <row r="391" spans="1:22" ht="12.75" x14ac:dyDescent="0.2">
      <c r="A391" s="9" t="s">
        <v>2265</v>
      </c>
      <c r="B391" s="10">
        <v>41880</v>
      </c>
      <c r="C391" s="11" t="s">
        <v>2266</v>
      </c>
      <c r="D391" s="12" t="s">
        <v>64</v>
      </c>
      <c r="E391" s="12"/>
      <c r="F391" s="13" t="s">
        <v>2267</v>
      </c>
      <c r="G391" s="14"/>
      <c r="H391" s="15" t="s">
        <v>354</v>
      </c>
      <c r="I391" s="15" t="s">
        <v>2268</v>
      </c>
      <c r="J391" s="15" t="s">
        <v>1843</v>
      </c>
      <c r="K391" s="15" t="s">
        <v>2269</v>
      </c>
      <c r="L391" s="15" t="s">
        <v>2270</v>
      </c>
      <c r="M391" s="16">
        <v>14000000</v>
      </c>
      <c r="N391" s="17">
        <v>233600000</v>
      </c>
      <c r="O391" s="32">
        <f>Table1[[#This Row],[Box Office Revenue ($)]]-Table1[[#This Row],[Budget ($)]]</f>
        <v>219600000</v>
      </c>
      <c r="P391" s="35">
        <f>(Table1[[#This Row],[Profit Made]]/Table1[[#This Row],[Budget ($)]])</f>
        <v>15.685714285714285</v>
      </c>
      <c r="Q391" s="2"/>
      <c r="R391" s="2"/>
      <c r="S391" s="2"/>
      <c r="T391" s="2"/>
      <c r="U391" s="2"/>
      <c r="V391" s="2"/>
    </row>
    <row r="392" spans="1:22" ht="12.75" x14ac:dyDescent="0.2">
      <c r="A392" s="9" t="s">
        <v>2271</v>
      </c>
      <c r="B392" s="10">
        <v>41264</v>
      </c>
      <c r="C392" s="11" t="s">
        <v>2272</v>
      </c>
      <c r="D392" s="12" t="s">
        <v>64</v>
      </c>
      <c r="E392" s="12"/>
      <c r="F392" s="13" t="s">
        <v>2273</v>
      </c>
      <c r="G392" s="14"/>
      <c r="H392" s="15" t="s">
        <v>1926</v>
      </c>
      <c r="I392" s="15" t="s">
        <v>1103</v>
      </c>
      <c r="J392" s="12"/>
      <c r="K392" s="12"/>
      <c r="L392" s="12"/>
      <c r="M392" s="16">
        <v>45000000</v>
      </c>
      <c r="N392" s="17">
        <v>180300000</v>
      </c>
      <c r="O392" s="32">
        <f>Table1[[#This Row],[Box Office Revenue ($)]]-Table1[[#This Row],[Budget ($)]]</f>
        <v>135300000</v>
      </c>
      <c r="P392" s="35">
        <f>(Table1[[#This Row],[Profit Made]]/Table1[[#This Row],[Budget ($)]])</f>
        <v>3.0066666666666668</v>
      </c>
      <c r="Q392" s="2"/>
      <c r="R392" s="2"/>
      <c r="S392" s="2"/>
      <c r="T392" s="2"/>
      <c r="U392" s="2"/>
      <c r="V392" s="2"/>
    </row>
    <row r="393" spans="1:22" ht="12.75" x14ac:dyDescent="0.2">
      <c r="A393" s="9" t="s">
        <v>2274</v>
      </c>
      <c r="B393" s="10">
        <v>41348</v>
      </c>
      <c r="C393" s="11" t="s">
        <v>2275</v>
      </c>
      <c r="D393" s="12" t="s">
        <v>42</v>
      </c>
      <c r="E393" s="12"/>
      <c r="F393" s="13" t="s">
        <v>2276</v>
      </c>
      <c r="G393" s="14"/>
      <c r="H393" s="15" t="s">
        <v>601</v>
      </c>
      <c r="I393" s="15" t="s">
        <v>682</v>
      </c>
      <c r="J393" s="15" t="s">
        <v>998</v>
      </c>
      <c r="K393" s="15" t="s">
        <v>1268</v>
      </c>
      <c r="L393" s="15" t="s">
        <v>724</v>
      </c>
      <c r="M393" s="16">
        <v>34000000</v>
      </c>
      <c r="N393" s="17">
        <v>27400000</v>
      </c>
      <c r="O393" s="32">
        <f>Table1[[#This Row],[Box Office Revenue ($)]]-Table1[[#This Row],[Budget ($)]]</f>
        <v>-6600000</v>
      </c>
      <c r="P393" s="35">
        <f>(Table1[[#This Row],[Profit Made]]/Table1[[#This Row],[Budget ($)]])</f>
        <v>-0.19411764705882353</v>
      </c>
      <c r="Q393" s="2"/>
      <c r="R393" s="2"/>
      <c r="S393" s="2"/>
      <c r="T393" s="2"/>
      <c r="U393" s="2"/>
      <c r="V393" s="2"/>
    </row>
    <row r="394" spans="1:22" ht="12.75" x14ac:dyDescent="0.2">
      <c r="A394" s="9" t="s">
        <v>2277</v>
      </c>
      <c r="B394" s="10">
        <v>42564</v>
      </c>
      <c r="C394" s="11" t="s">
        <v>2278</v>
      </c>
      <c r="D394" s="12" t="s">
        <v>64</v>
      </c>
      <c r="E394" s="12" t="s">
        <v>63</v>
      </c>
      <c r="F394" s="13" t="s">
        <v>1802</v>
      </c>
      <c r="G394" s="14"/>
      <c r="H394" s="15" t="s">
        <v>255</v>
      </c>
      <c r="I394" s="15" t="s">
        <v>2238</v>
      </c>
      <c r="J394" s="15" t="s">
        <v>1751</v>
      </c>
      <c r="K394" s="15" t="s">
        <v>219</v>
      </c>
      <c r="L394" s="15" t="s">
        <v>394</v>
      </c>
      <c r="M394" s="16">
        <v>47500000</v>
      </c>
      <c r="N394" s="17">
        <v>15200000</v>
      </c>
      <c r="O394" s="32">
        <f>Table1[[#This Row],[Box Office Revenue ($)]]-Table1[[#This Row],[Budget ($)]]</f>
        <v>-32300000</v>
      </c>
      <c r="P394" s="35">
        <f>(Table1[[#This Row],[Profit Made]]/Table1[[#This Row],[Budget ($)]])</f>
        <v>-0.68</v>
      </c>
      <c r="Q394" s="2"/>
      <c r="R394" s="2"/>
      <c r="S394" s="2"/>
      <c r="T394" s="2"/>
      <c r="U394" s="2"/>
      <c r="V394" s="2"/>
    </row>
    <row r="395" spans="1:22" ht="12.75" x14ac:dyDescent="0.2">
      <c r="A395" s="9" t="s">
        <v>2279</v>
      </c>
      <c r="B395" s="10">
        <v>42262</v>
      </c>
      <c r="C395" s="11" t="s">
        <v>2280</v>
      </c>
      <c r="D395" s="12" t="s">
        <v>42</v>
      </c>
      <c r="E395" s="12"/>
      <c r="F395" s="13" t="s">
        <v>2281</v>
      </c>
      <c r="G395" s="14"/>
      <c r="H395" s="15" t="s">
        <v>931</v>
      </c>
      <c r="I395" s="15" t="s">
        <v>1065</v>
      </c>
      <c r="J395" s="15" t="s">
        <v>1451</v>
      </c>
      <c r="K395" s="15" t="s">
        <v>1607</v>
      </c>
      <c r="L395" s="15" t="s">
        <v>2282</v>
      </c>
      <c r="M395" s="16">
        <v>44000000</v>
      </c>
      <c r="N395" s="17">
        <v>194600000</v>
      </c>
      <c r="O395" s="32">
        <f>Table1[[#This Row],[Box Office Revenue ($)]]-Table1[[#This Row],[Budget ($)]]</f>
        <v>150600000</v>
      </c>
      <c r="P395" s="35">
        <f>(Table1[[#This Row],[Profit Made]]/Table1[[#This Row],[Budget ($)]])</f>
        <v>3.4227272727272728</v>
      </c>
      <c r="Q395" s="2"/>
      <c r="R395" s="2"/>
      <c r="S395" s="2"/>
      <c r="T395" s="2"/>
      <c r="U395" s="2"/>
      <c r="V395" s="2"/>
    </row>
    <row r="396" spans="1:22" ht="12.75" x14ac:dyDescent="0.2">
      <c r="A396" s="9" t="s">
        <v>2283</v>
      </c>
      <c r="B396" s="10">
        <v>41432</v>
      </c>
      <c r="C396" s="11" t="s">
        <v>2284</v>
      </c>
      <c r="D396" s="12" t="s">
        <v>42</v>
      </c>
      <c r="E396" s="12"/>
      <c r="F396" s="13" t="s">
        <v>1443</v>
      </c>
      <c r="G396" s="14"/>
      <c r="H396" s="15" t="s">
        <v>2285</v>
      </c>
      <c r="I396" s="15" t="s">
        <v>1446</v>
      </c>
      <c r="J396" s="15" t="s">
        <v>1313</v>
      </c>
      <c r="K396" s="15" t="s">
        <v>242</v>
      </c>
      <c r="L396" s="15" t="s">
        <v>2286</v>
      </c>
      <c r="M396" s="16">
        <v>58000000</v>
      </c>
      <c r="N396" s="17">
        <v>93000000</v>
      </c>
      <c r="O396" s="32">
        <f>Table1[[#This Row],[Box Office Revenue ($)]]-Table1[[#This Row],[Budget ($)]]</f>
        <v>35000000</v>
      </c>
      <c r="P396" s="35">
        <f>(Table1[[#This Row],[Profit Made]]/Table1[[#This Row],[Budget ($)]])</f>
        <v>0.60344827586206895</v>
      </c>
      <c r="Q396" s="2"/>
      <c r="R396" s="2"/>
      <c r="S396" s="2"/>
      <c r="T396" s="2"/>
      <c r="U396" s="2"/>
      <c r="V396" s="2"/>
    </row>
    <row r="397" spans="1:22" ht="12.75" x14ac:dyDescent="0.2">
      <c r="A397" s="9" t="s">
        <v>2287</v>
      </c>
      <c r="B397" s="10">
        <v>41984</v>
      </c>
      <c r="C397" s="11" t="s">
        <v>2288</v>
      </c>
      <c r="D397" s="12" t="s">
        <v>24</v>
      </c>
      <c r="E397" s="12" t="s">
        <v>42</v>
      </c>
      <c r="F397" s="13" t="s">
        <v>1191</v>
      </c>
      <c r="G397" s="13" t="s">
        <v>2289</v>
      </c>
      <c r="H397" s="15" t="s">
        <v>1191</v>
      </c>
      <c r="I397" s="15" t="s">
        <v>2290</v>
      </c>
      <c r="J397" s="15" t="s">
        <v>1491</v>
      </c>
      <c r="K397" s="12"/>
      <c r="L397" s="12"/>
      <c r="M397" s="16">
        <v>44000000</v>
      </c>
      <c r="N397" s="17">
        <v>11300000</v>
      </c>
      <c r="O397" s="32">
        <f>Table1[[#This Row],[Box Office Revenue ($)]]-Table1[[#This Row],[Budget ($)]]</f>
        <v>-32700000</v>
      </c>
      <c r="P397" s="35">
        <f>(Table1[[#This Row],[Profit Made]]/Table1[[#This Row],[Budget ($)]])</f>
        <v>-0.74318181818181817</v>
      </c>
      <c r="Q397" s="2"/>
      <c r="R397" s="2"/>
      <c r="S397" s="2"/>
      <c r="T397" s="2"/>
      <c r="U397" s="2"/>
      <c r="V397" s="2"/>
    </row>
    <row r="398" spans="1:22" ht="12.75" x14ac:dyDescent="0.2">
      <c r="A398" s="9" t="s">
        <v>2291</v>
      </c>
      <c r="B398" s="10">
        <v>41886</v>
      </c>
      <c r="C398" s="11" t="s">
        <v>2292</v>
      </c>
      <c r="D398" s="12" t="s">
        <v>42</v>
      </c>
      <c r="E398" s="12" t="s">
        <v>64</v>
      </c>
      <c r="F398" s="13" t="s">
        <v>2293</v>
      </c>
      <c r="G398" s="14"/>
      <c r="H398" s="15" t="s">
        <v>477</v>
      </c>
      <c r="I398" s="15" t="s">
        <v>644</v>
      </c>
      <c r="J398" s="15" t="s">
        <v>2294</v>
      </c>
      <c r="K398" s="15" t="s">
        <v>2114</v>
      </c>
      <c r="L398" s="15" t="s">
        <v>1529</v>
      </c>
      <c r="M398" s="16">
        <v>50000000</v>
      </c>
      <c r="N398" s="17">
        <v>84400000</v>
      </c>
      <c r="O398" s="32">
        <f>Table1[[#This Row],[Box Office Revenue ($)]]-Table1[[#This Row],[Budget ($)]]</f>
        <v>34400000</v>
      </c>
      <c r="P398" s="35">
        <f>(Table1[[#This Row],[Profit Made]]/Table1[[#This Row],[Budget ($)]])</f>
        <v>0.68799999999999994</v>
      </c>
      <c r="Q398" s="2"/>
      <c r="R398" s="2"/>
      <c r="S398" s="2"/>
      <c r="T398" s="2"/>
      <c r="U398" s="2"/>
      <c r="V398" s="2"/>
    </row>
    <row r="399" spans="1:22" ht="12.75" x14ac:dyDescent="0.2">
      <c r="A399" s="9" t="s">
        <v>2295</v>
      </c>
      <c r="B399" s="10">
        <v>42342</v>
      </c>
      <c r="C399" s="11" t="s">
        <v>2296</v>
      </c>
      <c r="D399" s="12" t="s">
        <v>42</v>
      </c>
      <c r="E399" s="12" t="s">
        <v>64</v>
      </c>
      <c r="F399" s="13" t="s">
        <v>2297</v>
      </c>
      <c r="G399" s="14"/>
      <c r="H399" s="15" t="s">
        <v>2043</v>
      </c>
      <c r="I399" s="15" t="s">
        <v>2298</v>
      </c>
      <c r="J399" s="15" t="s">
        <v>403</v>
      </c>
      <c r="K399" s="15" t="s">
        <v>2299</v>
      </c>
      <c r="L399" s="15" t="s">
        <v>2300</v>
      </c>
      <c r="M399" s="16">
        <v>6000000</v>
      </c>
      <c r="N399" s="17">
        <v>41400000</v>
      </c>
      <c r="O399" s="32">
        <f>Table1[[#This Row],[Box Office Revenue ($)]]-Table1[[#This Row],[Budget ($)]]</f>
        <v>35400000</v>
      </c>
      <c r="P399" s="35">
        <f>(Table1[[#This Row],[Profit Made]]/Table1[[#This Row],[Budget ($)]])</f>
        <v>5.9</v>
      </c>
      <c r="Q399" s="2"/>
      <c r="R399" s="2"/>
      <c r="S399" s="2"/>
      <c r="T399" s="2"/>
      <c r="U399" s="2"/>
      <c r="V399" s="2"/>
    </row>
    <row r="400" spans="1:22" ht="12.75" x14ac:dyDescent="0.2">
      <c r="A400" s="9" t="s">
        <v>2301</v>
      </c>
      <c r="B400" s="10">
        <v>41334</v>
      </c>
      <c r="C400" s="11" t="s">
        <v>2302</v>
      </c>
      <c r="D400" s="12" t="s">
        <v>17</v>
      </c>
      <c r="E400" s="12" t="s">
        <v>16</v>
      </c>
      <c r="F400" s="13" t="s">
        <v>2303</v>
      </c>
      <c r="G400" s="14"/>
      <c r="H400" s="15" t="s">
        <v>2304</v>
      </c>
      <c r="I400" s="15" t="s">
        <v>2305</v>
      </c>
      <c r="J400" s="15" t="s">
        <v>2306</v>
      </c>
      <c r="K400" s="15" t="s">
        <v>2307</v>
      </c>
      <c r="L400" s="15" t="s">
        <v>2308</v>
      </c>
      <c r="M400" s="16">
        <v>5000000</v>
      </c>
      <c r="N400" s="17">
        <v>15100000</v>
      </c>
      <c r="O400" s="32">
        <f>Table1[[#This Row],[Box Office Revenue ($)]]-Table1[[#This Row],[Budget ($)]]</f>
        <v>10100000</v>
      </c>
      <c r="P400" s="35">
        <f>(Table1[[#This Row],[Profit Made]]/Table1[[#This Row],[Budget ($)]])</f>
        <v>2.02</v>
      </c>
      <c r="Q400" s="2"/>
      <c r="R400" s="2"/>
      <c r="S400" s="2"/>
      <c r="T400" s="2"/>
      <c r="U400" s="2"/>
      <c r="V400" s="2"/>
    </row>
    <row r="401" spans="1:22" ht="12.75" x14ac:dyDescent="0.2">
      <c r="A401" s="9" t="s">
        <v>2309</v>
      </c>
      <c r="B401" s="10">
        <v>41292</v>
      </c>
      <c r="C401" s="11" t="s">
        <v>2310</v>
      </c>
      <c r="D401" s="12" t="s">
        <v>24</v>
      </c>
      <c r="E401" s="12"/>
      <c r="F401" s="13" t="s">
        <v>2311</v>
      </c>
      <c r="G401" s="14"/>
      <c r="H401" s="15" t="s">
        <v>1810</v>
      </c>
      <c r="I401" s="15" t="s">
        <v>1914</v>
      </c>
      <c r="J401" s="15" t="s">
        <v>942</v>
      </c>
      <c r="K401" s="15" t="s">
        <v>2312</v>
      </c>
      <c r="L401" s="15" t="s">
        <v>56</v>
      </c>
      <c r="M401" s="16">
        <v>45000000</v>
      </c>
      <c r="N401" s="17">
        <v>48300000</v>
      </c>
      <c r="O401" s="32">
        <f>Table1[[#This Row],[Box Office Revenue ($)]]-Table1[[#This Row],[Budget ($)]]</f>
        <v>3300000</v>
      </c>
      <c r="P401" s="35">
        <f>(Table1[[#This Row],[Profit Made]]/Table1[[#This Row],[Budget ($)]])</f>
        <v>7.3333333333333334E-2</v>
      </c>
      <c r="Q401" s="2"/>
      <c r="R401" s="2"/>
      <c r="S401" s="2"/>
      <c r="T401" s="2"/>
      <c r="U401" s="2"/>
      <c r="V401" s="2"/>
    </row>
    <row r="402" spans="1:22" ht="12.75" x14ac:dyDescent="0.2">
      <c r="A402" s="9" t="s">
        <v>2313</v>
      </c>
      <c r="B402" s="10">
        <v>42300</v>
      </c>
      <c r="C402" s="11" t="s">
        <v>2314</v>
      </c>
      <c r="D402" s="12" t="s">
        <v>24</v>
      </c>
      <c r="E402" s="12" t="s">
        <v>54</v>
      </c>
      <c r="F402" s="13" t="s">
        <v>2315</v>
      </c>
      <c r="G402" s="14"/>
      <c r="H402" s="15" t="s">
        <v>774</v>
      </c>
      <c r="I402" s="15" t="s">
        <v>1066</v>
      </c>
      <c r="J402" s="15" t="s">
        <v>2316</v>
      </c>
      <c r="K402" s="15" t="s">
        <v>2317</v>
      </c>
      <c r="L402" s="12"/>
      <c r="M402" s="16">
        <v>90000000</v>
      </c>
      <c r="N402" s="17">
        <v>140400000</v>
      </c>
      <c r="O402" s="32">
        <f>Table1[[#This Row],[Box Office Revenue ($)]]-Table1[[#This Row],[Budget ($)]]</f>
        <v>50400000</v>
      </c>
      <c r="P402" s="35">
        <f>(Table1[[#This Row],[Profit Made]]/Table1[[#This Row],[Budget ($)]])</f>
        <v>0.56000000000000005</v>
      </c>
      <c r="Q402" s="2"/>
      <c r="R402" s="2"/>
      <c r="S402" s="2"/>
      <c r="T402" s="2"/>
      <c r="U402" s="2"/>
      <c r="V402" s="2"/>
    </row>
    <row r="403" spans="1:22" ht="12.75" x14ac:dyDescent="0.2">
      <c r="A403" s="9" t="s">
        <v>2318</v>
      </c>
      <c r="B403" s="10">
        <v>42062</v>
      </c>
      <c r="C403" s="11" t="s">
        <v>2319</v>
      </c>
      <c r="D403" s="12" t="s">
        <v>17</v>
      </c>
      <c r="E403" s="12"/>
      <c r="F403" s="13" t="s">
        <v>2320</v>
      </c>
      <c r="G403" s="14"/>
      <c r="H403" s="15" t="s">
        <v>1268</v>
      </c>
      <c r="I403" s="15" t="s">
        <v>1595</v>
      </c>
      <c r="J403" s="15" t="s">
        <v>2321</v>
      </c>
      <c r="K403" s="12"/>
      <c r="L403" s="12"/>
      <c r="M403" s="16">
        <v>3300000</v>
      </c>
      <c r="N403" s="17">
        <v>38400000</v>
      </c>
      <c r="O403" s="32">
        <f>Table1[[#This Row],[Box Office Revenue ($)]]-Table1[[#This Row],[Budget ($)]]</f>
        <v>35100000</v>
      </c>
      <c r="P403" s="35">
        <f>(Table1[[#This Row],[Profit Made]]/Table1[[#This Row],[Budget ($)]])</f>
        <v>10.636363636363637</v>
      </c>
      <c r="Q403" s="2"/>
      <c r="R403" s="2"/>
      <c r="S403" s="2"/>
      <c r="T403" s="2"/>
      <c r="U403" s="2"/>
      <c r="V403" s="2"/>
    </row>
    <row r="404" spans="1:22" ht="12.75" x14ac:dyDescent="0.2">
      <c r="A404" s="9" t="s">
        <v>2322</v>
      </c>
      <c r="B404" s="10">
        <v>41649</v>
      </c>
      <c r="C404" s="11" t="s">
        <v>2323</v>
      </c>
      <c r="D404" s="12" t="s">
        <v>24</v>
      </c>
      <c r="E404" s="12" t="s">
        <v>145</v>
      </c>
      <c r="F404" s="13" t="s">
        <v>2324</v>
      </c>
      <c r="G404" s="14"/>
      <c r="H404" s="15" t="s">
        <v>2325</v>
      </c>
      <c r="I404" s="15" t="s">
        <v>2326</v>
      </c>
      <c r="J404" s="15" t="s">
        <v>2327</v>
      </c>
      <c r="K404" s="15" t="s">
        <v>2328</v>
      </c>
      <c r="L404" s="15" t="s">
        <v>2329</v>
      </c>
      <c r="M404" s="16">
        <v>70000000</v>
      </c>
      <c r="N404" s="17">
        <v>61300000</v>
      </c>
      <c r="O404" s="32">
        <f>Table1[[#This Row],[Box Office Revenue ($)]]-Table1[[#This Row],[Budget ($)]]</f>
        <v>-8700000</v>
      </c>
      <c r="P404" s="35">
        <f>(Table1[[#This Row],[Profit Made]]/Table1[[#This Row],[Budget ($)]])</f>
        <v>-0.12428571428571429</v>
      </c>
      <c r="Q404" s="2"/>
      <c r="R404" s="2"/>
      <c r="S404" s="2"/>
      <c r="T404" s="2"/>
      <c r="U404" s="2"/>
      <c r="V404" s="2"/>
    </row>
    <row r="405" spans="1:22" ht="12.75" x14ac:dyDescent="0.2">
      <c r="A405" s="9" t="s">
        <v>2330</v>
      </c>
      <c r="B405" s="10">
        <v>42552</v>
      </c>
      <c r="C405" s="11" t="s">
        <v>2331</v>
      </c>
      <c r="D405" s="12" t="s">
        <v>24</v>
      </c>
      <c r="E405" s="12" t="s">
        <v>145</v>
      </c>
      <c r="F405" s="13" t="s">
        <v>2332</v>
      </c>
      <c r="G405" s="14"/>
      <c r="H405" s="15" t="s">
        <v>2159</v>
      </c>
      <c r="I405" s="15" t="s">
        <v>1967</v>
      </c>
      <c r="J405" s="15" t="s">
        <v>345</v>
      </c>
      <c r="K405" s="15" t="s">
        <v>635</v>
      </c>
      <c r="L405" s="15" t="s">
        <v>2333</v>
      </c>
      <c r="M405" s="16">
        <v>180000000</v>
      </c>
      <c r="N405" s="17">
        <v>352700000</v>
      </c>
      <c r="O405" s="32">
        <f>Table1[[#This Row],[Box Office Revenue ($)]]-Table1[[#This Row],[Budget ($)]]</f>
        <v>172700000</v>
      </c>
      <c r="P405" s="35">
        <f>(Table1[[#This Row],[Profit Made]]/Table1[[#This Row],[Budget ($)]])</f>
        <v>0.95944444444444443</v>
      </c>
      <c r="Q405" s="2"/>
      <c r="R405" s="2"/>
      <c r="S405" s="2"/>
      <c r="T405" s="2"/>
      <c r="U405" s="2"/>
      <c r="V405" s="2"/>
    </row>
    <row r="406" spans="1:22" ht="12.75" x14ac:dyDescent="0.2">
      <c r="A406" s="9" t="s">
        <v>2334</v>
      </c>
      <c r="B406" s="10">
        <v>41671</v>
      </c>
      <c r="C406" s="11" t="s">
        <v>2335</v>
      </c>
      <c r="D406" s="12" t="s">
        <v>191</v>
      </c>
      <c r="E406" s="12"/>
      <c r="F406" s="13" t="s">
        <v>43</v>
      </c>
      <c r="G406" s="13" t="s">
        <v>44</v>
      </c>
      <c r="H406" s="15" t="s">
        <v>2184</v>
      </c>
      <c r="I406" s="15" t="s">
        <v>546</v>
      </c>
      <c r="J406" s="15" t="s">
        <v>1303</v>
      </c>
      <c r="K406" s="15" t="s">
        <v>1994</v>
      </c>
      <c r="L406" s="15" t="s">
        <v>1323</v>
      </c>
      <c r="M406" s="16">
        <v>60000000</v>
      </c>
      <c r="N406" s="17">
        <v>469200000</v>
      </c>
      <c r="O406" s="32">
        <f>Table1[[#This Row],[Box Office Revenue ($)]]-Table1[[#This Row],[Budget ($)]]</f>
        <v>409200000</v>
      </c>
      <c r="P406" s="35">
        <f>(Table1[[#This Row],[Profit Made]]/Table1[[#This Row],[Budget ($)]])</f>
        <v>6.82</v>
      </c>
      <c r="Q406" s="2"/>
      <c r="R406" s="2"/>
      <c r="S406" s="2"/>
      <c r="T406" s="2"/>
      <c r="U406" s="2"/>
      <c r="V406" s="2"/>
    </row>
    <row r="407" spans="1:22" ht="12.75" x14ac:dyDescent="0.2">
      <c r="A407" s="9" t="s">
        <v>2336</v>
      </c>
      <c r="B407" s="10">
        <v>42342</v>
      </c>
      <c r="C407" s="11" t="s">
        <v>2337</v>
      </c>
      <c r="D407" s="12" t="s">
        <v>64</v>
      </c>
      <c r="E407" s="12"/>
      <c r="F407" s="13" t="s">
        <v>2338</v>
      </c>
      <c r="G407" s="14"/>
      <c r="H407" s="15" t="s">
        <v>2339</v>
      </c>
      <c r="I407" s="15" t="s">
        <v>2340</v>
      </c>
      <c r="J407" s="15" t="s">
        <v>2341</v>
      </c>
      <c r="K407" s="15" t="s">
        <v>2342</v>
      </c>
      <c r="L407" s="12"/>
      <c r="M407" s="16">
        <v>1000000</v>
      </c>
      <c r="N407" s="17">
        <v>1600000</v>
      </c>
      <c r="O407" s="32">
        <f>Table1[[#This Row],[Box Office Revenue ($)]]-Table1[[#This Row],[Budget ($)]]</f>
        <v>600000</v>
      </c>
      <c r="P407" s="35">
        <f>(Table1[[#This Row],[Profit Made]]/Table1[[#This Row],[Budget ($)]])</f>
        <v>0.6</v>
      </c>
      <c r="Q407" s="2"/>
      <c r="R407" s="2"/>
      <c r="S407" s="2"/>
      <c r="T407" s="2"/>
      <c r="U407" s="2"/>
      <c r="V407" s="2"/>
    </row>
    <row r="408" spans="1:22" ht="12.75" x14ac:dyDescent="0.2">
      <c r="A408" s="9" t="s">
        <v>2343</v>
      </c>
      <c r="B408" s="10">
        <v>41019</v>
      </c>
      <c r="C408" s="11" t="s">
        <v>2344</v>
      </c>
      <c r="D408" s="12" t="s">
        <v>64</v>
      </c>
      <c r="E408" s="12" t="s">
        <v>183</v>
      </c>
      <c r="F408" s="13" t="s">
        <v>2345</v>
      </c>
      <c r="G408" s="14"/>
      <c r="H408" s="15" t="s">
        <v>654</v>
      </c>
      <c r="I408" s="15" t="s">
        <v>2346</v>
      </c>
      <c r="J408" s="15" t="s">
        <v>2347</v>
      </c>
      <c r="K408" s="15" t="s">
        <v>2348</v>
      </c>
      <c r="L408" s="15" t="s">
        <v>2349</v>
      </c>
      <c r="M408" s="16">
        <v>25000000</v>
      </c>
      <c r="N408" s="17">
        <v>99400000</v>
      </c>
      <c r="O408" s="32">
        <f>Table1[[#This Row],[Box Office Revenue ($)]]-Table1[[#This Row],[Budget ($)]]</f>
        <v>74400000</v>
      </c>
      <c r="P408" s="35">
        <f>(Table1[[#This Row],[Profit Made]]/Table1[[#This Row],[Budget ($)]])</f>
        <v>2.976</v>
      </c>
      <c r="Q408" s="2"/>
      <c r="R408" s="2"/>
      <c r="S408" s="2"/>
      <c r="T408" s="2"/>
      <c r="U408" s="2"/>
      <c r="V408" s="2"/>
    </row>
    <row r="409" spans="1:22" ht="12.75" x14ac:dyDescent="0.2">
      <c r="A409" s="9" t="s">
        <v>2350</v>
      </c>
      <c r="B409" s="10">
        <v>42223</v>
      </c>
      <c r="C409" s="11" t="s">
        <v>2351</v>
      </c>
      <c r="D409" s="12" t="s">
        <v>24</v>
      </c>
      <c r="E409" s="12" t="s">
        <v>42</v>
      </c>
      <c r="F409" s="13" t="s">
        <v>2352</v>
      </c>
      <c r="G409" s="14"/>
      <c r="H409" s="15" t="s">
        <v>283</v>
      </c>
      <c r="I409" s="15" t="s">
        <v>1355</v>
      </c>
      <c r="J409" s="15" t="s">
        <v>2353</v>
      </c>
      <c r="K409" s="15" t="s">
        <v>760</v>
      </c>
      <c r="L409" s="15" t="s">
        <v>787</v>
      </c>
      <c r="M409" s="16">
        <v>75000000</v>
      </c>
      <c r="N409" s="17">
        <v>109800000</v>
      </c>
      <c r="O409" s="32">
        <f>Table1[[#This Row],[Box Office Revenue ($)]]-Table1[[#This Row],[Budget ($)]]</f>
        <v>34800000</v>
      </c>
      <c r="P409" s="35">
        <f>(Table1[[#This Row],[Profit Made]]/Table1[[#This Row],[Budget ($)]])</f>
        <v>0.46400000000000002</v>
      </c>
      <c r="Q409" s="2"/>
      <c r="R409" s="2"/>
      <c r="S409" s="2"/>
      <c r="T409" s="2"/>
      <c r="U409" s="2"/>
      <c r="V409" s="2"/>
    </row>
    <row r="410" spans="1:22" ht="12.75" x14ac:dyDescent="0.2">
      <c r="A410" s="9" t="s">
        <v>2354</v>
      </c>
      <c r="B410" s="10">
        <v>41215</v>
      </c>
      <c r="C410" s="11" t="s">
        <v>2355</v>
      </c>
      <c r="D410" s="12" t="s">
        <v>24</v>
      </c>
      <c r="E410" s="12" t="s">
        <v>54</v>
      </c>
      <c r="F410" s="13" t="s">
        <v>388</v>
      </c>
      <c r="G410" s="14"/>
      <c r="H410" s="15" t="s">
        <v>1210</v>
      </c>
      <c r="I410" s="15" t="s">
        <v>2356</v>
      </c>
      <c r="J410" s="15" t="s">
        <v>2357</v>
      </c>
      <c r="K410" s="15" t="s">
        <v>388</v>
      </c>
      <c r="L410" s="15" t="s">
        <v>2358</v>
      </c>
      <c r="M410" s="16">
        <v>20000000</v>
      </c>
      <c r="N410" s="17">
        <v>20300000</v>
      </c>
      <c r="O410" s="32">
        <f>Table1[[#This Row],[Box Office Revenue ($)]]-Table1[[#This Row],[Budget ($)]]</f>
        <v>300000</v>
      </c>
      <c r="P410" s="35">
        <f>(Table1[[#This Row],[Profit Made]]/Table1[[#This Row],[Budget ($)]])</f>
        <v>1.4999999999999999E-2</v>
      </c>
      <c r="Q410" s="2"/>
      <c r="R410" s="2"/>
      <c r="S410" s="2"/>
      <c r="T410" s="2"/>
      <c r="U410" s="2"/>
      <c r="V410" s="2"/>
    </row>
    <row r="411" spans="1:22" ht="12.75" x14ac:dyDescent="0.2">
      <c r="A411" s="9" t="s">
        <v>2359</v>
      </c>
      <c r="B411" s="10">
        <v>42258</v>
      </c>
      <c r="C411" s="11" t="s">
        <v>2360</v>
      </c>
      <c r="D411" s="12" t="s">
        <v>159</v>
      </c>
      <c r="E411" s="12"/>
      <c r="F411" s="13" t="s">
        <v>1677</v>
      </c>
      <c r="G411" s="14"/>
      <c r="H411" s="15" t="s">
        <v>705</v>
      </c>
      <c r="I411" s="15" t="s">
        <v>683</v>
      </c>
      <c r="J411" s="15" t="s">
        <v>602</v>
      </c>
      <c r="K411" s="15" t="s">
        <v>1868</v>
      </c>
      <c r="L411" s="15" t="s">
        <v>116</v>
      </c>
      <c r="M411" s="16">
        <v>108000000</v>
      </c>
      <c r="N411" s="17">
        <v>630200000</v>
      </c>
      <c r="O411" s="32">
        <f>Table1[[#This Row],[Box Office Revenue ($)]]-Table1[[#This Row],[Budget ($)]]</f>
        <v>522200000</v>
      </c>
      <c r="P411" s="35">
        <f>(Table1[[#This Row],[Profit Made]]/Table1[[#This Row],[Budget ($)]])</f>
        <v>4.8351851851851855</v>
      </c>
      <c r="Q411" s="2"/>
      <c r="R411" s="2"/>
      <c r="S411" s="2"/>
      <c r="T411" s="2"/>
      <c r="U411" s="2"/>
      <c r="V411" s="2"/>
    </row>
    <row r="412" spans="1:22" ht="12.75" x14ac:dyDescent="0.2">
      <c r="A412" s="9" t="s">
        <v>2361</v>
      </c>
      <c r="B412" s="10">
        <v>41166</v>
      </c>
      <c r="C412" s="11" t="s">
        <v>2362</v>
      </c>
      <c r="D412" s="12" t="s">
        <v>64</v>
      </c>
      <c r="E412" s="12"/>
      <c r="F412" s="13" t="s">
        <v>2363</v>
      </c>
      <c r="G412" s="14"/>
      <c r="H412" s="15" t="s">
        <v>123</v>
      </c>
      <c r="I412" s="15" t="s">
        <v>1084</v>
      </c>
      <c r="J412" s="15" t="s">
        <v>2364</v>
      </c>
      <c r="K412" s="15" t="s">
        <v>2365</v>
      </c>
      <c r="L412" s="15" t="s">
        <v>284</v>
      </c>
      <c r="M412" s="16">
        <v>32000000</v>
      </c>
      <c r="N412" s="17">
        <v>28300000</v>
      </c>
      <c r="O412" s="32">
        <f>Table1[[#This Row],[Box Office Revenue ($)]]-Table1[[#This Row],[Budget ($)]]</f>
        <v>-3700000</v>
      </c>
      <c r="P412" s="35">
        <f>(Table1[[#This Row],[Profit Made]]/Table1[[#This Row],[Budget ($)]])</f>
        <v>-0.11562500000000001</v>
      </c>
      <c r="Q412" s="2"/>
      <c r="R412" s="2"/>
      <c r="S412" s="2"/>
      <c r="T412" s="2"/>
      <c r="U412" s="2"/>
      <c r="V412" s="2"/>
    </row>
    <row r="413" spans="1:22" ht="12.75" x14ac:dyDescent="0.2">
      <c r="A413" s="9" t="s">
        <v>2366</v>
      </c>
      <c r="B413" s="10">
        <v>41901</v>
      </c>
      <c r="C413" s="11" t="s">
        <v>2367</v>
      </c>
      <c r="D413" s="12" t="s">
        <v>159</v>
      </c>
      <c r="E413" s="12" t="s">
        <v>323</v>
      </c>
      <c r="F413" s="13" t="s">
        <v>1312</v>
      </c>
      <c r="G413" s="14"/>
      <c r="H413" s="15" t="s">
        <v>1313</v>
      </c>
      <c r="I413" s="15" t="s">
        <v>2368</v>
      </c>
      <c r="J413" s="15" t="s">
        <v>1315</v>
      </c>
      <c r="K413" s="15" t="s">
        <v>2369</v>
      </c>
      <c r="L413" s="15" t="s">
        <v>1316</v>
      </c>
      <c r="M413" s="16">
        <v>34000000</v>
      </c>
      <c r="N413" s="17">
        <v>348300000</v>
      </c>
      <c r="O413" s="32">
        <f>Table1[[#This Row],[Box Office Revenue ($)]]-Table1[[#This Row],[Budget ($)]]</f>
        <v>314300000</v>
      </c>
      <c r="P413" s="35">
        <f>(Table1[[#This Row],[Profit Made]]/Table1[[#This Row],[Budget ($)]])</f>
        <v>9.2441176470588236</v>
      </c>
      <c r="Q413" s="2"/>
      <c r="R413" s="2"/>
      <c r="S413" s="2"/>
      <c r="T413" s="2"/>
      <c r="U413" s="2"/>
      <c r="V413" s="2"/>
    </row>
    <row r="414" spans="1:22" ht="12.75" x14ac:dyDescent="0.2">
      <c r="A414" s="9" t="s">
        <v>2370</v>
      </c>
      <c r="B414" s="10">
        <v>42408</v>
      </c>
      <c r="C414" s="11" t="s">
        <v>2371</v>
      </c>
      <c r="D414" s="12" t="s">
        <v>159</v>
      </c>
      <c r="E414" s="12" t="s">
        <v>54</v>
      </c>
      <c r="F414" s="13" t="s">
        <v>2372</v>
      </c>
      <c r="G414" s="14"/>
      <c r="H414" s="15" t="s">
        <v>2373</v>
      </c>
      <c r="I414" s="15" t="s">
        <v>2374</v>
      </c>
      <c r="J414" s="15" t="s">
        <v>2375</v>
      </c>
      <c r="K414" s="15" t="s">
        <v>2376</v>
      </c>
      <c r="L414" s="15" t="s">
        <v>2377</v>
      </c>
      <c r="M414" s="16">
        <v>60720000</v>
      </c>
      <c r="N414" s="17">
        <v>553800000</v>
      </c>
      <c r="O414" s="32">
        <f>Table1[[#This Row],[Box Office Revenue ($)]]-Table1[[#This Row],[Budget ($)]]</f>
        <v>493080000</v>
      </c>
      <c r="P414" s="35">
        <f>(Table1[[#This Row],[Profit Made]]/Table1[[#This Row],[Budget ($)]])</f>
        <v>8.1205533596837949</v>
      </c>
      <c r="Q414" s="2"/>
      <c r="R414" s="2"/>
      <c r="S414" s="2"/>
      <c r="T414" s="2"/>
      <c r="U414" s="2"/>
      <c r="V414" s="2"/>
    </row>
    <row r="415" spans="1:22" ht="12.75" x14ac:dyDescent="0.2">
      <c r="A415" s="9" t="s">
        <v>2378</v>
      </c>
      <c r="B415" s="10">
        <v>41677</v>
      </c>
      <c r="C415" s="11" t="s">
        <v>2379</v>
      </c>
      <c r="D415" s="12" t="s">
        <v>64</v>
      </c>
      <c r="E415" s="12"/>
      <c r="F415" s="13" t="s">
        <v>925</v>
      </c>
      <c r="G415" s="14"/>
      <c r="H415" s="15" t="s">
        <v>925</v>
      </c>
      <c r="I415" s="15" t="s">
        <v>705</v>
      </c>
      <c r="J415" s="15" t="s">
        <v>188</v>
      </c>
      <c r="K415" s="15" t="s">
        <v>20</v>
      </c>
      <c r="L415" s="15" t="s">
        <v>2380</v>
      </c>
      <c r="M415" s="16">
        <v>70000000</v>
      </c>
      <c r="N415" s="17">
        <v>155000000</v>
      </c>
      <c r="O415" s="32">
        <f>Table1[[#This Row],[Box Office Revenue ($)]]-Table1[[#This Row],[Budget ($)]]</f>
        <v>85000000</v>
      </c>
      <c r="P415" s="35">
        <f>(Table1[[#This Row],[Profit Made]]/Table1[[#This Row],[Budget ($)]])</f>
        <v>1.2142857142857142</v>
      </c>
      <c r="Q415" s="2"/>
      <c r="R415" s="2"/>
      <c r="S415" s="2"/>
      <c r="T415" s="2"/>
      <c r="U415" s="2"/>
      <c r="V415" s="2"/>
    </row>
    <row r="416" spans="1:22" ht="12.75" x14ac:dyDescent="0.2">
      <c r="A416" s="9" t="s">
        <v>2381</v>
      </c>
      <c r="B416" s="10">
        <v>41507</v>
      </c>
      <c r="C416" s="11" t="s">
        <v>2382</v>
      </c>
      <c r="D416" s="12" t="s">
        <v>24</v>
      </c>
      <c r="E416" s="12" t="s">
        <v>54</v>
      </c>
      <c r="F416" s="13" t="s">
        <v>2383</v>
      </c>
      <c r="G416" s="14"/>
      <c r="H416" s="15" t="s">
        <v>1353</v>
      </c>
      <c r="I416" s="15" t="s">
        <v>2384</v>
      </c>
      <c r="J416" s="15" t="s">
        <v>2385</v>
      </c>
      <c r="K416" s="15" t="s">
        <v>2386</v>
      </c>
      <c r="L416" s="15" t="s">
        <v>2387</v>
      </c>
      <c r="M416" s="16">
        <v>60000000</v>
      </c>
      <c r="N416" s="17">
        <v>90600000</v>
      </c>
      <c r="O416" s="32">
        <f>Table1[[#This Row],[Box Office Revenue ($)]]-Table1[[#This Row],[Budget ($)]]</f>
        <v>30600000</v>
      </c>
      <c r="P416" s="35">
        <f>(Table1[[#This Row],[Profit Made]]/Table1[[#This Row],[Budget ($)]])</f>
        <v>0.51</v>
      </c>
      <c r="Q416" s="2"/>
      <c r="R416" s="2"/>
      <c r="S416" s="2"/>
      <c r="T416" s="2"/>
      <c r="U416" s="2"/>
      <c r="V416" s="2"/>
    </row>
    <row r="417" spans="1:22" ht="12.75" x14ac:dyDescent="0.2">
      <c r="A417" s="9" t="s">
        <v>2388</v>
      </c>
      <c r="B417" s="10">
        <v>42328</v>
      </c>
      <c r="C417" s="11" t="s">
        <v>2389</v>
      </c>
      <c r="D417" s="12" t="s">
        <v>42</v>
      </c>
      <c r="E417" s="12"/>
      <c r="F417" s="13" t="s">
        <v>2390</v>
      </c>
      <c r="G417" s="14"/>
      <c r="H417" s="15" t="s">
        <v>1237</v>
      </c>
      <c r="I417" s="15" t="s">
        <v>1191</v>
      </c>
      <c r="J417" s="15" t="s">
        <v>155</v>
      </c>
      <c r="K417" s="12"/>
      <c r="L417" s="12"/>
      <c r="M417" s="16">
        <v>25000000</v>
      </c>
      <c r="N417" s="17">
        <v>52400000</v>
      </c>
      <c r="O417" s="32">
        <f>Table1[[#This Row],[Box Office Revenue ($)]]-Table1[[#This Row],[Budget ($)]]</f>
        <v>27400000</v>
      </c>
      <c r="P417" s="35">
        <f>(Table1[[#This Row],[Profit Made]]/Table1[[#This Row],[Budget ($)]])</f>
        <v>1.0960000000000001</v>
      </c>
      <c r="Q417" s="2"/>
      <c r="R417" s="2"/>
      <c r="S417" s="2"/>
      <c r="T417" s="2"/>
      <c r="U417" s="2"/>
      <c r="V417" s="2"/>
    </row>
    <row r="418" spans="1:22" ht="12.75" x14ac:dyDescent="0.2">
      <c r="A418" s="9" t="s">
        <v>2391</v>
      </c>
      <c r="B418" s="10">
        <v>41878</v>
      </c>
      <c r="C418" s="11" t="s">
        <v>2392</v>
      </c>
      <c r="D418" s="12" t="s">
        <v>16</v>
      </c>
      <c r="E418" s="12"/>
      <c r="F418" s="13" t="s">
        <v>2393</v>
      </c>
      <c r="G418" s="14"/>
      <c r="H418" s="15" t="s">
        <v>109</v>
      </c>
      <c r="I418" s="15" t="s">
        <v>1495</v>
      </c>
      <c r="J418" s="15" t="s">
        <v>1623</v>
      </c>
      <c r="K418" s="15" t="s">
        <v>2394</v>
      </c>
      <c r="L418" s="15" t="s">
        <v>2395</v>
      </c>
      <c r="M418" s="16">
        <v>15000000</v>
      </c>
      <c r="N418" s="17">
        <v>34800000</v>
      </c>
      <c r="O418" s="32">
        <f>Table1[[#This Row],[Box Office Revenue ($)]]-Table1[[#This Row],[Budget ($)]]</f>
        <v>19800000</v>
      </c>
      <c r="P418" s="35">
        <f>(Table1[[#This Row],[Profit Made]]/Table1[[#This Row],[Budget ($)]])</f>
        <v>1.32</v>
      </c>
      <c r="Q418" s="2"/>
      <c r="R418" s="2"/>
      <c r="S418" s="2"/>
      <c r="T418" s="2"/>
      <c r="U418" s="2"/>
      <c r="V418" s="2"/>
    </row>
    <row r="419" spans="1:22" ht="12.75" x14ac:dyDescent="0.2">
      <c r="A419" s="9" t="s">
        <v>2396</v>
      </c>
      <c r="B419" s="10">
        <v>41650</v>
      </c>
      <c r="C419" s="11" t="s">
        <v>2397</v>
      </c>
      <c r="D419" s="12" t="s">
        <v>191</v>
      </c>
      <c r="E419" s="12"/>
      <c r="F419" s="13" t="s">
        <v>2398</v>
      </c>
      <c r="G419" s="14"/>
      <c r="H419" s="15" t="s">
        <v>1994</v>
      </c>
      <c r="I419" s="15" t="s">
        <v>1513</v>
      </c>
      <c r="J419" s="15" t="s">
        <v>139</v>
      </c>
      <c r="K419" s="15" t="s">
        <v>745</v>
      </c>
      <c r="L419" s="15" t="s">
        <v>104</v>
      </c>
      <c r="M419" s="16">
        <v>42800000</v>
      </c>
      <c r="N419" s="17">
        <v>120900000</v>
      </c>
      <c r="O419" s="32">
        <f>Table1[[#This Row],[Box Office Revenue ($)]]-Table1[[#This Row],[Budget ($)]]</f>
        <v>78100000</v>
      </c>
      <c r="P419" s="35">
        <f>(Table1[[#This Row],[Profit Made]]/Table1[[#This Row],[Budget ($)]])</f>
        <v>1.8247663551401869</v>
      </c>
      <c r="Q419" s="2"/>
      <c r="R419" s="2"/>
      <c r="S419" s="2"/>
      <c r="T419" s="2"/>
      <c r="U419" s="2"/>
      <c r="V419" s="2"/>
    </row>
    <row r="420" spans="1:22" ht="12.75" x14ac:dyDescent="0.2">
      <c r="A420" s="9" t="s">
        <v>2399</v>
      </c>
      <c r="B420" s="10">
        <v>41150</v>
      </c>
      <c r="C420" s="11" t="s">
        <v>2400</v>
      </c>
      <c r="D420" s="12" t="s">
        <v>191</v>
      </c>
      <c r="E420" s="12"/>
      <c r="F420" s="13" t="s">
        <v>2401</v>
      </c>
      <c r="G420" s="14"/>
      <c r="H420" s="15" t="s">
        <v>2402</v>
      </c>
      <c r="I420" s="15" t="s">
        <v>2403</v>
      </c>
      <c r="J420" s="15" t="s">
        <v>2404</v>
      </c>
      <c r="K420" s="15" t="s">
        <v>2405</v>
      </c>
      <c r="L420" s="15" t="s">
        <v>2406</v>
      </c>
      <c r="M420" s="16">
        <v>20000000</v>
      </c>
      <c r="N420" s="17">
        <v>1100000</v>
      </c>
      <c r="O420" s="32">
        <f>Table1[[#This Row],[Box Office Revenue ($)]]-Table1[[#This Row],[Budget ($)]]</f>
        <v>-18900000</v>
      </c>
      <c r="P420" s="35">
        <f>(Table1[[#This Row],[Profit Made]]/Table1[[#This Row],[Budget ($)]])</f>
        <v>-0.94499999999999995</v>
      </c>
      <c r="Q420" s="2"/>
      <c r="R420" s="2"/>
      <c r="S420" s="2"/>
      <c r="T420" s="2"/>
      <c r="U420" s="2"/>
      <c r="V420" s="2"/>
    </row>
    <row r="421" spans="1:22" ht="12.75" x14ac:dyDescent="0.2">
      <c r="A421" s="9" t="s">
        <v>2407</v>
      </c>
      <c r="B421" s="10">
        <v>41729</v>
      </c>
      <c r="C421" s="11" t="s">
        <v>2408</v>
      </c>
      <c r="D421" s="12" t="s">
        <v>42</v>
      </c>
      <c r="E421" s="12"/>
      <c r="F421" s="13" t="s">
        <v>2409</v>
      </c>
      <c r="G421" s="14"/>
      <c r="H421" s="15" t="s">
        <v>241</v>
      </c>
      <c r="I421" s="15" t="s">
        <v>1755</v>
      </c>
      <c r="J421" s="15" t="s">
        <v>2410</v>
      </c>
      <c r="K421" s="15" t="s">
        <v>889</v>
      </c>
      <c r="L421" s="15" t="s">
        <v>2190</v>
      </c>
      <c r="M421" s="16">
        <v>40000000</v>
      </c>
      <c r="N421" s="17">
        <v>196700000</v>
      </c>
      <c r="O421" s="32">
        <f>Table1[[#This Row],[Box Office Revenue ($)]]-Table1[[#This Row],[Budget ($)]]</f>
        <v>156700000</v>
      </c>
      <c r="P421" s="35">
        <f>(Table1[[#This Row],[Profit Made]]/Table1[[#This Row],[Budget ($)]])</f>
        <v>3.9175</v>
      </c>
      <c r="Q421" s="2"/>
      <c r="R421" s="2"/>
      <c r="S421" s="2"/>
      <c r="T421" s="2"/>
      <c r="U421" s="2"/>
      <c r="V421" s="2"/>
    </row>
    <row r="422" spans="1:22" ht="12.75" x14ac:dyDescent="0.2">
      <c r="A422" s="9" t="s">
        <v>2411</v>
      </c>
      <c r="B422" s="10">
        <v>42309</v>
      </c>
      <c r="C422" s="11" t="s">
        <v>2412</v>
      </c>
      <c r="D422" s="12" t="s">
        <v>970</v>
      </c>
      <c r="E422" s="12" t="s">
        <v>42</v>
      </c>
      <c r="F422" s="13" t="s">
        <v>1023</v>
      </c>
      <c r="G422" s="14"/>
      <c r="H422" s="15" t="s">
        <v>2413</v>
      </c>
      <c r="I422" s="15" t="s">
        <v>2414</v>
      </c>
      <c r="J422" s="15" t="s">
        <v>2415</v>
      </c>
      <c r="K422" s="15" t="s">
        <v>2416</v>
      </c>
      <c r="L422" s="15" t="s">
        <v>2417</v>
      </c>
      <c r="M422" s="16">
        <v>99000000</v>
      </c>
      <c r="N422" s="17">
        <v>246200000</v>
      </c>
      <c r="O422" s="32">
        <f>Table1[[#This Row],[Box Office Revenue ($)]]-Table1[[#This Row],[Budget ($)]]</f>
        <v>147200000</v>
      </c>
      <c r="P422" s="35">
        <f>(Table1[[#This Row],[Profit Made]]/Table1[[#This Row],[Budget ($)]])</f>
        <v>1.4868686868686869</v>
      </c>
      <c r="Q422" s="2"/>
      <c r="R422" s="2"/>
      <c r="S422" s="2"/>
      <c r="T422" s="2"/>
      <c r="U422" s="2"/>
      <c r="V422" s="2"/>
    </row>
    <row r="423" spans="1:22" ht="12.75" x14ac:dyDescent="0.2">
      <c r="A423" s="9" t="s">
        <v>2418</v>
      </c>
      <c r="B423" s="10">
        <v>42249</v>
      </c>
      <c r="C423" s="11" t="s">
        <v>2419</v>
      </c>
      <c r="D423" s="12" t="s">
        <v>16</v>
      </c>
      <c r="E423" s="12"/>
      <c r="F423" s="13" t="s">
        <v>2420</v>
      </c>
      <c r="G423" s="14"/>
      <c r="H423" s="15" t="s">
        <v>2421</v>
      </c>
      <c r="I423" s="15" t="s">
        <v>2422</v>
      </c>
      <c r="J423" s="15" t="s">
        <v>2093</v>
      </c>
      <c r="K423" s="12"/>
      <c r="L423" s="12"/>
      <c r="M423" s="16">
        <v>18000000</v>
      </c>
      <c r="N423" s="17">
        <v>60300000</v>
      </c>
      <c r="O423" s="32">
        <f>Table1[[#This Row],[Box Office Revenue ($)]]-Table1[[#This Row],[Budget ($)]]</f>
        <v>42300000</v>
      </c>
      <c r="P423" s="35">
        <f>(Table1[[#This Row],[Profit Made]]/Table1[[#This Row],[Budget ($)]])</f>
        <v>2.35</v>
      </c>
      <c r="Q423" s="2"/>
      <c r="R423" s="2"/>
      <c r="S423" s="2"/>
      <c r="T423" s="2"/>
      <c r="U423" s="2"/>
      <c r="V423" s="2"/>
    </row>
    <row r="424" spans="1:22" ht="12.75" x14ac:dyDescent="0.2">
      <c r="A424" s="9" t="s">
        <v>2423</v>
      </c>
      <c r="B424" s="10">
        <v>42440</v>
      </c>
      <c r="C424" s="11" t="s">
        <v>2424</v>
      </c>
      <c r="D424" s="12" t="s">
        <v>183</v>
      </c>
      <c r="E424" s="12"/>
      <c r="F424" s="13" t="s">
        <v>2425</v>
      </c>
      <c r="G424" s="14"/>
      <c r="H424" s="15" t="s">
        <v>2426</v>
      </c>
      <c r="I424" s="15" t="s">
        <v>2427</v>
      </c>
      <c r="J424" s="15" t="s">
        <v>2428</v>
      </c>
      <c r="K424" s="15" t="s">
        <v>2429</v>
      </c>
      <c r="L424" s="15" t="s">
        <v>2430</v>
      </c>
      <c r="M424" s="16">
        <v>5000000</v>
      </c>
      <c r="N424" s="17">
        <v>10400000</v>
      </c>
      <c r="O424" s="32">
        <f>Table1[[#This Row],[Box Office Revenue ($)]]-Table1[[#This Row],[Budget ($)]]</f>
        <v>5400000</v>
      </c>
      <c r="P424" s="35">
        <f>(Table1[[#This Row],[Profit Made]]/Table1[[#This Row],[Budget ($)]])</f>
        <v>1.08</v>
      </c>
      <c r="Q424" s="2"/>
      <c r="R424" s="2"/>
      <c r="S424" s="2"/>
      <c r="T424" s="2"/>
      <c r="U424" s="2"/>
      <c r="V424" s="2"/>
    </row>
    <row r="425" spans="1:22" ht="12.75" x14ac:dyDescent="0.2">
      <c r="A425" s="9" t="s">
        <v>2431</v>
      </c>
      <c r="B425" s="10">
        <v>41173</v>
      </c>
      <c r="C425" s="11" t="s">
        <v>2432</v>
      </c>
      <c r="D425" s="12" t="s">
        <v>64</v>
      </c>
      <c r="E425" s="12"/>
      <c r="F425" s="13" t="s">
        <v>2433</v>
      </c>
      <c r="G425" s="14"/>
      <c r="H425" s="15" t="s">
        <v>1475</v>
      </c>
      <c r="I425" s="15" t="s">
        <v>820</v>
      </c>
      <c r="J425" s="15" t="s">
        <v>2153</v>
      </c>
      <c r="K425" s="15" t="s">
        <v>2434</v>
      </c>
      <c r="L425" s="15" t="s">
        <v>2435</v>
      </c>
      <c r="M425" s="16">
        <v>13000000</v>
      </c>
      <c r="N425" s="17">
        <v>33400000</v>
      </c>
      <c r="O425" s="32">
        <f>Table1[[#This Row],[Box Office Revenue ($)]]-Table1[[#This Row],[Budget ($)]]</f>
        <v>20400000</v>
      </c>
      <c r="P425" s="35">
        <f>(Table1[[#This Row],[Profit Made]]/Table1[[#This Row],[Budget ($)]])</f>
        <v>1.5692307692307692</v>
      </c>
      <c r="Q425" s="2"/>
      <c r="R425" s="2"/>
      <c r="S425" s="2"/>
      <c r="T425" s="2"/>
      <c r="U425" s="2"/>
      <c r="V425" s="2"/>
    </row>
    <row r="426" spans="1:22" ht="12.75" x14ac:dyDescent="0.2">
      <c r="A426" s="9" t="s">
        <v>2436</v>
      </c>
      <c r="B426" s="10">
        <v>41026</v>
      </c>
      <c r="C426" s="11" t="s">
        <v>2437</v>
      </c>
      <c r="D426" s="12" t="s">
        <v>42</v>
      </c>
      <c r="E426" s="12" t="s">
        <v>24</v>
      </c>
      <c r="F426" s="13" t="s">
        <v>2438</v>
      </c>
      <c r="G426" s="13" t="s">
        <v>2439</v>
      </c>
      <c r="H426" s="15" t="s">
        <v>787</v>
      </c>
      <c r="I426" s="15" t="s">
        <v>953</v>
      </c>
      <c r="J426" s="15" t="s">
        <v>735</v>
      </c>
      <c r="K426" s="15" t="s">
        <v>2440</v>
      </c>
      <c r="L426" s="15" t="s">
        <v>2441</v>
      </c>
      <c r="M426" s="16">
        <v>55000000</v>
      </c>
      <c r="N426" s="17">
        <v>123000000</v>
      </c>
      <c r="O426" s="32">
        <f>Table1[[#This Row],[Box Office Revenue ($)]]-Table1[[#This Row],[Budget ($)]]</f>
        <v>68000000</v>
      </c>
      <c r="P426" s="35">
        <f>(Table1[[#This Row],[Profit Made]]/Table1[[#This Row],[Budget ($)]])</f>
        <v>1.2363636363636363</v>
      </c>
      <c r="Q426" s="2"/>
      <c r="R426" s="2"/>
      <c r="S426" s="2"/>
      <c r="T426" s="2"/>
      <c r="U426" s="2"/>
      <c r="V426" s="2"/>
    </row>
    <row r="427" spans="1:22" ht="12.75" x14ac:dyDescent="0.2">
      <c r="A427" s="9" t="s">
        <v>2442</v>
      </c>
      <c r="B427" s="10">
        <v>41362</v>
      </c>
      <c r="C427" s="11" t="s">
        <v>2443</v>
      </c>
      <c r="D427" s="12" t="s">
        <v>33</v>
      </c>
      <c r="E427" s="12" t="s">
        <v>64</v>
      </c>
      <c r="F427" s="13" t="s">
        <v>2444</v>
      </c>
      <c r="G427" s="14"/>
      <c r="H427" s="15" t="s">
        <v>830</v>
      </c>
      <c r="I427" s="15" t="s">
        <v>185</v>
      </c>
      <c r="J427" s="15" t="s">
        <v>242</v>
      </c>
      <c r="K427" s="15" t="s">
        <v>2445</v>
      </c>
      <c r="L427" s="15" t="s">
        <v>1166</v>
      </c>
      <c r="M427" s="16">
        <v>15000000</v>
      </c>
      <c r="N427" s="17">
        <v>47000000</v>
      </c>
      <c r="O427" s="32">
        <f>Table1[[#This Row],[Box Office Revenue ($)]]-Table1[[#This Row],[Budget ($)]]</f>
        <v>32000000</v>
      </c>
      <c r="P427" s="35">
        <f>(Table1[[#This Row],[Profit Made]]/Table1[[#This Row],[Budget ($)]])</f>
        <v>2.1333333333333333</v>
      </c>
      <c r="Q427" s="2"/>
      <c r="R427" s="2"/>
      <c r="S427" s="2"/>
      <c r="T427" s="2"/>
      <c r="U427" s="2"/>
      <c r="V427" s="2"/>
    </row>
    <row r="428" spans="1:22" ht="12.75" x14ac:dyDescent="0.2">
      <c r="A428" s="9" t="s">
        <v>2446</v>
      </c>
      <c r="B428" s="10">
        <v>41152</v>
      </c>
      <c r="C428" s="11" t="s">
        <v>2447</v>
      </c>
      <c r="D428" s="12" t="s">
        <v>17</v>
      </c>
      <c r="E428" s="12" t="s">
        <v>16</v>
      </c>
      <c r="F428" s="13" t="s">
        <v>2448</v>
      </c>
      <c r="G428" s="14"/>
      <c r="H428" s="15" t="s">
        <v>2449</v>
      </c>
      <c r="I428" s="15" t="s">
        <v>1304</v>
      </c>
      <c r="J428" s="12"/>
      <c r="K428" s="12"/>
      <c r="L428" s="12"/>
      <c r="M428" s="16">
        <v>14000000</v>
      </c>
      <c r="N428" s="17">
        <v>78500000</v>
      </c>
      <c r="O428" s="32">
        <f>Table1[[#This Row],[Box Office Revenue ($)]]-Table1[[#This Row],[Budget ($)]]</f>
        <v>64500000</v>
      </c>
      <c r="P428" s="35">
        <f>(Table1[[#This Row],[Profit Made]]/Table1[[#This Row],[Budget ($)]])</f>
        <v>4.6071428571428568</v>
      </c>
      <c r="Q428" s="2"/>
      <c r="R428" s="2"/>
      <c r="S428" s="2"/>
      <c r="T428" s="2"/>
      <c r="U428" s="2"/>
      <c r="V428" s="2"/>
    </row>
    <row r="429" spans="1:22" ht="12.75" x14ac:dyDescent="0.2">
      <c r="A429" s="9" t="s">
        <v>2450</v>
      </c>
      <c r="B429" s="10">
        <v>41425</v>
      </c>
      <c r="C429" s="11" t="s">
        <v>2451</v>
      </c>
      <c r="D429" s="12" t="s">
        <v>159</v>
      </c>
      <c r="E429" s="12" t="s">
        <v>16</v>
      </c>
      <c r="F429" s="13" t="s">
        <v>2452</v>
      </c>
      <c r="G429" s="14"/>
      <c r="H429" s="15" t="s">
        <v>380</v>
      </c>
      <c r="I429" s="15" t="s">
        <v>60</v>
      </c>
      <c r="J429" s="15" t="s">
        <v>2453</v>
      </c>
      <c r="K429" s="15" t="s">
        <v>2454</v>
      </c>
      <c r="L429" s="15" t="s">
        <v>262</v>
      </c>
      <c r="M429" s="16">
        <v>3000000</v>
      </c>
      <c r="N429" s="17">
        <v>89300000</v>
      </c>
      <c r="O429" s="32">
        <f>Table1[[#This Row],[Box Office Revenue ($)]]-Table1[[#This Row],[Budget ($)]]</f>
        <v>86300000</v>
      </c>
      <c r="P429" s="35">
        <f>(Table1[[#This Row],[Profit Made]]/Table1[[#This Row],[Budget ($)]])</f>
        <v>28.766666666666666</v>
      </c>
      <c r="Q429" s="2"/>
      <c r="R429" s="2"/>
      <c r="S429" s="2"/>
      <c r="T429" s="2"/>
      <c r="U429" s="2"/>
      <c r="V429" s="2"/>
    </row>
    <row r="430" spans="1:22" ht="12.75" x14ac:dyDescent="0.2">
      <c r="A430" s="9" t="s">
        <v>2455</v>
      </c>
      <c r="B430" s="10">
        <v>42552</v>
      </c>
      <c r="C430" s="11" t="s">
        <v>2456</v>
      </c>
      <c r="D430" s="12" t="s">
        <v>17</v>
      </c>
      <c r="E430" s="12" t="s">
        <v>16</v>
      </c>
      <c r="F430" s="13" t="s">
        <v>2452</v>
      </c>
      <c r="G430" s="14"/>
      <c r="H430" s="15" t="s">
        <v>720</v>
      </c>
      <c r="I430" s="15" t="s">
        <v>2457</v>
      </c>
      <c r="J430" s="15" t="s">
        <v>262</v>
      </c>
      <c r="K430" s="15" t="s">
        <v>2458</v>
      </c>
      <c r="L430" s="15" t="s">
        <v>2459</v>
      </c>
      <c r="M430" s="16">
        <v>10000000</v>
      </c>
      <c r="N430" s="17">
        <v>105600000</v>
      </c>
      <c r="O430" s="32">
        <f>Table1[[#This Row],[Box Office Revenue ($)]]-Table1[[#This Row],[Budget ($)]]</f>
        <v>95600000</v>
      </c>
      <c r="P430" s="35">
        <f>(Table1[[#This Row],[Profit Made]]/Table1[[#This Row],[Budget ($)]])</f>
        <v>9.56</v>
      </c>
      <c r="Q430" s="2"/>
      <c r="R430" s="2"/>
      <c r="S430" s="2"/>
      <c r="T430" s="2"/>
      <c r="U430" s="2"/>
      <c r="V430" s="2"/>
    </row>
    <row r="431" spans="1:22" ht="12.75" x14ac:dyDescent="0.2">
      <c r="A431" s="9" t="s">
        <v>2460</v>
      </c>
      <c r="B431" s="10">
        <v>41660</v>
      </c>
      <c r="C431" s="11" t="s">
        <v>2461</v>
      </c>
      <c r="D431" s="12" t="s">
        <v>24</v>
      </c>
      <c r="E431" s="12"/>
      <c r="F431" s="13" t="s">
        <v>2462</v>
      </c>
      <c r="G431" s="14"/>
      <c r="H431" s="15" t="s">
        <v>2463</v>
      </c>
      <c r="I431" s="15" t="s">
        <v>2464</v>
      </c>
      <c r="J431" s="15" t="s">
        <v>2465</v>
      </c>
      <c r="K431" s="15" t="s">
        <v>2466</v>
      </c>
      <c r="L431" s="15" t="s">
        <v>2467</v>
      </c>
      <c r="M431" s="16">
        <v>4500000</v>
      </c>
      <c r="N431" s="17">
        <v>6600000</v>
      </c>
      <c r="O431" s="32">
        <f>Table1[[#This Row],[Box Office Revenue ($)]]-Table1[[#This Row],[Budget ($)]]</f>
        <v>2100000</v>
      </c>
      <c r="P431" s="35">
        <f>(Table1[[#This Row],[Profit Made]]/Table1[[#This Row],[Budget ($)]])</f>
        <v>0.46666666666666667</v>
      </c>
      <c r="Q431" s="2"/>
      <c r="R431" s="2"/>
      <c r="S431" s="2"/>
      <c r="T431" s="2"/>
      <c r="U431" s="2"/>
      <c r="V431" s="2"/>
    </row>
    <row r="432" spans="1:22" ht="12.75" x14ac:dyDescent="0.2">
      <c r="A432" s="9" t="s">
        <v>2468</v>
      </c>
      <c r="B432" s="10">
        <v>40991</v>
      </c>
      <c r="C432" s="11" t="s">
        <v>2469</v>
      </c>
      <c r="D432" s="12" t="s">
        <v>24</v>
      </c>
      <c r="E432" s="12"/>
      <c r="F432" s="13" t="s">
        <v>2462</v>
      </c>
      <c r="G432" s="14"/>
      <c r="H432" s="15" t="s">
        <v>2463</v>
      </c>
      <c r="I432" s="15" t="s">
        <v>2470</v>
      </c>
      <c r="J432" s="15" t="s">
        <v>2471</v>
      </c>
      <c r="K432" s="15" t="s">
        <v>2472</v>
      </c>
      <c r="L432" s="15" t="s">
        <v>2473</v>
      </c>
      <c r="M432" s="16">
        <v>1100000</v>
      </c>
      <c r="N432" s="17">
        <v>9140000</v>
      </c>
      <c r="O432" s="32">
        <f>Table1[[#This Row],[Box Office Revenue ($)]]-Table1[[#This Row],[Budget ($)]]</f>
        <v>8040000</v>
      </c>
      <c r="P432" s="35">
        <f>(Table1[[#This Row],[Profit Made]]/Table1[[#This Row],[Budget ($)]])</f>
        <v>7.3090909090909095</v>
      </c>
      <c r="Q432" s="2"/>
      <c r="R432" s="2"/>
      <c r="S432" s="2"/>
      <c r="T432" s="2"/>
      <c r="U432" s="2"/>
      <c r="V432" s="2"/>
    </row>
    <row r="433" spans="1:22" ht="12.75" x14ac:dyDescent="0.2">
      <c r="A433" s="9" t="s">
        <v>2474</v>
      </c>
      <c r="B433" s="10">
        <v>41026</v>
      </c>
      <c r="C433" s="11" t="s">
        <v>2475</v>
      </c>
      <c r="D433" s="12" t="s">
        <v>16</v>
      </c>
      <c r="E433" s="12"/>
      <c r="F433" s="13" t="s">
        <v>2476</v>
      </c>
      <c r="G433" s="14"/>
      <c r="H433" s="15" t="s">
        <v>675</v>
      </c>
      <c r="I433" s="15" t="s">
        <v>533</v>
      </c>
      <c r="J433" s="15" t="s">
        <v>660</v>
      </c>
      <c r="K433" s="15" t="s">
        <v>1963</v>
      </c>
      <c r="L433" s="15" t="s">
        <v>2477</v>
      </c>
      <c r="M433" s="16">
        <v>26000000</v>
      </c>
      <c r="N433" s="17">
        <v>29700000</v>
      </c>
      <c r="O433" s="32">
        <f>Table1[[#This Row],[Box Office Revenue ($)]]-Table1[[#This Row],[Budget ($)]]</f>
        <v>3700000</v>
      </c>
      <c r="P433" s="35">
        <f>(Table1[[#This Row],[Profit Made]]/Table1[[#This Row],[Budget ($)]])</f>
        <v>0.1423076923076923</v>
      </c>
      <c r="Q433" s="2"/>
      <c r="R433" s="2"/>
      <c r="S433" s="2"/>
      <c r="T433" s="2"/>
      <c r="U433" s="2"/>
      <c r="V433" s="2"/>
    </row>
    <row r="434" spans="1:22" ht="12.75" x14ac:dyDescent="0.2">
      <c r="A434" s="9" t="s">
        <v>2478</v>
      </c>
      <c r="B434" s="10">
        <v>42363</v>
      </c>
      <c r="C434" s="11" t="s">
        <v>2479</v>
      </c>
      <c r="D434" s="12" t="s">
        <v>16</v>
      </c>
      <c r="E434" s="12"/>
      <c r="F434" s="13" t="s">
        <v>2480</v>
      </c>
      <c r="G434" s="14"/>
      <c r="H434" s="15" t="s">
        <v>634</v>
      </c>
      <c r="I434" s="15" t="s">
        <v>489</v>
      </c>
      <c r="J434" s="15" t="s">
        <v>402</v>
      </c>
      <c r="K434" s="15" t="s">
        <v>2368</v>
      </c>
      <c r="L434" s="12"/>
      <c r="M434" s="16">
        <v>135000000</v>
      </c>
      <c r="N434" s="17">
        <v>533000000</v>
      </c>
      <c r="O434" s="32">
        <f>Table1[[#This Row],[Box Office Revenue ($)]]-Table1[[#This Row],[Budget ($)]]</f>
        <v>398000000</v>
      </c>
      <c r="P434" s="35">
        <f>(Table1[[#This Row],[Profit Made]]/Table1[[#This Row],[Budget ($)]])</f>
        <v>2.9481481481481482</v>
      </c>
      <c r="Q434" s="2"/>
      <c r="R434" s="2"/>
      <c r="S434" s="2"/>
      <c r="T434" s="2"/>
      <c r="U434" s="2"/>
      <c r="V434" s="2"/>
    </row>
    <row r="435" spans="1:22" ht="12.75" x14ac:dyDescent="0.2">
      <c r="A435" s="9" t="s">
        <v>2481</v>
      </c>
      <c r="B435" s="10">
        <v>42061</v>
      </c>
      <c r="C435" s="11" t="s">
        <v>2482</v>
      </c>
      <c r="D435" s="12" t="s">
        <v>42</v>
      </c>
      <c r="E435" s="12" t="s">
        <v>64</v>
      </c>
      <c r="F435" s="13" t="s">
        <v>2040</v>
      </c>
      <c r="G435" s="14"/>
      <c r="H435" s="15" t="s">
        <v>2041</v>
      </c>
      <c r="I435" s="15" t="s">
        <v>2042</v>
      </c>
      <c r="J435" s="15" t="s">
        <v>2043</v>
      </c>
      <c r="K435" s="15" t="s">
        <v>2483</v>
      </c>
      <c r="L435" s="15" t="s">
        <v>2484</v>
      </c>
      <c r="M435" s="16">
        <v>10000000</v>
      </c>
      <c r="N435" s="17">
        <v>86000000</v>
      </c>
      <c r="O435" s="32">
        <f>Table1[[#This Row],[Box Office Revenue ($)]]-Table1[[#This Row],[Budget ($)]]</f>
        <v>76000000</v>
      </c>
      <c r="P435" s="35">
        <f>(Table1[[#This Row],[Profit Made]]/Table1[[#This Row],[Budget ($)]])</f>
        <v>7.6</v>
      </c>
      <c r="Q435" s="2"/>
      <c r="R435" s="2"/>
      <c r="S435" s="2"/>
      <c r="T435" s="2"/>
      <c r="U435" s="2"/>
      <c r="V435" s="2"/>
    </row>
    <row r="436" spans="1:22" ht="12.75" x14ac:dyDescent="0.2">
      <c r="A436" s="9" t="s">
        <v>2485</v>
      </c>
      <c r="B436" s="10">
        <v>42029</v>
      </c>
      <c r="C436" s="11" t="s">
        <v>2486</v>
      </c>
      <c r="D436" s="12" t="s">
        <v>64</v>
      </c>
      <c r="E436" s="12"/>
      <c r="F436" s="13" t="s">
        <v>2487</v>
      </c>
      <c r="G436" s="14"/>
      <c r="H436" s="15" t="s">
        <v>2488</v>
      </c>
      <c r="I436" s="15" t="s">
        <v>2489</v>
      </c>
      <c r="J436" s="15" t="s">
        <v>2490</v>
      </c>
      <c r="K436" s="12"/>
      <c r="L436" s="12"/>
      <c r="M436" s="16">
        <v>4000000</v>
      </c>
      <c r="N436" s="17">
        <v>6200000</v>
      </c>
      <c r="O436" s="32">
        <f>Table1[[#This Row],[Box Office Revenue ($)]]-Table1[[#This Row],[Budget ($)]]</f>
        <v>2200000</v>
      </c>
      <c r="P436" s="35">
        <f>(Table1[[#This Row],[Profit Made]]/Table1[[#This Row],[Budget ($)]])</f>
        <v>0.55000000000000004</v>
      </c>
      <c r="Q436" s="2"/>
      <c r="R436" s="2"/>
      <c r="S436" s="2"/>
      <c r="T436" s="2"/>
      <c r="U436" s="2"/>
      <c r="V436" s="2"/>
    </row>
    <row r="437" spans="1:22" ht="12.75" x14ac:dyDescent="0.2">
      <c r="A437" s="9" t="s">
        <v>2491</v>
      </c>
      <c r="B437" s="10">
        <v>42559</v>
      </c>
      <c r="C437" s="11" t="s">
        <v>2492</v>
      </c>
      <c r="D437" s="12" t="s">
        <v>145</v>
      </c>
      <c r="E437" s="12" t="s">
        <v>42</v>
      </c>
      <c r="F437" s="13" t="s">
        <v>599</v>
      </c>
      <c r="G437" s="13" t="s">
        <v>2493</v>
      </c>
      <c r="H437" s="15" t="s">
        <v>375</v>
      </c>
      <c r="I437" s="15" t="s">
        <v>2494</v>
      </c>
      <c r="J437" s="15" t="s">
        <v>450</v>
      </c>
      <c r="K437" s="15" t="s">
        <v>119</v>
      </c>
      <c r="L437" s="15" t="s">
        <v>2495</v>
      </c>
      <c r="M437" s="16">
        <v>75000000</v>
      </c>
      <c r="N437" s="17">
        <v>724900000</v>
      </c>
      <c r="O437" s="32">
        <f>Table1[[#This Row],[Box Office Revenue ($)]]-Table1[[#This Row],[Budget ($)]]</f>
        <v>649900000</v>
      </c>
      <c r="P437" s="35">
        <f>(Table1[[#This Row],[Profit Made]]/Table1[[#This Row],[Budget ($)]])</f>
        <v>8.6653333333333329</v>
      </c>
      <c r="Q437" s="2"/>
      <c r="R437" s="2"/>
      <c r="S437" s="2"/>
      <c r="T437" s="2"/>
      <c r="U437" s="2"/>
      <c r="V437" s="2"/>
    </row>
    <row r="438" spans="1:22" ht="12.75" x14ac:dyDescent="0.2">
      <c r="A438" s="9" t="s">
        <v>2496</v>
      </c>
      <c r="B438" s="10">
        <v>40956</v>
      </c>
      <c r="C438" s="11" t="s">
        <v>2497</v>
      </c>
      <c r="D438" s="12" t="s">
        <v>145</v>
      </c>
      <c r="E438" s="12"/>
      <c r="F438" s="13" t="s">
        <v>2498</v>
      </c>
      <c r="G438" s="14"/>
      <c r="H438" s="15" t="s">
        <v>1994</v>
      </c>
      <c r="I438" s="15" t="s">
        <v>1890</v>
      </c>
      <c r="J438" s="15" t="s">
        <v>2499</v>
      </c>
      <c r="K438" s="15" t="s">
        <v>2500</v>
      </c>
      <c r="L438" s="15" t="s">
        <v>1242</v>
      </c>
      <c r="M438" s="16">
        <v>23000000</v>
      </c>
      <c r="N438" s="17">
        <v>145600000</v>
      </c>
      <c r="O438" s="32">
        <f>Table1[[#This Row],[Box Office Revenue ($)]]-Table1[[#This Row],[Budget ($)]]</f>
        <v>122600000</v>
      </c>
      <c r="P438" s="35">
        <f>(Table1[[#This Row],[Profit Made]]/Table1[[#This Row],[Budget ($)]])</f>
        <v>5.3304347826086955</v>
      </c>
      <c r="Q438" s="2"/>
      <c r="R438" s="2"/>
      <c r="S438" s="2"/>
      <c r="T438" s="2"/>
      <c r="U438" s="2"/>
      <c r="V438" s="2"/>
    </row>
    <row r="439" spans="1:22" ht="12.75" x14ac:dyDescent="0.2">
      <c r="A439" s="9" t="s">
        <v>2501</v>
      </c>
      <c r="B439" s="10">
        <v>42542</v>
      </c>
      <c r="C439" s="11" t="s">
        <v>2502</v>
      </c>
      <c r="D439" s="12" t="s">
        <v>17</v>
      </c>
      <c r="E439" s="12"/>
      <c r="F439" s="13" t="s">
        <v>1479</v>
      </c>
      <c r="G439" s="14"/>
      <c r="H439" s="15" t="s">
        <v>1824</v>
      </c>
      <c r="I439" s="15" t="s">
        <v>2503</v>
      </c>
      <c r="J439" s="12"/>
      <c r="K439" s="12"/>
      <c r="L439" s="12"/>
      <c r="M439" s="16">
        <v>17000000</v>
      </c>
      <c r="N439" s="17">
        <v>93200000</v>
      </c>
      <c r="O439" s="32">
        <f>Table1[[#This Row],[Box Office Revenue ($)]]-Table1[[#This Row],[Budget ($)]]</f>
        <v>76200000</v>
      </c>
      <c r="P439" s="35">
        <f>(Table1[[#This Row],[Profit Made]]/Table1[[#This Row],[Budget ($)]])</f>
        <v>4.4823529411764707</v>
      </c>
      <c r="Q439" s="2"/>
      <c r="R439" s="2"/>
      <c r="S439" s="2"/>
      <c r="T439" s="2"/>
      <c r="U439" s="2"/>
      <c r="V439" s="2"/>
    </row>
    <row r="440" spans="1:22" ht="12.75" x14ac:dyDescent="0.2">
      <c r="A440" s="9" t="s">
        <v>2504</v>
      </c>
      <c r="B440" s="10">
        <v>41659</v>
      </c>
      <c r="C440" s="11" t="s">
        <v>2505</v>
      </c>
      <c r="D440" s="12" t="s">
        <v>159</v>
      </c>
      <c r="E440" s="12"/>
      <c r="F440" s="13" t="s">
        <v>2506</v>
      </c>
      <c r="G440" s="14"/>
      <c r="H440" s="15" t="s">
        <v>887</v>
      </c>
      <c r="I440" s="15" t="s">
        <v>1321</v>
      </c>
      <c r="J440" s="15" t="s">
        <v>2507</v>
      </c>
      <c r="K440" s="15" t="s">
        <v>2508</v>
      </c>
      <c r="L440" s="12"/>
      <c r="M440" s="16">
        <v>4000000</v>
      </c>
      <c r="N440" s="17">
        <v>2420000</v>
      </c>
      <c r="O440" s="32">
        <f>Table1[[#This Row],[Box Office Revenue ($)]]-Table1[[#This Row],[Budget ($)]]</f>
        <v>-1580000</v>
      </c>
      <c r="P440" s="35">
        <f>(Table1[[#This Row],[Profit Made]]/Table1[[#This Row],[Budget ($)]])</f>
        <v>-0.39500000000000002</v>
      </c>
      <c r="Q440" s="2"/>
      <c r="R440" s="2"/>
      <c r="S440" s="2"/>
      <c r="T440" s="2"/>
      <c r="U440" s="2"/>
      <c r="V440" s="2"/>
    </row>
    <row r="441" spans="1:22" ht="12.75" x14ac:dyDescent="0.2">
      <c r="A441" s="9" t="s">
        <v>2509</v>
      </c>
      <c r="B441" s="10">
        <v>41712</v>
      </c>
      <c r="C441" s="11" t="s">
        <v>2510</v>
      </c>
      <c r="D441" s="12" t="s">
        <v>42</v>
      </c>
      <c r="E441" s="12"/>
      <c r="F441" s="13" t="s">
        <v>176</v>
      </c>
      <c r="G441" s="14"/>
      <c r="H441" s="15" t="s">
        <v>176</v>
      </c>
      <c r="I441" s="15" t="s">
        <v>2511</v>
      </c>
      <c r="J441" s="15" t="s">
        <v>2512</v>
      </c>
      <c r="K441" s="15" t="s">
        <v>2513</v>
      </c>
      <c r="L441" s="15" t="s">
        <v>2514</v>
      </c>
      <c r="M441" s="16">
        <v>8000000</v>
      </c>
      <c r="N441" s="17">
        <v>16300000</v>
      </c>
      <c r="O441" s="32">
        <f>Table1[[#This Row],[Box Office Revenue ($)]]-Table1[[#This Row],[Budget ($)]]</f>
        <v>8300000</v>
      </c>
      <c r="P441" s="35">
        <f>(Table1[[#This Row],[Profit Made]]/Table1[[#This Row],[Budget ($)]])</f>
        <v>1.0375000000000001</v>
      </c>
      <c r="Q441" s="2"/>
      <c r="R441" s="2"/>
      <c r="S441" s="2"/>
      <c r="T441" s="2"/>
      <c r="U441" s="2"/>
      <c r="V441" s="2"/>
    </row>
    <row r="442" spans="1:22" ht="12.75" x14ac:dyDescent="0.2">
      <c r="A442" s="9" t="s">
        <v>2515</v>
      </c>
      <c r="B442" s="10">
        <v>41486</v>
      </c>
      <c r="C442" s="11" t="s">
        <v>2516</v>
      </c>
      <c r="D442" s="12" t="s">
        <v>145</v>
      </c>
      <c r="E442" s="12" t="s">
        <v>191</v>
      </c>
      <c r="F442" s="13" t="s">
        <v>2517</v>
      </c>
      <c r="G442" s="14"/>
      <c r="H442" s="15" t="s">
        <v>901</v>
      </c>
      <c r="I442" s="15" t="s">
        <v>2518</v>
      </c>
      <c r="J442" s="15" t="s">
        <v>2519</v>
      </c>
      <c r="K442" s="15" t="s">
        <v>2520</v>
      </c>
      <c r="L442" s="15" t="s">
        <v>1963</v>
      </c>
      <c r="M442" s="16">
        <v>105000000</v>
      </c>
      <c r="N442" s="17">
        <v>347500000</v>
      </c>
      <c r="O442" s="32">
        <f>Table1[[#This Row],[Box Office Revenue ($)]]-Table1[[#This Row],[Budget ($)]]</f>
        <v>242500000</v>
      </c>
      <c r="P442" s="35">
        <f>(Table1[[#This Row],[Profit Made]]/Table1[[#This Row],[Budget ($)]])</f>
        <v>2.3095238095238093</v>
      </c>
      <c r="Q442" s="2"/>
      <c r="R442" s="2"/>
      <c r="S442" s="2"/>
      <c r="T442" s="2"/>
      <c r="U442" s="2"/>
      <c r="V442" s="2"/>
    </row>
    <row r="443" spans="1:22" ht="12.75" x14ac:dyDescent="0.2">
      <c r="A443" s="9" t="s">
        <v>2521</v>
      </c>
      <c r="B443" s="10">
        <v>41488</v>
      </c>
      <c r="C443" s="11" t="s">
        <v>2522</v>
      </c>
      <c r="D443" s="12" t="s">
        <v>64</v>
      </c>
      <c r="E443" s="12"/>
      <c r="F443" s="13" t="s">
        <v>2523</v>
      </c>
      <c r="G443" s="14"/>
      <c r="H443" s="15" t="s">
        <v>769</v>
      </c>
      <c r="I443" s="15" t="s">
        <v>626</v>
      </c>
      <c r="J443" s="15" t="s">
        <v>2524</v>
      </c>
      <c r="K443" s="15" t="s">
        <v>48</v>
      </c>
      <c r="L443" s="15" t="s">
        <v>2525</v>
      </c>
      <c r="M443" s="16">
        <v>2500000</v>
      </c>
      <c r="N443" s="17">
        <v>6900000</v>
      </c>
      <c r="O443" s="32">
        <f>Table1[[#This Row],[Box Office Revenue ($)]]-Table1[[#This Row],[Budget ($)]]</f>
        <v>4400000</v>
      </c>
      <c r="P443" s="35">
        <f>(Table1[[#This Row],[Profit Made]]/Table1[[#This Row],[Budget ($)]])</f>
        <v>1.76</v>
      </c>
      <c r="Q443" s="2"/>
      <c r="R443" s="2"/>
      <c r="S443" s="2"/>
      <c r="T443" s="2"/>
      <c r="U443" s="2"/>
      <c r="V443" s="2"/>
    </row>
    <row r="444" spans="1:22" ht="12.75" x14ac:dyDescent="0.2">
      <c r="A444" s="9" t="s">
        <v>2526</v>
      </c>
      <c r="B444" s="10">
        <v>42041</v>
      </c>
      <c r="C444" s="11" t="s">
        <v>2527</v>
      </c>
      <c r="D444" s="12" t="s">
        <v>145</v>
      </c>
      <c r="E444" s="12" t="s">
        <v>42</v>
      </c>
      <c r="F444" s="13" t="s">
        <v>2528</v>
      </c>
      <c r="G444" s="13" t="s">
        <v>2529</v>
      </c>
      <c r="H444" s="15" t="s">
        <v>2530</v>
      </c>
      <c r="I444" s="15" t="s">
        <v>2529</v>
      </c>
      <c r="J444" s="15" t="s">
        <v>2531</v>
      </c>
      <c r="K444" s="15" t="s">
        <v>2013</v>
      </c>
      <c r="L444" s="15" t="s">
        <v>2532</v>
      </c>
      <c r="M444" s="16">
        <v>74000000</v>
      </c>
      <c r="N444" s="17">
        <v>323400000</v>
      </c>
      <c r="O444" s="32">
        <f>Table1[[#This Row],[Box Office Revenue ($)]]-Table1[[#This Row],[Budget ($)]]</f>
        <v>249400000</v>
      </c>
      <c r="P444" s="35">
        <f>(Table1[[#This Row],[Profit Made]]/Table1[[#This Row],[Budget ($)]])</f>
        <v>3.3702702702702703</v>
      </c>
      <c r="Q444" s="2"/>
      <c r="R444" s="2"/>
      <c r="S444" s="2"/>
      <c r="T444" s="2"/>
      <c r="U444" s="2"/>
      <c r="V444" s="2"/>
    </row>
    <row r="445" spans="1:22" ht="12.75" x14ac:dyDescent="0.2">
      <c r="A445" s="9" t="s">
        <v>2533</v>
      </c>
      <c r="B445" s="10">
        <v>42165</v>
      </c>
      <c r="C445" s="11" t="s">
        <v>2534</v>
      </c>
      <c r="D445" s="12" t="s">
        <v>42</v>
      </c>
      <c r="E445" s="12"/>
      <c r="F445" s="13" t="s">
        <v>2535</v>
      </c>
      <c r="G445" s="14"/>
      <c r="H445" s="15" t="s">
        <v>2535</v>
      </c>
      <c r="I445" s="15" t="s">
        <v>2536</v>
      </c>
      <c r="J445" s="15" t="s">
        <v>2537</v>
      </c>
      <c r="K445" s="15" t="s">
        <v>2538</v>
      </c>
      <c r="L445" s="12"/>
      <c r="M445" s="16">
        <v>3800000</v>
      </c>
      <c r="N445" s="17">
        <v>3300000</v>
      </c>
      <c r="O445" s="32">
        <f>Table1[[#This Row],[Box Office Revenue ($)]]-Table1[[#This Row],[Budget ($)]]</f>
        <v>-500000</v>
      </c>
      <c r="P445" s="35">
        <f>(Table1[[#This Row],[Profit Made]]/Table1[[#This Row],[Budget ($)]])</f>
        <v>-0.13157894736842105</v>
      </c>
      <c r="Q445" s="2"/>
      <c r="R445" s="2"/>
      <c r="S445" s="2"/>
      <c r="T445" s="2"/>
      <c r="U445" s="2"/>
      <c r="V445" s="2"/>
    </row>
    <row r="446" spans="1:22" ht="12.75" x14ac:dyDescent="0.2">
      <c r="A446" s="9" t="s">
        <v>2539</v>
      </c>
      <c r="B446" s="10">
        <v>41889</v>
      </c>
      <c r="C446" s="11" t="s">
        <v>2540</v>
      </c>
      <c r="D446" s="12" t="s">
        <v>63</v>
      </c>
      <c r="E446" s="12" t="s">
        <v>64</v>
      </c>
      <c r="F446" s="13" t="s">
        <v>2541</v>
      </c>
      <c r="G446" s="14"/>
      <c r="H446" s="15" t="s">
        <v>1211</v>
      </c>
      <c r="I446" s="15" t="s">
        <v>2542</v>
      </c>
      <c r="J446" s="12"/>
      <c r="K446" s="12"/>
      <c r="L446" s="12"/>
      <c r="M446" s="16">
        <v>15000000</v>
      </c>
      <c r="N446" s="17">
        <v>123700000</v>
      </c>
      <c r="O446" s="32">
        <f>Table1[[#This Row],[Box Office Revenue ($)]]-Table1[[#This Row],[Budget ($)]]</f>
        <v>108700000</v>
      </c>
      <c r="P446" s="35">
        <f>(Table1[[#This Row],[Profit Made]]/Table1[[#This Row],[Budget ($)]])</f>
        <v>7.246666666666667</v>
      </c>
      <c r="Q446" s="2"/>
      <c r="R446" s="2"/>
      <c r="S446" s="2"/>
      <c r="T446" s="2"/>
      <c r="U446" s="2"/>
      <c r="V446" s="2"/>
    </row>
    <row r="447" spans="1:22" ht="12.75" x14ac:dyDescent="0.2">
      <c r="A447" s="9" t="s">
        <v>2543</v>
      </c>
      <c r="B447" s="10">
        <v>41012</v>
      </c>
      <c r="C447" s="11" t="s">
        <v>2544</v>
      </c>
      <c r="D447" s="12" t="s">
        <v>42</v>
      </c>
      <c r="E447" s="12"/>
      <c r="F447" s="13" t="s">
        <v>681</v>
      </c>
      <c r="G447" s="13" t="s">
        <v>680</v>
      </c>
      <c r="H447" s="15" t="s">
        <v>2545</v>
      </c>
      <c r="I447" s="15" t="s">
        <v>2546</v>
      </c>
      <c r="J447" s="15" t="s">
        <v>2547</v>
      </c>
      <c r="K447" s="15" t="s">
        <v>2548</v>
      </c>
      <c r="L447" s="15" t="s">
        <v>2549</v>
      </c>
      <c r="M447" s="16">
        <v>30000000</v>
      </c>
      <c r="N447" s="17">
        <v>54800000</v>
      </c>
      <c r="O447" s="32">
        <f>Table1[[#This Row],[Box Office Revenue ($)]]-Table1[[#This Row],[Budget ($)]]</f>
        <v>24800000</v>
      </c>
      <c r="P447" s="35">
        <f>(Table1[[#This Row],[Profit Made]]/Table1[[#This Row],[Budget ($)]])</f>
        <v>0.82666666666666666</v>
      </c>
      <c r="Q447" s="2"/>
      <c r="R447" s="2"/>
      <c r="S447" s="2"/>
      <c r="T447" s="2"/>
      <c r="U447" s="2"/>
      <c r="V447" s="2"/>
    </row>
    <row r="448" spans="1:22" ht="12.75" x14ac:dyDescent="0.2">
      <c r="A448" s="9" t="s">
        <v>2550</v>
      </c>
      <c r="B448" s="10">
        <v>42251</v>
      </c>
      <c r="C448" s="11" t="s">
        <v>2551</v>
      </c>
      <c r="D448" s="12" t="s">
        <v>24</v>
      </c>
      <c r="E448" s="12" t="s">
        <v>16</v>
      </c>
      <c r="F448" s="13" t="s">
        <v>385</v>
      </c>
      <c r="G448" s="14"/>
      <c r="H448" s="15" t="s">
        <v>583</v>
      </c>
      <c r="I448" s="15" t="s">
        <v>2552</v>
      </c>
      <c r="J448" s="15" t="s">
        <v>2553</v>
      </c>
      <c r="K448" s="15" t="s">
        <v>2554</v>
      </c>
      <c r="L448" s="12"/>
      <c r="M448" s="16">
        <v>25000000</v>
      </c>
      <c r="N448" s="17">
        <v>72600000</v>
      </c>
      <c r="O448" s="32">
        <f>Table1[[#This Row],[Box Office Revenue ($)]]-Table1[[#This Row],[Budget ($)]]</f>
        <v>47600000</v>
      </c>
      <c r="P448" s="35">
        <f>(Table1[[#This Row],[Profit Made]]/Table1[[#This Row],[Budget ($)]])</f>
        <v>1.9039999999999999</v>
      </c>
      <c r="Q448" s="2"/>
      <c r="R448" s="2"/>
      <c r="S448" s="2"/>
      <c r="T448" s="2"/>
      <c r="U448" s="2"/>
      <c r="V448" s="2"/>
    </row>
    <row r="449" spans="1:22" ht="12.75" x14ac:dyDescent="0.2">
      <c r="A449" s="9" t="s">
        <v>2555</v>
      </c>
      <c r="B449" s="10">
        <v>41229</v>
      </c>
      <c r="C449" s="11" t="s">
        <v>2556</v>
      </c>
      <c r="D449" s="12" t="s">
        <v>54</v>
      </c>
      <c r="E449" s="12" t="s">
        <v>64</v>
      </c>
      <c r="F449" s="13" t="s">
        <v>2557</v>
      </c>
      <c r="G449" s="14"/>
      <c r="H449" s="15" t="s">
        <v>216</v>
      </c>
      <c r="I449" s="15" t="s">
        <v>2558</v>
      </c>
      <c r="J449" s="15" t="s">
        <v>2559</v>
      </c>
      <c r="K449" s="15" t="s">
        <v>2560</v>
      </c>
      <c r="L449" s="15" t="s">
        <v>2561</v>
      </c>
      <c r="M449" s="16">
        <v>120000000</v>
      </c>
      <c r="N449" s="17">
        <v>829700000</v>
      </c>
      <c r="O449" s="32">
        <f>Table1[[#This Row],[Box Office Revenue ($)]]-Table1[[#This Row],[Budget ($)]]</f>
        <v>709700000</v>
      </c>
      <c r="P449" s="35">
        <f>(Table1[[#This Row],[Profit Made]]/Table1[[#This Row],[Budget ($)]])</f>
        <v>5.9141666666666666</v>
      </c>
      <c r="Q449" s="2"/>
      <c r="R449" s="2"/>
      <c r="S449" s="2"/>
      <c r="T449" s="2"/>
      <c r="U449" s="2"/>
      <c r="V449" s="2"/>
    </row>
    <row r="450" spans="1:22" ht="12.75" x14ac:dyDescent="0.2">
      <c r="A450" s="9" t="s">
        <v>2562</v>
      </c>
      <c r="B450" s="10">
        <v>42210</v>
      </c>
      <c r="C450" s="11" t="s">
        <v>2563</v>
      </c>
      <c r="D450" s="12" t="s">
        <v>17</v>
      </c>
      <c r="E450" s="12"/>
      <c r="F450" s="13" t="s">
        <v>856</v>
      </c>
      <c r="G450" s="14"/>
      <c r="H450" s="15" t="s">
        <v>2564</v>
      </c>
      <c r="I450" s="15" t="s">
        <v>250</v>
      </c>
      <c r="J450" s="15" t="s">
        <v>2333</v>
      </c>
      <c r="K450" s="15" t="s">
        <v>2565</v>
      </c>
      <c r="L450" s="15" t="s">
        <v>2566</v>
      </c>
      <c r="M450" s="16">
        <v>13000000</v>
      </c>
      <c r="N450" s="17">
        <v>13500000</v>
      </c>
      <c r="O450" s="32">
        <f>Table1[[#This Row],[Box Office Revenue ($)]]-Table1[[#This Row],[Budget ($)]]</f>
        <v>500000</v>
      </c>
      <c r="P450" s="35">
        <f>(Table1[[#This Row],[Profit Made]]/Table1[[#This Row],[Budget ($)]])</f>
        <v>3.8461538461538464E-2</v>
      </c>
      <c r="Q450" s="2"/>
      <c r="R450" s="2"/>
      <c r="S450" s="2"/>
      <c r="T450" s="2"/>
      <c r="U450" s="2"/>
      <c r="V450" s="2"/>
    </row>
    <row r="451" spans="1:22" ht="12.75" x14ac:dyDescent="0.2">
      <c r="A451" s="9" t="s">
        <v>2567</v>
      </c>
      <c r="B451" s="10">
        <v>42255</v>
      </c>
      <c r="C451" s="11" t="s">
        <v>2568</v>
      </c>
      <c r="D451" s="12" t="s">
        <v>17</v>
      </c>
      <c r="E451" s="12" t="s">
        <v>16</v>
      </c>
      <c r="F451" s="13" t="s">
        <v>160</v>
      </c>
      <c r="G451" s="14"/>
      <c r="H451" s="15" t="s">
        <v>273</v>
      </c>
      <c r="I451" s="15" t="s">
        <v>2569</v>
      </c>
      <c r="J451" s="15" t="s">
        <v>2570</v>
      </c>
      <c r="K451" s="15" t="s">
        <v>2571</v>
      </c>
      <c r="L451" s="15" t="s">
        <v>2572</v>
      </c>
      <c r="M451" s="16">
        <v>5000000</v>
      </c>
      <c r="N451" s="17">
        <v>98500000</v>
      </c>
      <c r="O451" s="32">
        <f>Table1[[#This Row],[Box Office Revenue ($)]]-Table1[[#This Row],[Budget ($)]]</f>
        <v>93500000</v>
      </c>
      <c r="P451" s="35">
        <f>(Table1[[#This Row],[Profit Made]]/Table1[[#This Row],[Budget ($)]])</f>
        <v>18.7</v>
      </c>
      <c r="Q451" s="2"/>
      <c r="R451" s="2"/>
      <c r="S451" s="2"/>
      <c r="T451" s="2"/>
      <c r="U451" s="2"/>
      <c r="V451" s="2"/>
    </row>
    <row r="452" spans="1:22" ht="12.75" x14ac:dyDescent="0.2">
      <c r="A452" s="9" t="s">
        <v>2573</v>
      </c>
      <c r="B452" s="10">
        <v>42277</v>
      </c>
      <c r="C452" s="11" t="s">
        <v>2574</v>
      </c>
      <c r="D452" s="12" t="s">
        <v>63</v>
      </c>
      <c r="E452" s="12"/>
      <c r="F452" s="13" t="s">
        <v>779</v>
      </c>
      <c r="G452" s="14"/>
      <c r="H452" s="15" t="s">
        <v>1237</v>
      </c>
      <c r="I452" s="15" t="s">
        <v>1841</v>
      </c>
      <c r="J452" s="15" t="s">
        <v>26</v>
      </c>
      <c r="K452" s="15" t="s">
        <v>2575</v>
      </c>
      <c r="L452" s="12"/>
      <c r="M452" s="16">
        <v>45000000</v>
      </c>
      <c r="N452" s="17">
        <v>61200000</v>
      </c>
      <c r="O452" s="32">
        <f>Table1[[#This Row],[Box Office Revenue ($)]]-Table1[[#This Row],[Budget ($)]]</f>
        <v>16200000</v>
      </c>
      <c r="P452" s="35">
        <f>(Table1[[#This Row],[Profit Made]]/Table1[[#This Row],[Budget ($)]])</f>
        <v>0.36</v>
      </c>
      <c r="Q452" s="2"/>
      <c r="R452" s="2"/>
      <c r="S452" s="2"/>
      <c r="T452" s="2"/>
      <c r="U452" s="2"/>
      <c r="V452" s="2"/>
    </row>
    <row r="453" spans="1:22" ht="12.75" x14ac:dyDescent="0.2">
      <c r="A453" s="9" t="s">
        <v>2576</v>
      </c>
      <c r="B453" s="10">
        <v>41117</v>
      </c>
      <c r="C453" s="11" t="s">
        <v>2577</v>
      </c>
      <c r="D453" s="12" t="s">
        <v>42</v>
      </c>
      <c r="E453" s="12"/>
      <c r="F453" s="13" t="s">
        <v>1649</v>
      </c>
      <c r="G453" s="14"/>
      <c r="H453" s="15" t="s">
        <v>1444</v>
      </c>
      <c r="I453" s="15" t="s">
        <v>2285</v>
      </c>
      <c r="J453" s="15" t="s">
        <v>1165</v>
      </c>
      <c r="K453" s="15" t="s">
        <v>45</v>
      </c>
      <c r="L453" s="15" t="s">
        <v>2578</v>
      </c>
      <c r="M453" s="16">
        <v>68000000</v>
      </c>
      <c r="N453" s="17">
        <v>68300000</v>
      </c>
      <c r="O453" s="32">
        <f>Table1[[#This Row],[Box Office Revenue ($)]]-Table1[[#This Row],[Budget ($)]]</f>
        <v>300000</v>
      </c>
      <c r="P453" s="35">
        <f>(Table1[[#This Row],[Profit Made]]/Table1[[#This Row],[Budget ($)]])</f>
        <v>4.4117647058823529E-3</v>
      </c>
      <c r="Q453" s="2"/>
      <c r="R453" s="2"/>
      <c r="S453" s="2"/>
      <c r="T453" s="2"/>
      <c r="U453" s="2"/>
      <c r="V453" s="2"/>
    </row>
    <row r="454" spans="1:22" ht="12.75" x14ac:dyDescent="0.2">
      <c r="A454" s="9" t="s">
        <v>2579</v>
      </c>
      <c r="B454" s="10">
        <v>41999</v>
      </c>
      <c r="C454" s="11" t="s">
        <v>2580</v>
      </c>
      <c r="D454" s="12" t="s">
        <v>64</v>
      </c>
      <c r="E454" s="12"/>
      <c r="F454" s="13" t="s">
        <v>1210</v>
      </c>
      <c r="G454" s="14"/>
      <c r="H454" s="15" t="s">
        <v>2581</v>
      </c>
      <c r="I454" s="15" t="s">
        <v>2582</v>
      </c>
      <c r="J454" s="15" t="s">
        <v>2583</v>
      </c>
      <c r="K454" s="12"/>
      <c r="L454" s="12"/>
      <c r="M454" s="16">
        <v>22500000</v>
      </c>
      <c r="N454" s="17">
        <v>30800000</v>
      </c>
      <c r="O454" s="32">
        <f>Table1[[#This Row],[Box Office Revenue ($)]]-Table1[[#This Row],[Budget ($)]]</f>
        <v>8300000</v>
      </c>
      <c r="P454" s="35">
        <f>(Table1[[#This Row],[Profit Made]]/Table1[[#This Row],[Budget ($)]])</f>
        <v>0.36888888888888888</v>
      </c>
      <c r="Q454" s="2"/>
      <c r="R454" s="2"/>
      <c r="S454" s="2"/>
      <c r="T454" s="2"/>
      <c r="U454" s="2"/>
      <c r="V454" s="2"/>
    </row>
    <row r="455" spans="1:22" ht="12.75" x14ac:dyDescent="0.2">
      <c r="A455" s="9" t="s">
        <v>2584</v>
      </c>
      <c r="B455" s="10">
        <v>41460</v>
      </c>
      <c r="C455" s="11" t="s">
        <v>2585</v>
      </c>
      <c r="D455" s="12" t="s">
        <v>42</v>
      </c>
      <c r="E455" s="12" t="s">
        <v>64</v>
      </c>
      <c r="F455" s="13" t="s">
        <v>2586</v>
      </c>
      <c r="G455" s="13" t="s">
        <v>2587</v>
      </c>
      <c r="H455" s="15" t="s">
        <v>601</v>
      </c>
      <c r="I455" s="15" t="s">
        <v>108</v>
      </c>
      <c r="J455" s="15" t="s">
        <v>135</v>
      </c>
      <c r="K455" s="15" t="s">
        <v>2588</v>
      </c>
      <c r="L455" s="15" t="s">
        <v>1635</v>
      </c>
      <c r="M455" s="16">
        <v>5000000</v>
      </c>
      <c r="N455" s="17">
        <v>5000000</v>
      </c>
      <c r="O455" s="32">
        <f>Table1[[#This Row],[Box Office Revenue ($)]]-Table1[[#This Row],[Budget ($)]]</f>
        <v>0</v>
      </c>
      <c r="P455" s="35">
        <f>(Table1[[#This Row],[Profit Made]]/Table1[[#This Row],[Budget ($)]])</f>
        <v>0</v>
      </c>
      <c r="Q455" s="2"/>
      <c r="R455" s="2"/>
      <c r="S455" s="2"/>
      <c r="T455" s="2"/>
      <c r="U455" s="2"/>
      <c r="V455" s="2"/>
    </row>
    <row r="456" spans="1:22" ht="12.75" x14ac:dyDescent="0.2">
      <c r="A456" s="9" t="s">
        <v>2589</v>
      </c>
      <c r="B456" s="10">
        <v>42020</v>
      </c>
      <c r="C456" s="11" t="s">
        <v>2590</v>
      </c>
      <c r="D456" s="12" t="s">
        <v>183</v>
      </c>
      <c r="E456" s="12" t="s">
        <v>42</v>
      </c>
      <c r="F456" s="13" t="s">
        <v>2591</v>
      </c>
      <c r="G456" s="14"/>
      <c r="H456" s="15" t="s">
        <v>450</v>
      </c>
      <c r="I456" s="15" t="s">
        <v>1135</v>
      </c>
      <c r="J456" s="15" t="s">
        <v>2592</v>
      </c>
      <c r="K456" s="15" t="s">
        <v>2593</v>
      </c>
      <c r="L456" s="15" t="s">
        <v>1988</v>
      </c>
      <c r="M456" s="16">
        <v>23000000</v>
      </c>
      <c r="N456" s="17">
        <v>79800000</v>
      </c>
      <c r="O456" s="32">
        <f>Table1[[#This Row],[Box Office Revenue ($)]]-Table1[[#This Row],[Budget ($)]]</f>
        <v>56800000</v>
      </c>
      <c r="P456" s="35">
        <f>(Table1[[#This Row],[Profit Made]]/Table1[[#This Row],[Budget ($)]])</f>
        <v>2.4695652173913043</v>
      </c>
      <c r="Q456" s="2"/>
      <c r="R456" s="2"/>
      <c r="S456" s="2"/>
      <c r="T456" s="2"/>
      <c r="U456" s="2"/>
      <c r="V456" s="2"/>
    </row>
    <row r="457" spans="1:22" ht="12.75" x14ac:dyDescent="0.2">
      <c r="A457" s="9" t="s">
        <v>2594</v>
      </c>
      <c r="B457" s="10">
        <v>42396</v>
      </c>
      <c r="C457" s="11" t="s">
        <v>2595</v>
      </c>
      <c r="D457" s="12" t="s">
        <v>17</v>
      </c>
      <c r="E457" s="12"/>
      <c r="F457" s="13" t="s">
        <v>2596</v>
      </c>
      <c r="G457" s="14"/>
      <c r="H457" s="15" t="s">
        <v>2597</v>
      </c>
      <c r="I457" s="15" t="s">
        <v>2598</v>
      </c>
      <c r="J457" s="15" t="s">
        <v>2599</v>
      </c>
      <c r="K457" s="12"/>
      <c r="L457" s="12"/>
      <c r="M457" s="16">
        <v>3000000</v>
      </c>
      <c r="N457" s="17">
        <v>40400000</v>
      </c>
      <c r="O457" s="32">
        <f>Table1[[#This Row],[Box Office Revenue ($)]]-Table1[[#This Row],[Budget ($)]]</f>
        <v>37400000</v>
      </c>
      <c r="P457" s="35">
        <f>(Table1[[#This Row],[Profit Made]]/Table1[[#This Row],[Budget ($)]])</f>
        <v>12.466666666666667</v>
      </c>
      <c r="Q457" s="2"/>
      <c r="R457" s="2"/>
      <c r="S457" s="2"/>
      <c r="T457" s="2"/>
      <c r="U457" s="2"/>
      <c r="V457" s="2"/>
    </row>
    <row r="458" spans="1:22" ht="12.75" x14ac:dyDescent="0.2">
      <c r="A458" s="9" t="s">
        <v>2600</v>
      </c>
      <c r="B458" s="10">
        <v>41479</v>
      </c>
      <c r="C458" s="11" t="s">
        <v>2601</v>
      </c>
      <c r="D458" s="12" t="s">
        <v>24</v>
      </c>
      <c r="E458" s="12" t="s">
        <v>145</v>
      </c>
      <c r="F458" s="13" t="s">
        <v>2602</v>
      </c>
      <c r="G458" s="14"/>
      <c r="H458" s="15" t="s">
        <v>464</v>
      </c>
      <c r="I458" s="15" t="s">
        <v>941</v>
      </c>
      <c r="J458" s="15" t="s">
        <v>2603</v>
      </c>
      <c r="K458" s="15" t="s">
        <v>2604</v>
      </c>
      <c r="L458" s="15" t="s">
        <v>2605</v>
      </c>
      <c r="M458" s="16">
        <v>120000000</v>
      </c>
      <c r="N458" s="17">
        <v>414800000</v>
      </c>
      <c r="O458" s="32">
        <f>Table1[[#This Row],[Box Office Revenue ($)]]-Table1[[#This Row],[Budget ($)]]</f>
        <v>294800000</v>
      </c>
      <c r="P458" s="35">
        <f>(Table1[[#This Row],[Profit Made]]/Table1[[#This Row],[Budget ($)]])</f>
        <v>2.4566666666666666</v>
      </c>
      <c r="Q458" s="2"/>
      <c r="R458" s="2"/>
      <c r="S458" s="2"/>
      <c r="T458" s="2"/>
      <c r="U458" s="2"/>
      <c r="V458" s="2"/>
    </row>
    <row r="459" spans="1:22" ht="12.75" x14ac:dyDescent="0.2">
      <c r="A459" s="9" t="s">
        <v>2606</v>
      </c>
      <c r="B459" s="10">
        <v>40942</v>
      </c>
      <c r="C459" s="11" t="s">
        <v>2607</v>
      </c>
      <c r="D459" s="12" t="s">
        <v>17</v>
      </c>
      <c r="E459" s="12" t="s">
        <v>16</v>
      </c>
      <c r="F459" s="13" t="s">
        <v>2608</v>
      </c>
      <c r="G459" s="14"/>
      <c r="H459" s="15" t="s">
        <v>2609</v>
      </c>
      <c r="I459" s="15" t="s">
        <v>861</v>
      </c>
      <c r="J459" s="15" t="s">
        <v>1331</v>
      </c>
      <c r="K459" s="15" t="s">
        <v>2610</v>
      </c>
      <c r="L459" s="15" t="s">
        <v>2611</v>
      </c>
      <c r="M459" s="16">
        <v>15000000</v>
      </c>
      <c r="N459" s="17">
        <v>128500000</v>
      </c>
      <c r="O459" s="32">
        <f>Table1[[#This Row],[Box Office Revenue ($)]]-Table1[[#This Row],[Budget ($)]]</f>
        <v>113500000</v>
      </c>
      <c r="P459" s="35">
        <f>(Table1[[#This Row],[Profit Made]]/Table1[[#This Row],[Budget ($)]])</f>
        <v>7.5666666666666664</v>
      </c>
      <c r="Q459" s="2"/>
      <c r="R459" s="2"/>
      <c r="S459" s="2"/>
      <c r="T459" s="2"/>
      <c r="U459" s="2"/>
      <c r="V459" s="2"/>
    </row>
    <row r="460" spans="1:22" ht="12.75" x14ac:dyDescent="0.2">
      <c r="A460" s="9" t="s">
        <v>2612</v>
      </c>
      <c r="B460" s="10">
        <v>42003</v>
      </c>
      <c r="C460" s="11" t="s">
        <v>2613</v>
      </c>
      <c r="D460" s="12" t="s">
        <v>17</v>
      </c>
      <c r="E460" s="12"/>
      <c r="F460" s="13" t="s">
        <v>2614</v>
      </c>
      <c r="G460" s="14"/>
      <c r="H460" s="15" t="s">
        <v>2615</v>
      </c>
      <c r="I460" s="15" t="s">
        <v>2616</v>
      </c>
      <c r="J460" s="15" t="s">
        <v>2617</v>
      </c>
      <c r="K460" s="15" t="s">
        <v>2618</v>
      </c>
      <c r="L460" s="15" t="s">
        <v>2619</v>
      </c>
      <c r="M460" s="16">
        <v>15000000</v>
      </c>
      <c r="N460" s="17">
        <v>48900000</v>
      </c>
      <c r="O460" s="32">
        <f>Table1[[#This Row],[Box Office Revenue ($)]]-Table1[[#This Row],[Budget ($)]]</f>
        <v>33900000</v>
      </c>
      <c r="P460" s="35">
        <f>(Table1[[#This Row],[Profit Made]]/Table1[[#This Row],[Budget ($)]])</f>
        <v>2.2599999999999998</v>
      </c>
      <c r="Q460" s="2"/>
      <c r="R460" s="2"/>
      <c r="S460" s="2"/>
      <c r="T460" s="2"/>
      <c r="U460" s="2"/>
      <c r="V460" s="2"/>
    </row>
    <row r="461" spans="1:22" ht="12.75" x14ac:dyDescent="0.2">
      <c r="A461" s="9" t="s">
        <v>2620</v>
      </c>
      <c r="B461" s="10">
        <v>41474</v>
      </c>
      <c r="C461" s="11" t="s">
        <v>2621</v>
      </c>
      <c r="D461" s="12" t="s">
        <v>42</v>
      </c>
      <c r="E461" s="12" t="s">
        <v>159</v>
      </c>
      <c r="F461" s="13" t="s">
        <v>2622</v>
      </c>
      <c r="G461" s="14"/>
      <c r="H461" s="15" t="s">
        <v>1360</v>
      </c>
      <c r="I461" s="15" t="s">
        <v>2254</v>
      </c>
      <c r="J461" s="15" t="s">
        <v>2623</v>
      </c>
      <c r="K461" s="15" t="s">
        <v>2232</v>
      </c>
      <c r="L461" s="15" t="s">
        <v>2624</v>
      </c>
      <c r="M461" s="16">
        <v>20000000</v>
      </c>
      <c r="N461" s="17">
        <v>46100000</v>
      </c>
      <c r="O461" s="32">
        <f>Table1[[#This Row],[Box Office Revenue ($)]]-Table1[[#This Row],[Budget ($)]]</f>
        <v>26100000</v>
      </c>
      <c r="P461" s="35">
        <f>(Table1[[#This Row],[Profit Made]]/Table1[[#This Row],[Budget ($)]])</f>
        <v>1.3049999999999999</v>
      </c>
      <c r="Q461" s="2"/>
      <c r="R461" s="2"/>
      <c r="S461" s="2"/>
      <c r="T461" s="2"/>
      <c r="U461" s="2"/>
      <c r="V461" s="2"/>
    </row>
    <row r="462" spans="1:22" ht="12.75" x14ac:dyDescent="0.2">
      <c r="A462" s="9" t="s">
        <v>2625</v>
      </c>
      <c r="B462" s="10">
        <v>42440</v>
      </c>
      <c r="C462" s="11" t="s">
        <v>2626</v>
      </c>
      <c r="D462" s="12" t="s">
        <v>64</v>
      </c>
      <c r="E462" s="12"/>
      <c r="F462" s="13" t="s">
        <v>2627</v>
      </c>
      <c r="G462" s="14"/>
      <c r="H462" s="15" t="s">
        <v>2628</v>
      </c>
      <c r="I462" s="15" t="s">
        <v>1868</v>
      </c>
      <c r="J462" s="12"/>
      <c r="K462" s="12"/>
      <c r="L462" s="12"/>
      <c r="M462" s="16">
        <v>18500000</v>
      </c>
      <c r="N462" s="17">
        <v>7200000</v>
      </c>
      <c r="O462" s="32">
        <f>Table1[[#This Row],[Box Office Revenue ($)]]-Table1[[#This Row],[Budget ($)]]</f>
        <v>-11300000</v>
      </c>
      <c r="P462" s="35">
        <f>(Table1[[#This Row],[Profit Made]]/Table1[[#This Row],[Budget ($)]])</f>
        <v>-0.61081081081081079</v>
      </c>
      <c r="Q462" s="2"/>
      <c r="R462" s="2"/>
      <c r="S462" s="2"/>
      <c r="T462" s="2"/>
      <c r="U462" s="2"/>
      <c r="V462" s="2"/>
    </row>
    <row r="463" spans="1:22" ht="12.75" x14ac:dyDescent="0.2">
      <c r="A463" s="9" t="s">
        <v>2629</v>
      </c>
      <c r="B463" s="10">
        <v>41019</v>
      </c>
      <c r="C463" s="11" t="s">
        <v>2630</v>
      </c>
      <c r="D463" s="12" t="s">
        <v>42</v>
      </c>
      <c r="E463" s="12" t="s">
        <v>183</v>
      </c>
      <c r="F463" s="13" t="s">
        <v>1747</v>
      </c>
      <c r="G463" s="14"/>
      <c r="H463" s="15" t="s">
        <v>450</v>
      </c>
      <c r="I463" s="15" t="s">
        <v>2422</v>
      </c>
      <c r="J463" s="15" t="s">
        <v>1462</v>
      </c>
      <c r="K463" s="15" t="s">
        <v>734</v>
      </c>
      <c r="L463" s="15" t="s">
        <v>2631</v>
      </c>
      <c r="M463" s="16">
        <v>12000000</v>
      </c>
      <c r="N463" s="17">
        <v>96100000</v>
      </c>
      <c r="O463" s="32">
        <f>Table1[[#This Row],[Box Office Revenue ($)]]-Table1[[#This Row],[Budget ($)]]</f>
        <v>84100000</v>
      </c>
      <c r="P463" s="35">
        <f>(Table1[[#This Row],[Profit Made]]/Table1[[#This Row],[Budget ($)]])</f>
        <v>7.0083333333333337</v>
      </c>
      <c r="Q463" s="2"/>
      <c r="R463" s="2"/>
      <c r="S463" s="2"/>
      <c r="T463" s="2"/>
      <c r="U463" s="2"/>
      <c r="V463" s="2"/>
    </row>
    <row r="464" spans="1:22" ht="12.75" x14ac:dyDescent="0.2">
      <c r="A464" s="9" t="s">
        <v>2632</v>
      </c>
      <c r="B464" s="10">
        <v>41437</v>
      </c>
      <c r="C464" s="11" t="s">
        <v>2633</v>
      </c>
      <c r="D464" s="12" t="s">
        <v>42</v>
      </c>
      <c r="E464" s="12" t="s">
        <v>159</v>
      </c>
      <c r="F464" s="13" t="s">
        <v>2289</v>
      </c>
      <c r="G464" s="13" t="s">
        <v>1191</v>
      </c>
      <c r="H464" s="15" t="s">
        <v>1191</v>
      </c>
      <c r="I464" s="15" t="s">
        <v>1002</v>
      </c>
      <c r="J464" s="15" t="s">
        <v>2290</v>
      </c>
      <c r="K464" s="15" t="s">
        <v>2634</v>
      </c>
      <c r="L464" s="15" t="s">
        <v>2037</v>
      </c>
      <c r="M464" s="16">
        <v>32000000</v>
      </c>
      <c r="N464" s="17">
        <v>126000000</v>
      </c>
      <c r="O464" s="32">
        <f>Table1[[#This Row],[Box Office Revenue ($)]]-Table1[[#This Row],[Budget ($)]]</f>
        <v>94000000</v>
      </c>
      <c r="P464" s="35">
        <f>(Table1[[#This Row],[Profit Made]]/Table1[[#This Row],[Budget ($)]])</f>
        <v>2.9375</v>
      </c>
      <c r="Q464" s="2"/>
      <c r="R464" s="2"/>
      <c r="S464" s="2"/>
      <c r="T464" s="2"/>
      <c r="U464" s="2"/>
      <c r="V464" s="2"/>
    </row>
    <row r="465" spans="1:22" ht="12.75" x14ac:dyDescent="0.2">
      <c r="A465" s="9" t="s">
        <v>2635</v>
      </c>
      <c r="B465" s="10">
        <v>41901</v>
      </c>
      <c r="C465" s="11" t="s">
        <v>2636</v>
      </c>
      <c r="D465" s="12" t="s">
        <v>42</v>
      </c>
      <c r="E465" s="12"/>
      <c r="F465" s="13" t="s">
        <v>1443</v>
      </c>
      <c r="G465" s="14"/>
      <c r="H465" s="15" t="s">
        <v>982</v>
      </c>
      <c r="I465" s="15" t="s">
        <v>1891</v>
      </c>
      <c r="J465" s="15" t="s">
        <v>2637</v>
      </c>
      <c r="K465" s="15" t="s">
        <v>1394</v>
      </c>
      <c r="L465" s="15" t="s">
        <v>249</v>
      </c>
      <c r="M465" s="16">
        <v>19800000</v>
      </c>
      <c r="N465" s="17">
        <v>41300000</v>
      </c>
      <c r="O465" s="32">
        <f>Table1[[#This Row],[Box Office Revenue ($)]]-Table1[[#This Row],[Budget ($)]]</f>
        <v>21500000</v>
      </c>
      <c r="P465" s="35">
        <f>(Table1[[#This Row],[Profit Made]]/Table1[[#This Row],[Budget ($)]])</f>
        <v>1.0858585858585859</v>
      </c>
      <c r="Q465" s="2"/>
      <c r="R465" s="2"/>
      <c r="S465" s="2"/>
      <c r="T465" s="2"/>
      <c r="U465" s="2"/>
      <c r="V465" s="2"/>
    </row>
    <row r="466" spans="1:22" ht="12.75" x14ac:dyDescent="0.2">
      <c r="A466" s="9" t="s">
        <v>2638</v>
      </c>
      <c r="B466" s="10">
        <v>40956</v>
      </c>
      <c r="C466" s="11" t="s">
        <v>2639</v>
      </c>
      <c r="D466" s="12" t="s">
        <v>24</v>
      </c>
      <c r="E466" s="12" t="s">
        <v>183</v>
      </c>
      <c r="F466" s="13" t="s">
        <v>2640</v>
      </c>
      <c r="G466" s="14"/>
      <c r="H466" s="15" t="s">
        <v>489</v>
      </c>
      <c r="I466" s="15" t="s">
        <v>1098</v>
      </c>
      <c r="J466" s="15" t="s">
        <v>989</v>
      </c>
      <c r="K466" s="15" t="s">
        <v>816</v>
      </c>
      <c r="L466" s="15" t="s">
        <v>2641</v>
      </c>
      <c r="M466" s="16">
        <v>65000000</v>
      </c>
      <c r="N466" s="17">
        <v>156500000</v>
      </c>
      <c r="O466" s="32">
        <f>Table1[[#This Row],[Box Office Revenue ($)]]-Table1[[#This Row],[Budget ($)]]</f>
        <v>91500000</v>
      </c>
      <c r="P466" s="35">
        <f>(Table1[[#This Row],[Profit Made]]/Table1[[#This Row],[Budget ($)]])</f>
        <v>1.4076923076923078</v>
      </c>
      <c r="Q466" s="2"/>
      <c r="R466" s="2"/>
      <c r="S466" s="2"/>
      <c r="T466" s="2"/>
      <c r="U466" s="2"/>
      <c r="V466" s="2"/>
    </row>
    <row r="467" spans="1:22" ht="12.75" x14ac:dyDescent="0.2">
      <c r="A467" s="9" t="s">
        <v>2642</v>
      </c>
      <c r="B467" s="10">
        <v>41888</v>
      </c>
      <c r="C467" s="11" t="s">
        <v>2643</v>
      </c>
      <c r="D467" s="12" t="s">
        <v>42</v>
      </c>
      <c r="E467" s="12"/>
      <c r="F467" s="13" t="s">
        <v>919</v>
      </c>
      <c r="G467" s="14"/>
      <c r="H467" s="15" t="s">
        <v>919</v>
      </c>
      <c r="I467" s="15" t="s">
        <v>455</v>
      </c>
      <c r="J467" s="15" t="s">
        <v>2644</v>
      </c>
      <c r="K467" s="15" t="s">
        <v>2645</v>
      </c>
      <c r="L467" s="15" t="s">
        <v>2646</v>
      </c>
      <c r="M467" s="16">
        <v>12000000</v>
      </c>
      <c r="N467" s="17">
        <v>26100000</v>
      </c>
      <c r="O467" s="32">
        <f>Table1[[#This Row],[Box Office Revenue ($)]]-Table1[[#This Row],[Budget ($)]]</f>
        <v>14100000</v>
      </c>
      <c r="P467" s="35">
        <f>(Table1[[#This Row],[Profit Made]]/Table1[[#This Row],[Budget ($)]])</f>
        <v>1.175</v>
      </c>
      <c r="Q467" s="2"/>
      <c r="R467" s="2"/>
      <c r="S467" s="2"/>
      <c r="T467" s="2"/>
      <c r="U467" s="2"/>
      <c r="V467" s="2"/>
    </row>
    <row r="468" spans="1:22" ht="12.75" x14ac:dyDescent="0.2">
      <c r="A468" s="9" t="s">
        <v>2647</v>
      </c>
      <c r="B468" s="10">
        <v>41313</v>
      </c>
      <c r="C468" s="11" t="s">
        <v>2648</v>
      </c>
      <c r="D468" s="12" t="s">
        <v>24</v>
      </c>
      <c r="E468" s="12"/>
      <c r="F468" s="13" t="s">
        <v>2649</v>
      </c>
      <c r="G468" s="14"/>
      <c r="H468" s="15" t="s">
        <v>701</v>
      </c>
      <c r="I468" s="15" t="s">
        <v>2650</v>
      </c>
      <c r="J468" s="15" t="s">
        <v>2651</v>
      </c>
      <c r="K468" s="15" t="s">
        <v>2652</v>
      </c>
      <c r="L468" s="15" t="s">
        <v>2653</v>
      </c>
      <c r="M468" s="16">
        <v>15000000</v>
      </c>
      <c r="N468" s="17">
        <v>356800000</v>
      </c>
      <c r="O468" s="32">
        <f>Table1[[#This Row],[Box Office Revenue ($)]]-Table1[[#This Row],[Budget ($)]]</f>
        <v>341800000</v>
      </c>
      <c r="P468" s="35">
        <f>(Table1[[#This Row],[Profit Made]]/Table1[[#This Row],[Budget ($)]])</f>
        <v>22.786666666666665</v>
      </c>
      <c r="Q468" s="2"/>
      <c r="R468" s="2"/>
      <c r="S468" s="2"/>
      <c r="T468" s="2"/>
      <c r="U468" s="2"/>
      <c r="V468" s="2"/>
    </row>
    <row r="469" spans="1:22" ht="12.75" x14ac:dyDescent="0.2">
      <c r="A469" s="9" t="s">
        <v>2654</v>
      </c>
      <c r="B469" s="10">
        <v>41124</v>
      </c>
      <c r="C469" s="11" t="s">
        <v>2655</v>
      </c>
      <c r="D469" s="12" t="s">
        <v>24</v>
      </c>
      <c r="E469" s="12" t="s">
        <v>159</v>
      </c>
      <c r="F469" s="13" t="s">
        <v>2656</v>
      </c>
      <c r="G469" s="14"/>
      <c r="H469" s="15" t="s">
        <v>574</v>
      </c>
      <c r="I469" s="15" t="s">
        <v>2657</v>
      </c>
      <c r="J469" s="15" t="s">
        <v>255</v>
      </c>
      <c r="K469" s="15" t="s">
        <v>2658</v>
      </c>
      <c r="L469" s="15" t="s">
        <v>2042</v>
      </c>
      <c r="M469" s="16">
        <v>125000000</v>
      </c>
      <c r="N469" s="17">
        <v>198500000</v>
      </c>
      <c r="O469" s="32">
        <f>Table1[[#This Row],[Box Office Revenue ($)]]-Table1[[#This Row],[Budget ($)]]</f>
        <v>73500000</v>
      </c>
      <c r="P469" s="35">
        <f>(Table1[[#This Row],[Profit Made]]/Table1[[#This Row],[Budget ($)]])</f>
        <v>0.58799999999999997</v>
      </c>
      <c r="Q469" s="2"/>
      <c r="R469" s="2"/>
      <c r="S469" s="2"/>
      <c r="T469" s="2"/>
      <c r="U469" s="2"/>
      <c r="V469" s="2"/>
    </row>
    <row r="470" spans="1:22" ht="12.75" x14ac:dyDescent="0.2">
      <c r="A470" s="9" t="s">
        <v>2659</v>
      </c>
      <c r="B470" s="10">
        <v>41360</v>
      </c>
      <c r="C470" s="11" t="s">
        <v>2660</v>
      </c>
      <c r="D470" s="12" t="s">
        <v>33</v>
      </c>
      <c r="E470" s="12"/>
      <c r="F470" s="13" t="s">
        <v>1950</v>
      </c>
      <c r="G470" s="14"/>
      <c r="H470" s="15" t="s">
        <v>2661</v>
      </c>
      <c r="I470" s="15" t="s">
        <v>1110</v>
      </c>
      <c r="J470" s="15" t="s">
        <v>455</v>
      </c>
      <c r="K470" s="15" t="s">
        <v>2662</v>
      </c>
      <c r="L470" s="15" t="s">
        <v>2663</v>
      </c>
      <c r="M470" s="16">
        <v>20000000</v>
      </c>
      <c r="N470" s="17">
        <v>24300000</v>
      </c>
      <c r="O470" s="32">
        <f>Table1[[#This Row],[Box Office Revenue ($)]]-Table1[[#This Row],[Budget ($)]]</f>
        <v>4300000</v>
      </c>
      <c r="P470" s="35">
        <f>(Table1[[#This Row],[Profit Made]]/Table1[[#This Row],[Budget ($)]])</f>
        <v>0.215</v>
      </c>
      <c r="Q470" s="2"/>
      <c r="R470" s="2"/>
      <c r="S470" s="2"/>
      <c r="T470" s="2"/>
      <c r="U470" s="2"/>
      <c r="V470" s="2"/>
    </row>
    <row r="471" spans="1:22" ht="12.75" x14ac:dyDescent="0.2">
      <c r="A471" s="9" t="s">
        <v>2664</v>
      </c>
      <c r="B471" s="10">
        <v>41739</v>
      </c>
      <c r="C471" s="11" t="s">
        <v>2665</v>
      </c>
      <c r="D471" s="12" t="s">
        <v>159</v>
      </c>
      <c r="E471" s="12" t="s">
        <v>16</v>
      </c>
      <c r="F471" s="13" t="s">
        <v>2666</v>
      </c>
      <c r="G471" s="14"/>
      <c r="H471" s="15" t="s">
        <v>352</v>
      </c>
      <c r="I471" s="15" t="s">
        <v>2667</v>
      </c>
      <c r="J471" s="15" t="s">
        <v>2193</v>
      </c>
      <c r="K471" s="15" t="s">
        <v>436</v>
      </c>
      <c r="L471" s="15" t="s">
        <v>332</v>
      </c>
      <c r="M471" s="16">
        <v>100000000</v>
      </c>
      <c r="N471" s="17">
        <v>103000000</v>
      </c>
      <c r="O471" s="32">
        <f>Table1[[#This Row],[Box Office Revenue ($)]]-Table1[[#This Row],[Budget ($)]]</f>
        <v>3000000</v>
      </c>
      <c r="P471" s="35">
        <f>(Table1[[#This Row],[Profit Made]]/Table1[[#This Row],[Budget ($)]])</f>
        <v>0.03</v>
      </c>
      <c r="Q471" s="2"/>
      <c r="R471" s="2"/>
      <c r="S471" s="2"/>
      <c r="T471" s="2"/>
      <c r="U471" s="2"/>
      <c r="V471" s="2"/>
    </row>
    <row r="472" spans="1:22" ht="12.75" x14ac:dyDescent="0.2">
      <c r="A472" s="9" t="s">
        <v>2668</v>
      </c>
      <c r="B472" s="10">
        <v>42416</v>
      </c>
      <c r="C472" s="11" t="s">
        <v>2669</v>
      </c>
      <c r="D472" s="12" t="s">
        <v>33</v>
      </c>
      <c r="E472" s="12" t="s">
        <v>64</v>
      </c>
      <c r="F472" s="13" t="s">
        <v>2670</v>
      </c>
      <c r="G472" s="14"/>
      <c r="H472" s="15" t="s">
        <v>627</v>
      </c>
      <c r="I472" s="15" t="s">
        <v>1487</v>
      </c>
      <c r="J472" s="15" t="s">
        <v>534</v>
      </c>
      <c r="K472" s="15" t="s">
        <v>155</v>
      </c>
      <c r="L472" s="15" t="s">
        <v>1228</v>
      </c>
      <c r="M472" s="16">
        <v>20000000</v>
      </c>
      <c r="N472" s="17">
        <v>23400000</v>
      </c>
      <c r="O472" s="32">
        <f>Table1[[#This Row],[Box Office Revenue ($)]]-Table1[[#This Row],[Budget ($)]]</f>
        <v>3400000</v>
      </c>
      <c r="P472" s="35">
        <f>(Table1[[#This Row],[Profit Made]]/Table1[[#This Row],[Budget ($)]])</f>
        <v>0.17</v>
      </c>
      <c r="Q472" s="2"/>
      <c r="R472" s="2"/>
      <c r="S472" s="2"/>
      <c r="T472" s="2"/>
      <c r="U472" s="2"/>
      <c r="V472" s="2"/>
    </row>
    <row r="473" spans="1:22" ht="12.75" x14ac:dyDescent="0.2">
      <c r="A473" s="9" t="s">
        <v>2671</v>
      </c>
      <c r="B473" s="10">
        <v>41173</v>
      </c>
      <c r="C473" s="11" t="s">
        <v>2672</v>
      </c>
      <c r="D473" s="12" t="s">
        <v>64</v>
      </c>
      <c r="E473" s="12" t="s">
        <v>519</v>
      </c>
      <c r="F473" s="13" t="s">
        <v>2673</v>
      </c>
      <c r="G473" s="14"/>
      <c r="H473" s="15" t="s">
        <v>208</v>
      </c>
      <c r="I473" s="15" t="s">
        <v>284</v>
      </c>
      <c r="J473" s="15" t="s">
        <v>2674</v>
      </c>
      <c r="K473" s="15" t="s">
        <v>1803</v>
      </c>
      <c r="L473" s="15" t="s">
        <v>20</v>
      </c>
      <c r="M473" s="16">
        <v>60000000</v>
      </c>
      <c r="N473" s="17">
        <v>49000000</v>
      </c>
      <c r="O473" s="32">
        <f>Table1[[#This Row],[Box Office Revenue ($)]]-Table1[[#This Row],[Budget ($)]]</f>
        <v>-11000000</v>
      </c>
      <c r="P473" s="35">
        <f>(Table1[[#This Row],[Profit Made]]/Table1[[#This Row],[Budget ($)]])</f>
        <v>-0.18333333333333332</v>
      </c>
      <c r="Q473" s="2"/>
      <c r="R473" s="2"/>
      <c r="S473" s="2"/>
      <c r="T473" s="2"/>
      <c r="U473" s="2"/>
      <c r="V473" s="2"/>
    </row>
    <row r="474" spans="1:22" ht="12.75" x14ac:dyDescent="0.2">
      <c r="A474" s="9" t="s">
        <v>2675</v>
      </c>
      <c r="B474" s="10">
        <v>42259</v>
      </c>
      <c r="C474" s="11" t="s">
        <v>2676</v>
      </c>
      <c r="D474" s="12" t="s">
        <v>64</v>
      </c>
      <c r="E474" s="12"/>
      <c r="F474" s="13" t="s">
        <v>2098</v>
      </c>
      <c r="G474" s="14"/>
      <c r="H474" s="15" t="s">
        <v>255</v>
      </c>
      <c r="I474" s="15" t="s">
        <v>285</v>
      </c>
      <c r="J474" s="15" t="s">
        <v>764</v>
      </c>
      <c r="K474" s="15" t="s">
        <v>20</v>
      </c>
      <c r="L474" s="15" t="s">
        <v>2069</v>
      </c>
      <c r="M474" s="16">
        <v>15000000</v>
      </c>
      <c r="N474" s="17">
        <v>8199999.9999999991</v>
      </c>
      <c r="O474" s="32">
        <f>Table1[[#This Row],[Box Office Revenue ($)]]-Table1[[#This Row],[Budget ($)]]</f>
        <v>-6800000.0000000009</v>
      </c>
      <c r="P474" s="35">
        <f>(Table1[[#This Row],[Profit Made]]/Table1[[#This Row],[Budget ($)]])</f>
        <v>-0.45333333333333342</v>
      </c>
      <c r="Q474" s="2"/>
      <c r="R474" s="2"/>
      <c r="S474" s="2"/>
      <c r="T474" s="2"/>
      <c r="U474" s="2"/>
      <c r="V474" s="2"/>
    </row>
    <row r="475" spans="1:22" ht="12.75" x14ac:dyDescent="0.2">
      <c r="A475" s="9" t="s">
        <v>2677</v>
      </c>
      <c r="B475" s="10">
        <v>42259</v>
      </c>
      <c r="C475" s="11" t="s">
        <v>2678</v>
      </c>
      <c r="D475" s="12" t="s">
        <v>64</v>
      </c>
      <c r="E475" s="12"/>
      <c r="F475" s="13" t="s">
        <v>2679</v>
      </c>
      <c r="G475" s="14"/>
      <c r="H475" s="15" t="s">
        <v>147</v>
      </c>
      <c r="I475" s="15" t="s">
        <v>374</v>
      </c>
      <c r="J475" s="15" t="s">
        <v>2680</v>
      </c>
      <c r="K475" s="15" t="s">
        <v>218</v>
      </c>
      <c r="L475" s="15" t="s">
        <v>2681</v>
      </c>
      <c r="M475" s="16">
        <v>9600000</v>
      </c>
      <c r="N475" s="17">
        <v>5400000</v>
      </c>
      <c r="O475" s="32">
        <f>Table1[[#This Row],[Box Office Revenue ($)]]-Table1[[#This Row],[Budget ($)]]</f>
        <v>-4200000</v>
      </c>
      <c r="P475" s="35">
        <f>(Table1[[#This Row],[Profit Made]]/Table1[[#This Row],[Budget ($)]])</f>
        <v>-0.4375</v>
      </c>
      <c r="Q475" s="2"/>
      <c r="R475" s="2"/>
      <c r="S475" s="2"/>
      <c r="T475" s="2"/>
      <c r="U475" s="2"/>
      <c r="V475" s="2"/>
    </row>
    <row r="476" spans="1:22" ht="12.75" x14ac:dyDescent="0.2">
      <c r="A476" s="9" t="s">
        <v>2682</v>
      </c>
      <c r="B476" s="10">
        <v>41472</v>
      </c>
      <c r="C476" s="11" t="s">
        <v>2683</v>
      </c>
      <c r="D476" s="12" t="s">
        <v>42</v>
      </c>
      <c r="E476" s="12" t="s">
        <v>191</v>
      </c>
      <c r="F476" s="13" t="s">
        <v>2684</v>
      </c>
      <c r="G476" s="14"/>
      <c r="H476" s="15" t="s">
        <v>580</v>
      </c>
      <c r="I476" s="15" t="s">
        <v>1710</v>
      </c>
      <c r="J476" s="15" t="s">
        <v>250</v>
      </c>
      <c r="K476" s="15" t="s">
        <v>1148</v>
      </c>
      <c r="L476" s="15" t="s">
        <v>513</v>
      </c>
      <c r="M476" s="16">
        <v>127000000</v>
      </c>
      <c r="N476" s="17">
        <v>282600000</v>
      </c>
      <c r="O476" s="32">
        <f>Table1[[#This Row],[Box Office Revenue ($)]]-Table1[[#This Row],[Budget ($)]]</f>
        <v>155600000</v>
      </c>
      <c r="P476" s="35">
        <f>(Table1[[#This Row],[Profit Made]]/Table1[[#This Row],[Budget ($)]])</f>
        <v>1.2251968503937007</v>
      </c>
      <c r="Q476" s="2"/>
      <c r="R476" s="2"/>
      <c r="S476" s="2"/>
      <c r="T476" s="2"/>
      <c r="U476" s="2"/>
      <c r="V476" s="2"/>
    </row>
    <row r="477" spans="1:22" ht="12.75" x14ac:dyDescent="0.2">
      <c r="A477" s="9" t="s">
        <v>2685</v>
      </c>
      <c r="B477" s="10">
        <v>41888</v>
      </c>
      <c r="C477" s="11" t="s">
        <v>2686</v>
      </c>
      <c r="D477" s="12" t="s">
        <v>17</v>
      </c>
      <c r="E477" s="12"/>
      <c r="F477" s="13" t="s">
        <v>2687</v>
      </c>
      <c r="G477" s="14"/>
      <c r="H477" s="15" t="s">
        <v>2688</v>
      </c>
      <c r="I477" s="15" t="s">
        <v>2689</v>
      </c>
      <c r="J477" s="15" t="s">
        <v>2690</v>
      </c>
      <c r="K477" s="15" t="s">
        <v>2691</v>
      </c>
      <c r="L477" s="15" t="s">
        <v>352</v>
      </c>
      <c r="M477" s="16">
        <v>3000000</v>
      </c>
      <c r="N477" s="17">
        <v>1900000</v>
      </c>
      <c r="O477" s="32">
        <f>Table1[[#This Row],[Box Office Revenue ($)]]-Table1[[#This Row],[Budget ($)]]</f>
        <v>-1100000</v>
      </c>
      <c r="P477" s="35">
        <f>(Table1[[#This Row],[Profit Made]]/Table1[[#This Row],[Budget ($)]])</f>
        <v>-0.36666666666666664</v>
      </c>
      <c r="Q477" s="2"/>
      <c r="R477" s="2"/>
      <c r="S477" s="2"/>
      <c r="T477" s="2"/>
      <c r="U477" s="2"/>
      <c r="V477" s="2"/>
    </row>
    <row r="478" spans="1:22" ht="12.75" x14ac:dyDescent="0.2">
      <c r="A478" s="9" t="s">
        <v>2692</v>
      </c>
      <c r="B478" s="10">
        <v>41960</v>
      </c>
      <c r="C478" s="11" t="s">
        <v>2693</v>
      </c>
      <c r="D478" s="12" t="s">
        <v>64</v>
      </c>
      <c r="E478" s="12"/>
      <c r="F478" s="13" t="s">
        <v>420</v>
      </c>
      <c r="G478" s="14"/>
      <c r="H478" s="15" t="s">
        <v>74</v>
      </c>
      <c r="I478" s="15" t="s">
        <v>2582</v>
      </c>
      <c r="J478" s="15" t="s">
        <v>402</v>
      </c>
      <c r="K478" s="15" t="s">
        <v>1541</v>
      </c>
      <c r="L478" s="15" t="s">
        <v>89</v>
      </c>
      <c r="M478" s="16">
        <v>65000000</v>
      </c>
      <c r="N478" s="17">
        <v>163400000</v>
      </c>
      <c r="O478" s="32">
        <f>Table1[[#This Row],[Box Office Revenue ($)]]-Table1[[#This Row],[Budget ($)]]</f>
        <v>98400000</v>
      </c>
      <c r="P478" s="35">
        <f>(Table1[[#This Row],[Profit Made]]/Table1[[#This Row],[Budget ($)]])</f>
        <v>1.5138461538461538</v>
      </c>
      <c r="Q478" s="2"/>
      <c r="R478" s="2"/>
      <c r="S478" s="2"/>
      <c r="T478" s="2"/>
      <c r="U478" s="2"/>
      <c r="V478" s="2"/>
    </row>
    <row r="479" spans="1:22" ht="12.75" x14ac:dyDescent="0.2">
      <c r="A479" s="9" t="s">
        <v>2694</v>
      </c>
      <c r="B479" s="10">
        <v>42069</v>
      </c>
      <c r="C479" s="11" t="s">
        <v>2695</v>
      </c>
      <c r="D479" s="12" t="s">
        <v>42</v>
      </c>
      <c r="E479" s="12"/>
      <c r="F479" s="13" t="s">
        <v>2696</v>
      </c>
      <c r="G479" s="14"/>
      <c r="H479" s="15" t="s">
        <v>2285</v>
      </c>
      <c r="I479" s="15" t="s">
        <v>1847</v>
      </c>
      <c r="J479" s="15" t="s">
        <v>1430</v>
      </c>
      <c r="K479" s="15" t="s">
        <v>209</v>
      </c>
      <c r="L479" s="15" t="s">
        <v>2254</v>
      </c>
      <c r="M479" s="16">
        <v>35000000</v>
      </c>
      <c r="N479" s="17">
        <v>14400000</v>
      </c>
      <c r="O479" s="32">
        <f>Table1[[#This Row],[Box Office Revenue ($)]]-Table1[[#This Row],[Budget ($)]]</f>
        <v>-20600000</v>
      </c>
      <c r="P479" s="35">
        <f>(Table1[[#This Row],[Profit Made]]/Table1[[#This Row],[Budget ($)]])</f>
        <v>-0.58857142857142852</v>
      </c>
      <c r="Q479" s="2"/>
      <c r="R479" s="2"/>
      <c r="S479" s="2"/>
      <c r="T479" s="2"/>
      <c r="U479" s="2"/>
      <c r="V479" s="2"/>
    </row>
    <row r="480" spans="1:22" ht="12.75" x14ac:dyDescent="0.2">
      <c r="A480" s="9" t="s">
        <v>2697</v>
      </c>
      <c r="B480" s="10">
        <v>41840</v>
      </c>
      <c r="C480" s="11" t="s">
        <v>2698</v>
      </c>
      <c r="D480" s="12" t="s">
        <v>17</v>
      </c>
      <c r="E480" s="12"/>
      <c r="F480" s="13" t="s">
        <v>2699</v>
      </c>
      <c r="G480" s="14"/>
      <c r="H480" s="15" t="s">
        <v>2700</v>
      </c>
      <c r="I480" s="15" t="s">
        <v>2701</v>
      </c>
      <c r="J480" s="15" t="s">
        <v>2702</v>
      </c>
      <c r="K480" s="15" t="s">
        <v>2703</v>
      </c>
      <c r="L480" s="12"/>
      <c r="M480" s="16">
        <v>1000000</v>
      </c>
      <c r="N480" s="17">
        <v>64099999.999999993</v>
      </c>
      <c r="O480" s="32">
        <f>Table1[[#This Row],[Box Office Revenue ($)]]-Table1[[#This Row],[Budget ($)]]</f>
        <v>63099999.999999993</v>
      </c>
      <c r="P480" s="35">
        <f>(Table1[[#This Row],[Profit Made]]/Table1[[#This Row],[Budget ($)]])</f>
        <v>63.099999999999994</v>
      </c>
      <c r="Q480" s="2"/>
      <c r="R480" s="2"/>
      <c r="S480" s="2"/>
      <c r="T480" s="2"/>
      <c r="U480" s="2"/>
      <c r="V480" s="2"/>
    </row>
    <row r="481" spans="1:22" ht="12.75" x14ac:dyDescent="0.2">
      <c r="A481" s="9" t="s">
        <v>2704</v>
      </c>
      <c r="B481" s="10">
        <v>42214</v>
      </c>
      <c r="C481" s="11" t="s">
        <v>2705</v>
      </c>
      <c r="D481" s="12" t="s">
        <v>145</v>
      </c>
      <c r="E481" s="12" t="s">
        <v>42</v>
      </c>
      <c r="F481" s="13" t="s">
        <v>2706</v>
      </c>
      <c r="G481" s="13" t="s">
        <v>2707</v>
      </c>
      <c r="H481" s="15" t="s">
        <v>656</v>
      </c>
      <c r="I481" s="15" t="s">
        <v>270</v>
      </c>
      <c r="J481" s="15" t="s">
        <v>1755</v>
      </c>
      <c r="K481" s="15" t="s">
        <v>359</v>
      </c>
      <c r="L481" s="15" t="s">
        <v>983</v>
      </c>
      <c r="M481" s="16">
        <v>31000000</v>
      </c>
      <c r="N481" s="17">
        <v>104900000</v>
      </c>
      <c r="O481" s="32">
        <f>Table1[[#This Row],[Box Office Revenue ($)]]-Table1[[#This Row],[Budget ($)]]</f>
        <v>73900000</v>
      </c>
      <c r="P481" s="35">
        <f>(Table1[[#This Row],[Profit Made]]/Table1[[#This Row],[Budget ($)]])</f>
        <v>2.3838709677419354</v>
      </c>
      <c r="Q481" s="2"/>
      <c r="R481" s="2"/>
      <c r="S481" s="2"/>
      <c r="T481" s="2"/>
      <c r="U481" s="2"/>
      <c r="V481" s="2"/>
    </row>
    <row r="482" spans="1:22" ht="12.75" x14ac:dyDescent="0.2">
      <c r="A482" s="9" t="s">
        <v>2708</v>
      </c>
      <c r="B482" s="10">
        <v>41677</v>
      </c>
      <c r="C482" s="11" t="s">
        <v>2709</v>
      </c>
      <c r="D482" s="12" t="s">
        <v>24</v>
      </c>
      <c r="E482" s="12" t="s">
        <v>183</v>
      </c>
      <c r="F482" s="13" t="s">
        <v>2710</v>
      </c>
      <c r="G482" s="14"/>
      <c r="H482" s="15" t="s">
        <v>2711</v>
      </c>
      <c r="I482" s="15" t="s">
        <v>2131</v>
      </c>
      <c r="J482" s="15" t="s">
        <v>2712</v>
      </c>
      <c r="K482" s="12"/>
      <c r="L482" s="12"/>
      <c r="M482" s="16">
        <v>30000000</v>
      </c>
      <c r="N482" s="17">
        <v>15400000</v>
      </c>
      <c r="O482" s="32">
        <f>Table1[[#This Row],[Box Office Revenue ($)]]-Table1[[#This Row],[Budget ($)]]</f>
        <v>-14600000</v>
      </c>
      <c r="P482" s="35">
        <f>(Table1[[#This Row],[Profit Made]]/Table1[[#This Row],[Budget ($)]])</f>
        <v>-0.48666666666666669</v>
      </c>
      <c r="Q482" s="2"/>
      <c r="R482" s="2"/>
      <c r="S482" s="2"/>
      <c r="T482" s="2"/>
      <c r="U482" s="2"/>
      <c r="V482" s="2"/>
    </row>
    <row r="483" spans="1:22" ht="12.75" x14ac:dyDescent="0.2">
      <c r="A483" s="9" t="s">
        <v>2713</v>
      </c>
      <c r="B483" s="10">
        <v>41712</v>
      </c>
      <c r="C483" s="11" t="s">
        <v>2714</v>
      </c>
      <c r="D483" s="12" t="s">
        <v>323</v>
      </c>
      <c r="E483" s="12" t="s">
        <v>64</v>
      </c>
      <c r="F483" s="13" t="s">
        <v>2715</v>
      </c>
      <c r="G483" s="14"/>
      <c r="H483" s="15" t="s">
        <v>271</v>
      </c>
      <c r="I483" s="15" t="s">
        <v>2716</v>
      </c>
      <c r="J483" s="15" t="s">
        <v>346</v>
      </c>
      <c r="K483" s="15" t="s">
        <v>2717</v>
      </c>
      <c r="L483" s="15" t="s">
        <v>2718</v>
      </c>
      <c r="M483" s="16">
        <v>6000000</v>
      </c>
      <c r="N483" s="17">
        <v>3500000</v>
      </c>
      <c r="O483" s="32">
        <f>Table1[[#This Row],[Box Office Revenue ($)]]-Table1[[#This Row],[Budget ($)]]</f>
        <v>-2500000</v>
      </c>
      <c r="P483" s="35">
        <f>(Table1[[#This Row],[Profit Made]]/Table1[[#This Row],[Budget ($)]])</f>
        <v>-0.41666666666666669</v>
      </c>
      <c r="Q483" s="2"/>
      <c r="R483" s="2"/>
      <c r="S483" s="2"/>
      <c r="T483" s="2"/>
      <c r="U483" s="2"/>
      <c r="V483" s="2"/>
    </row>
    <row r="484" spans="1:22" ht="12.75" x14ac:dyDescent="0.2">
      <c r="A484" s="9" t="s">
        <v>2719</v>
      </c>
      <c r="B484" s="10">
        <v>42333</v>
      </c>
      <c r="C484" s="11" t="s">
        <v>2720</v>
      </c>
      <c r="D484" s="12" t="s">
        <v>17</v>
      </c>
      <c r="E484" s="12"/>
      <c r="F484" s="13" t="s">
        <v>2721</v>
      </c>
      <c r="G484" s="14"/>
      <c r="H484" s="15" t="s">
        <v>2609</v>
      </c>
      <c r="I484" s="15" t="s">
        <v>2661</v>
      </c>
      <c r="J484" s="15" t="s">
        <v>2722</v>
      </c>
      <c r="K484" s="15" t="s">
        <v>2723</v>
      </c>
      <c r="L484" s="12"/>
      <c r="M484" s="16">
        <v>40000000</v>
      </c>
      <c r="N484" s="17">
        <v>34200000</v>
      </c>
      <c r="O484" s="32">
        <f>Table1[[#This Row],[Box Office Revenue ($)]]-Table1[[#This Row],[Budget ($)]]</f>
        <v>-5800000</v>
      </c>
      <c r="P484" s="35">
        <f>(Table1[[#This Row],[Profit Made]]/Table1[[#This Row],[Budget ($)]])</f>
        <v>-0.14499999999999999</v>
      </c>
      <c r="Q484" s="2"/>
      <c r="R484" s="2"/>
      <c r="S484" s="2"/>
      <c r="T484" s="2"/>
      <c r="U484" s="2"/>
      <c r="V484" s="2"/>
    </row>
    <row r="485" spans="1:22" ht="12.75" x14ac:dyDescent="0.2">
      <c r="A485" s="9" t="s">
        <v>2724</v>
      </c>
      <c r="B485" s="10">
        <v>40963</v>
      </c>
      <c r="C485" s="11" t="s">
        <v>2725</v>
      </c>
      <c r="D485" s="12" t="s">
        <v>42</v>
      </c>
      <c r="E485" s="12"/>
      <c r="F485" s="13" t="s">
        <v>2726</v>
      </c>
      <c r="G485" s="14"/>
      <c r="H485" s="15" t="s">
        <v>247</v>
      </c>
      <c r="I485" s="15" t="s">
        <v>985</v>
      </c>
      <c r="J485" s="15" t="s">
        <v>2727</v>
      </c>
      <c r="K485" s="15" t="s">
        <v>2728</v>
      </c>
      <c r="L485" s="15" t="s">
        <v>2729</v>
      </c>
      <c r="M485" s="16">
        <v>35000000</v>
      </c>
      <c r="N485" s="17">
        <v>24200000</v>
      </c>
      <c r="O485" s="32">
        <f>Table1[[#This Row],[Box Office Revenue ($)]]-Table1[[#This Row],[Budget ($)]]</f>
        <v>-10800000</v>
      </c>
      <c r="P485" s="35">
        <f>(Table1[[#This Row],[Profit Made]]/Table1[[#This Row],[Budget ($)]])</f>
        <v>-0.30857142857142855</v>
      </c>
      <c r="Q485" s="2"/>
      <c r="R485" s="2"/>
      <c r="S485" s="2"/>
      <c r="T485" s="2"/>
      <c r="U485" s="2"/>
      <c r="V485" s="2"/>
    </row>
    <row r="486" spans="1:22" ht="12.75" x14ac:dyDescent="0.2">
      <c r="A486" s="9" t="s">
        <v>2730</v>
      </c>
      <c r="B486" s="10">
        <v>42601</v>
      </c>
      <c r="C486" s="11" t="s">
        <v>2731</v>
      </c>
      <c r="D486" s="12" t="s">
        <v>33</v>
      </c>
      <c r="E486" s="12" t="s">
        <v>42</v>
      </c>
      <c r="F486" s="13" t="s">
        <v>2216</v>
      </c>
      <c r="G486" s="14"/>
      <c r="H486" s="15" t="s">
        <v>45</v>
      </c>
      <c r="I486" s="15" t="s">
        <v>769</v>
      </c>
      <c r="J486" s="15" t="s">
        <v>934</v>
      </c>
      <c r="K486" s="15" t="s">
        <v>2732</v>
      </c>
      <c r="L486" s="12"/>
      <c r="M486" s="16">
        <v>40000000</v>
      </c>
      <c r="N486" s="17">
        <v>42700000</v>
      </c>
      <c r="O486" s="32">
        <f>Table1[[#This Row],[Box Office Revenue ($)]]-Table1[[#This Row],[Budget ($)]]</f>
        <v>2700000</v>
      </c>
      <c r="P486" s="35">
        <f>(Table1[[#This Row],[Profit Made]]/Table1[[#This Row],[Budget ($)]])</f>
        <v>6.7500000000000004E-2</v>
      </c>
      <c r="Q486" s="2"/>
      <c r="R486" s="2"/>
      <c r="S486" s="2"/>
      <c r="T486" s="2"/>
      <c r="U486" s="2"/>
      <c r="V486" s="2"/>
    </row>
    <row r="487" spans="1:22" ht="12.75" x14ac:dyDescent="0.2">
      <c r="A487" s="9" t="s">
        <v>2733</v>
      </c>
      <c r="B487" s="10">
        <v>42244</v>
      </c>
      <c r="C487" s="11" t="s">
        <v>2734</v>
      </c>
      <c r="D487" s="12" t="s">
        <v>64</v>
      </c>
      <c r="E487" s="12"/>
      <c r="F487" s="13" t="s">
        <v>2735</v>
      </c>
      <c r="G487" s="14"/>
      <c r="H487" s="15" t="s">
        <v>2735</v>
      </c>
      <c r="I487" s="15" t="s">
        <v>2736</v>
      </c>
      <c r="J487" s="15" t="s">
        <v>2737</v>
      </c>
      <c r="K487" s="15" t="s">
        <v>2738</v>
      </c>
      <c r="L487" s="15" t="s">
        <v>2739</v>
      </c>
      <c r="M487" s="16">
        <v>3000000</v>
      </c>
      <c r="N487" s="17">
        <v>73700000</v>
      </c>
      <c r="O487" s="32">
        <f>Table1[[#This Row],[Box Office Revenue ($)]]-Table1[[#This Row],[Budget ($)]]</f>
        <v>70700000</v>
      </c>
      <c r="P487" s="35">
        <f>(Table1[[#This Row],[Profit Made]]/Table1[[#This Row],[Budget ($)]])</f>
        <v>23.566666666666666</v>
      </c>
      <c r="Q487" s="2"/>
      <c r="R487" s="2"/>
      <c r="S487" s="2"/>
      <c r="T487" s="2"/>
      <c r="U487" s="2"/>
      <c r="V487" s="2"/>
    </row>
    <row r="488" spans="1:22" ht="12.75" x14ac:dyDescent="0.2">
      <c r="A488" s="9" t="s">
        <v>2740</v>
      </c>
      <c r="B488" s="10">
        <v>42531</v>
      </c>
      <c r="C488" s="11" t="s">
        <v>2741</v>
      </c>
      <c r="D488" s="12" t="s">
        <v>24</v>
      </c>
      <c r="E488" s="12" t="s">
        <v>54</v>
      </c>
      <c r="F488" s="13" t="s">
        <v>2742</v>
      </c>
      <c r="G488" s="14"/>
      <c r="H488" s="15" t="s">
        <v>170</v>
      </c>
      <c r="I488" s="15" t="s">
        <v>2743</v>
      </c>
      <c r="J488" s="15" t="s">
        <v>37</v>
      </c>
      <c r="K488" s="15" t="s">
        <v>333</v>
      </c>
      <c r="L488" s="15" t="s">
        <v>154</v>
      </c>
      <c r="M488" s="16">
        <v>160000000</v>
      </c>
      <c r="N488" s="17">
        <v>433500000</v>
      </c>
      <c r="O488" s="32">
        <f>Table1[[#This Row],[Box Office Revenue ($)]]-Table1[[#This Row],[Budget ($)]]</f>
        <v>273500000</v>
      </c>
      <c r="P488" s="35">
        <f>(Table1[[#This Row],[Profit Made]]/Table1[[#This Row],[Budget ($)]])</f>
        <v>1.7093750000000001</v>
      </c>
      <c r="Q488" s="2"/>
      <c r="R488" s="2"/>
      <c r="S488" s="2"/>
      <c r="T488" s="2"/>
      <c r="U488" s="2"/>
      <c r="V488" s="2"/>
    </row>
    <row r="489" spans="1:22" ht="12.75" x14ac:dyDescent="0.2">
      <c r="A489" s="9" t="s">
        <v>2744</v>
      </c>
      <c r="B489" s="10">
        <v>41306</v>
      </c>
      <c r="C489" s="11" t="s">
        <v>2745</v>
      </c>
      <c r="D489" s="12" t="s">
        <v>42</v>
      </c>
      <c r="E489" s="12" t="s">
        <v>17</v>
      </c>
      <c r="F489" s="13" t="s">
        <v>2390</v>
      </c>
      <c r="G489" s="14"/>
      <c r="H489" s="15" t="s">
        <v>1277</v>
      </c>
      <c r="I489" s="15" t="s">
        <v>1228</v>
      </c>
      <c r="J489" s="15" t="s">
        <v>746</v>
      </c>
      <c r="K489" s="15" t="s">
        <v>456</v>
      </c>
      <c r="L489" s="15" t="s">
        <v>2746</v>
      </c>
      <c r="M489" s="16">
        <v>35000000</v>
      </c>
      <c r="N489" s="17">
        <v>117000000</v>
      </c>
      <c r="O489" s="32">
        <f>Table1[[#This Row],[Box Office Revenue ($)]]-Table1[[#This Row],[Budget ($)]]</f>
        <v>82000000</v>
      </c>
      <c r="P489" s="35">
        <f>(Table1[[#This Row],[Profit Made]]/Table1[[#This Row],[Budget ($)]])</f>
        <v>2.342857142857143</v>
      </c>
      <c r="Q489" s="2"/>
      <c r="R489" s="2"/>
      <c r="S489" s="2"/>
      <c r="T489" s="2"/>
      <c r="U489" s="2"/>
      <c r="V489" s="2"/>
    </row>
    <row r="490" spans="1:22" ht="12.75" x14ac:dyDescent="0.2">
      <c r="A490" s="9" t="s">
        <v>2747</v>
      </c>
      <c r="B490" s="10">
        <v>41397</v>
      </c>
      <c r="C490" s="11" t="s">
        <v>2748</v>
      </c>
      <c r="D490" s="12" t="s">
        <v>64</v>
      </c>
      <c r="E490" s="12"/>
      <c r="F490" s="13" t="s">
        <v>2749</v>
      </c>
      <c r="G490" s="13" t="s">
        <v>2750</v>
      </c>
      <c r="H490" s="15" t="s">
        <v>1480</v>
      </c>
      <c r="I490" s="15" t="s">
        <v>2751</v>
      </c>
      <c r="J490" s="15" t="s">
        <v>306</v>
      </c>
      <c r="K490" s="15" t="s">
        <v>2752</v>
      </c>
      <c r="L490" s="15" t="s">
        <v>2753</v>
      </c>
      <c r="M490" s="16">
        <v>5000000</v>
      </c>
      <c r="N490" s="17">
        <v>2700000</v>
      </c>
      <c r="O490" s="32">
        <f>Table1[[#This Row],[Box Office Revenue ($)]]-Table1[[#This Row],[Budget ($)]]</f>
        <v>-2300000</v>
      </c>
      <c r="P490" s="35">
        <f>(Table1[[#This Row],[Profit Made]]/Table1[[#This Row],[Budget ($)]])</f>
        <v>-0.46</v>
      </c>
      <c r="Q490" s="2"/>
      <c r="R490" s="2"/>
      <c r="S490" s="2"/>
      <c r="T490" s="2"/>
      <c r="U490" s="2"/>
      <c r="V490" s="2"/>
    </row>
    <row r="491" spans="1:22" ht="12.75" x14ac:dyDescent="0.2">
      <c r="A491" s="9" t="s">
        <v>2754</v>
      </c>
      <c r="B491" s="10">
        <v>41047</v>
      </c>
      <c r="C491" s="11" t="s">
        <v>2755</v>
      </c>
      <c r="D491" s="12" t="s">
        <v>42</v>
      </c>
      <c r="E491" s="12"/>
      <c r="F491" s="13" t="s">
        <v>1416</v>
      </c>
      <c r="G491" s="14"/>
      <c r="H491" s="15" t="s">
        <v>241</v>
      </c>
      <c r="I491" s="15" t="s">
        <v>973</v>
      </c>
      <c r="J491" s="15" t="s">
        <v>308</v>
      </c>
      <c r="K491" s="15" t="s">
        <v>1303</v>
      </c>
      <c r="L491" s="15" t="s">
        <v>719</v>
      </c>
      <c r="M491" s="16">
        <v>40000000</v>
      </c>
      <c r="N491" s="17">
        <v>84400000</v>
      </c>
      <c r="O491" s="32">
        <f>Table1[[#This Row],[Box Office Revenue ($)]]-Table1[[#This Row],[Budget ($)]]</f>
        <v>44400000</v>
      </c>
      <c r="P491" s="35">
        <f>(Table1[[#This Row],[Profit Made]]/Table1[[#This Row],[Budget ($)]])</f>
        <v>1.1100000000000001</v>
      </c>
      <c r="Q491" s="2"/>
      <c r="R491" s="2"/>
      <c r="S491" s="2"/>
      <c r="T491" s="2"/>
      <c r="U491" s="2"/>
      <c r="V491" s="2"/>
    </row>
    <row r="492" spans="1:22" ht="12.75" x14ac:dyDescent="0.2">
      <c r="A492" s="9" t="s">
        <v>2756</v>
      </c>
      <c r="B492" s="10">
        <v>41855</v>
      </c>
      <c r="C492" s="11" t="s">
        <v>2757</v>
      </c>
      <c r="D492" s="12" t="s">
        <v>871</v>
      </c>
      <c r="E492" s="12" t="s">
        <v>64</v>
      </c>
      <c r="F492" s="13" t="s">
        <v>2758</v>
      </c>
      <c r="G492" s="14"/>
      <c r="H492" s="15" t="s">
        <v>2759</v>
      </c>
      <c r="I492" s="15" t="s">
        <v>2760</v>
      </c>
      <c r="J492" s="15" t="s">
        <v>2761</v>
      </c>
      <c r="K492" s="15" t="s">
        <v>2762</v>
      </c>
      <c r="L492" s="12"/>
      <c r="M492" s="16">
        <v>15000000</v>
      </c>
      <c r="N492" s="17">
        <v>30100000</v>
      </c>
      <c r="O492" s="32">
        <f>Table1[[#This Row],[Box Office Revenue ($)]]-Table1[[#This Row],[Budget ($)]]</f>
        <v>15100000</v>
      </c>
      <c r="P492" s="35">
        <f>(Table1[[#This Row],[Profit Made]]/Table1[[#This Row],[Budget ($)]])</f>
        <v>1.0066666666666666</v>
      </c>
      <c r="Q492" s="2"/>
      <c r="R492" s="2"/>
      <c r="S492" s="2"/>
      <c r="T492" s="2"/>
      <c r="U492" s="2"/>
      <c r="V492" s="2"/>
    </row>
    <row r="493" spans="1:22" ht="12.75" x14ac:dyDescent="0.2">
      <c r="A493" s="9" t="s">
        <v>2763</v>
      </c>
      <c r="B493" s="10">
        <v>41655</v>
      </c>
      <c r="C493" s="11" t="s">
        <v>2764</v>
      </c>
      <c r="D493" s="12" t="s">
        <v>64</v>
      </c>
      <c r="E493" s="12"/>
      <c r="F493" s="13" t="s">
        <v>2765</v>
      </c>
      <c r="G493" s="14"/>
      <c r="H493" s="15" t="s">
        <v>2000</v>
      </c>
      <c r="I493" s="15" t="s">
        <v>769</v>
      </c>
      <c r="J493" s="15" t="s">
        <v>521</v>
      </c>
      <c r="K493" s="15" t="s">
        <v>2766</v>
      </c>
      <c r="L493" s="12"/>
      <c r="M493" s="16">
        <v>3300000</v>
      </c>
      <c r="N493" s="17">
        <v>49000000</v>
      </c>
      <c r="O493" s="32">
        <f>Table1[[#This Row],[Box Office Revenue ($)]]-Table1[[#This Row],[Budget ($)]]</f>
        <v>45700000</v>
      </c>
      <c r="P493" s="35">
        <f>(Table1[[#This Row],[Profit Made]]/Table1[[#This Row],[Budget ($)]])</f>
        <v>13.848484848484848</v>
      </c>
      <c r="Q493" s="2"/>
      <c r="R493" s="2"/>
      <c r="S493" s="2"/>
      <c r="T493" s="2"/>
      <c r="U493" s="2"/>
      <c r="V493" s="2"/>
    </row>
    <row r="494" spans="1:22" ht="12.75" x14ac:dyDescent="0.2">
      <c r="A494" s="9" t="s">
        <v>2767</v>
      </c>
      <c r="B494" s="10">
        <v>42433</v>
      </c>
      <c r="C494" s="11" t="s">
        <v>2768</v>
      </c>
      <c r="D494" s="12" t="s">
        <v>64</v>
      </c>
      <c r="E494" s="12" t="s">
        <v>42</v>
      </c>
      <c r="F494" s="13" t="s">
        <v>2769</v>
      </c>
      <c r="G494" s="13" t="s">
        <v>2770</v>
      </c>
      <c r="H494" s="15" t="s">
        <v>1891</v>
      </c>
      <c r="I494" s="15" t="s">
        <v>1967</v>
      </c>
      <c r="J494" s="15" t="s">
        <v>2232</v>
      </c>
      <c r="K494" s="15" t="s">
        <v>1529</v>
      </c>
      <c r="L494" s="15" t="s">
        <v>1701</v>
      </c>
      <c r="M494" s="16">
        <v>35000000</v>
      </c>
      <c r="N494" s="17">
        <v>24900000</v>
      </c>
      <c r="O494" s="32">
        <f>Table1[[#This Row],[Box Office Revenue ($)]]-Table1[[#This Row],[Budget ($)]]</f>
        <v>-10100000</v>
      </c>
      <c r="P494" s="35">
        <f>(Table1[[#This Row],[Profit Made]]/Table1[[#This Row],[Budget ($)]])</f>
        <v>-0.28857142857142859</v>
      </c>
      <c r="Q494" s="2"/>
      <c r="R494" s="2"/>
      <c r="S494" s="2"/>
      <c r="T494" s="2"/>
      <c r="U494" s="2"/>
      <c r="V494" s="2"/>
    </row>
    <row r="495" spans="1:22" ht="12.75" x14ac:dyDescent="0.2">
      <c r="A495" s="9" t="s">
        <v>2771</v>
      </c>
      <c r="B495" s="10">
        <v>41453</v>
      </c>
      <c r="C495" s="11" t="s">
        <v>2772</v>
      </c>
      <c r="D495" s="12" t="s">
        <v>24</v>
      </c>
      <c r="E495" s="12"/>
      <c r="F495" s="13" t="s">
        <v>1044</v>
      </c>
      <c r="G495" s="14"/>
      <c r="H495" s="15" t="s">
        <v>46</v>
      </c>
      <c r="I495" s="15" t="s">
        <v>240</v>
      </c>
      <c r="J495" s="15" t="s">
        <v>2773</v>
      </c>
      <c r="K495" s="15" t="s">
        <v>2774</v>
      </c>
      <c r="L495" s="15" t="s">
        <v>1089</v>
      </c>
      <c r="M495" s="16">
        <v>150000000</v>
      </c>
      <c r="N495" s="17">
        <v>205000000</v>
      </c>
      <c r="O495" s="32">
        <f>Table1[[#This Row],[Box Office Revenue ($)]]-Table1[[#This Row],[Budget ($)]]</f>
        <v>55000000</v>
      </c>
      <c r="P495" s="35">
        <f>(Table1[[#This Row],[Profit Made]]/Table1[[#This Row],[Budget ($)]])</f>
        <v>0.36666666666666664</v>
      </c>
      <c r="Q495" s="2"/>
      <c r="R495" s="2"/>
      <c r="S495" s="2"/>
      <c r="T495" s="2"/>
      <c r="U495" s="2"/>
      <c r="V495" s="2"/>
    </row>
    <row r="496" spans="1:22" ht="12.75" x14ac:dyDescent="0.2">
      <c r="A496" s="9" t="s">
        <v>2775</v>
      </c>
      <c r="B496" s="10">
        <v>41880</v>
      </c>
      <c r="C496" s="11" t="s">
        <v>2776</v>
      </c>
      <c r="D496" s="12" t="s">
        <v>64</v>
      </c>
      <c r="E496" s="12"/>
      <c r="F496" s="13" t="s">
        <v>2777</v>
      </c>
      <c r="G496" s="14"/>
      <c r="H496" s="15" t="s">
        <v>989</v>
      </c>
      <c r="I496" s="15" t="s">
        <v>2778</v>
      </c>
      <c r="J496" s="15" t="s">
        <v>2025</v>
      </c>
      <c r="K496" s="15" t="s">
        <v>2779</v>
      </c>
      <c r="L496" s="12"/>
      <c r="M496" s="16">
        <v>15000000</v>
      </c>
      <c r="N496" s="17">
        <v>52500000</v>
      </c>
      <c r="O496" s="32">
        <f>Table1[[#This Row],[Box Office Revenue ($)]]-Table1[[#This Row],[Budget ($)]]</f>
        <v>37500000</v>
      </c>
      <c r="P496" s="35">
        <f>(Table1[[#This Row],[Profit Made]]/Table1[[#This Row],[Budget ($)]])</f>
        <v>2.5</v>
      </c>
      <c r="Q496" s="2"/>
      <c r="R496" s="2"/>
      <c r="S496" s="2"/>
      <c r="T496" s="2"/>
      <c r="U496" s="2"/>
      <c r="V496" s="2"/>
    </row>
    <row r="497" spans="1:22" ht="12.75" x14ac:dyDescent="0.2">
      <c r="A497" s="9" t="s">
        <v>2780</v>
      </c>
      <c r="B497" s="10">
        <v>41683</v>
      </c>
      <c r="C497" s="11" t="s">
        <v>2781</v>
      </c>
      <c r="D497" s="12" t="s">
        <v>64</v>
      </c>
      <c r="E497" s="12" t="s">
        <v>54</v>
      </c>
      <c r="F497" s="13" t="s">
        <v>2782</v>
      </c>
      <c r="G497" s="14"/>
      <c r="H497" s="15" t="s">
        <v>574</v>
      </c>
      <c r="I497" s="15" t="s">
        <v>1210</v>
      </c>
      <c r="J497" s="15" t="s">
        <v>2722</v>
      </c>
      <c r="K497" s="15" t="s">
        <v>1474</v>
      </c>
      <c r="L497" s="15" t="s">
        <v>162</v>
      </c>
      <c r="M497" s="16">
        <v>60000000</v>
      </c>
      <c r="N497" s="17">
        <v>31100000</v>
      </c>
      <c r="O497" s="32">
        <f>Table1[[#This Row],[Box Office Revenue ($)]]-Table1[[#This Row],[Budget ($)]]</f>
        <v>-28900000</v>
      </c>
      <c r="P497" s="35">
        <f>(Table1[[#This Row],[Profit Made]]/Table1[[#This Row],[Budget ($)]])</f>
        <v>-0.48166666666666669</v>
      </c>
      <c r="Q497" s="2"/>
      <c r="R497" s="2"/>
      <c r="S497" s="2"/>
      <c r="T497" s="2"/>
      <c r="U497" s="2"/>
      <c r="V497" s="2"/>
    </row>
    <row r="498" spans="1:22" ht="12.75" x14ac:dyDescent="0.2">
      <c r="A498" s="9" t="s">
        <v>2783</v>
      </c>
      <c r="B498" s="10">
        <v>41657</v>
      </c>
      <c r="C498" s="11" t="s">
        <v>2784</v>
      </c>
      <c r="D498" s="12" t="s">
        <v>64</v>
      </c>
      <c r="E498" s="12" t="s">
        <v>42</v>
      </c>
      <c r="F498" s="13" t="s">
        <v>2785</v>
      </c>
      <c r="G498" s="14"/>
      <c r="H498" s="15" t="s">
        <v>2785</v>
      </c>
      <c r="I498" s="15" t="s">
        <v>1393</v>
      </c>
      <c r="J498" s="15" t="s">
        <v>972</v>
      </c>
      <c r="K498" s="15" t="s">
        <v>2786</v>
      </c>
      <c r="L498" s="15" t="s">
        <v>2787</v>
      </c>
      <c r="M498" s="16">
        <v>6000000</v>
      </c>
      <c r="N498" s="17">
        <v>5500000</v>
      </c>
      <c r="O498" s="32">
        <f>Table1[[#This Row],[Box Office Revenue ($)]]-Table1[[#This Row],[Budget ($)]]</f>
        <v>-500000</v>
      </c>
      <c r="P498" s="35">
        <f>(Table1[[#This Row],[Profit Made]]/Table1[[#This Row],[Budget ($)]])</f>
        <v>-8.3333333333333329E-2</v>
      </c>
      <c r="Q498" s="2"/>
      <c r="R498" s="2"/>
      <c r="S498" s="2"/>
      <c r="T498" s="2"/>
      <c r="U498" s="2"/>
      <c r="V498" s="2"/>
    </row>
    <row r="499" spans="1:22" ht="12.75" x14ac:dyDescent="0.2">
      <c r="A499" s="9" t="s">
        <v>2788</v>
      </c>
      <c r="B499" s="10">
        <v>42095</v>
      </c>
      <c r="C499" s="11" t="s">
        <v>2789</v>
      </c>
      <c r="D499" s="12" t="s">
        <v>64</v>
      </c>
      <c r="E499" s="12"/>
      <c r="F499" s="13" t="s">
        <v>2790</v>
      </c>
      <c r="G499" s="14"/>
      <c r="H499" s="15" t="s">
        <v>764</v>
      </c>
      <c r="I499" s="15" t="s">
        <v>580</v>
      </c>
      <c r="J499" s="15" t="s">
        <v>417</v>
      </c>
      <c r="K499" s="15" t="s">
        <v>2197</v>
      </c>
      <c r="L499" s="15" t="s">
        <v>2791</v>
      </c>
      <c r="M499" s="16">
        <v>11000000</v>
      </c>
      <c r="N499" s="17">
        <v>61600000</v>
      </c>
      <c r="O499" s="32">
        <f>Table1[[#This Row],[Box Office Revenue ($)]]-Table1[[#This Row],[Budget ($)]]</f>
        <v>50600000</v>
      </c>
      <c r="P499" s="35">
        <f>(Table1[[#This Row],[Profit Made]]/Table1[[#This Row],[Budget ($)]])</f>
        <v>4.5999999999999996</v>
      </c>
      <c r="Q499" s="2"/>
      <c r="R499" s="2"/>
      <c r="S499" s="2"/>
      <c r="T499" s="2"/>
      <c r="U499" s="2"/>
      <c r="V499" s="2"/>
    </row>
    <row r="500" spans="1:22" ht="12.75" x14ac:dyDescent="0.2">
      <c r="A500" s="9" t="s">
        <v>2792</v>
      </c>
      <c r="B500" s="10">
        <v>41180</v>
      </c>
      <c r="C500" s="11" t="s">
        <v>2793</v>
      </c>
      <c r="D500" s="12" t="s">
        <v>64</v>
      </c>
      <c r="E500" s="12"/>
      <c r="F500" s="13" t="s">
        <v>2794</v>
      </c>
      <c r="G500" s="14"/>
      <c r="H500" s="15" t="s">
        <v>317</v>
      </c>
      <c r="I500" s="15" t="s">
        <v>2773</v>
      </c>
      <c r="J500" s="15" t="s">
        <v>2795</v>
      </c>
      <c r="K500" s="15" t="s">
        <v>1361</v>
      </c>
      <c r="L500" s="15" t="s">
        <v>2796</v>
      </c>
      <c r="M500" s="16">
        <v>19000000</v>
      </c>
      <c r="N500" s="17">
        <v>5400000</v>
      </c>
      <c r="O500" s="32">
        <f>Table1[[#This Row],[Box Office Revenue ($)]]-Table1[[#This Row],[Budget ($)]]</f>
        <v>-13600000</v>
      </c>
      <c r="P500" s="35">
        <f>(Table1[[#This Row],[Profit Made]]/Table1[[#This Row],[Budget ($)]])</f>
        <v>-0.71578947368421053</v>
      </c>
      <c r="Q500" s="2"/>
      <c r="R500" s="2"/>
      <c r="S500" s="2"/>
      <c r="T500" s="2"/>
      <c r="U500" s="2"/>
      <c r="V500" s="2"/>
    </row>
    <row r="501" spans="1:22" ht="12.75" x14ac:dyDescent="0.2">
      <c r="A501" s="9" t="s">
        <v>2797</v>
      </c>
      <c r="B501" s="10">
        <v>42293</v>
      </c>
      <c r="C501" s="11" t="s">
        <v>2798</v>
      </c>
      <c r="D501" s="12" t="s">
        <v>64</v>
      </c>
      <c r="E501" s="12"/>
      <c r="F501" s="13" t="s">
        <v>2799</v>
      </c>
      <c r="G501" s="14"/>
      <c r="H501" s="15" t="s">
        <v>1367</v>
      </c>
      <c r="I501" s="15" t="s">
        <v>2800</v>
      </c>
      <c r="J501" s="15" t="s">
        <v>2801</v>
      </c>
      <c r="K501" s="15" t="s">
        <v>1517</v>
      </c>
      <c r="L501" s="15" t="s">
        <v>852</v>
      </c>
      <c r="M501" s="16">
        <v>13000000</v>
      </c>
      <c r="N501" s="17">
        <v>14400000</v>
      </c>
      <c r="O501" s="32">
        <f>Table1[[#This Row],[Box Office Revenue ($)]]-Table1[[#This Row],[Budget ($)]]</f>
        <v>1400000</v>
      </c>
      <c r="P501" s="35">
        <f>(Table1[[#This Row],[Profit Made]]/Table1[[#This Row],[Budget ($)]])</f>
        <v>0.1076923076923077</v>
      </c>
      <c r="Q501" s="2"/>
      <c r="R501" s="2"/>
      <c r="S501" s="2"/>
      <c r="T501" s="2"/>
      <c r="U501" s="2"/>
      <c r="V501" s="2"/>
    </row>
    <row r="502" spans="1:22" ht="12.75" x14ac:dyDescent="0.2">
      <c r="A502" s="9" t="s">
        <v>2802</v>
      </c>
      <c r="B502" s="10">
        <v>41446</v>
      </c>
      <c r="C502" s="11" t="s">
        <v>2803</v>
      </c>
      <c r="D502" s="12" t="s">
        <v>24</v>
      </c>
      <c r="E502" s="12" t="s">
        <v>17</v>
      </c>
      <c r="F502" s="13" t="s">
        <v>2804</v>
      </c>
      <c r="G502" s="14"/>
      <c r="H502" s="15" t="s">
        <v>421</v>
      </c>
      <c r="I502" s="15" t="s">
        <v>1033</v>
      </c>
      <c r="J502" s="15" t="s">
        <v>26</v>
      </c>
      <c r="K502" s="15" t="s">
        <v>2805</v>
      </c>
      <c r="L502" s="15" t="s">
        <v>177</v>
      </c>
      <c r="M502" s="16">
        <v>190000000</v>
      </c>
      <c r="N502" s="17">
        <v>540000000</v>
      </c>
      <c r="O502" s="32">
        <f>Table1[[#This Row],[Box Office Revenue ($)]]-Table1[[#This Row],[Budget ($)]]</f>
        <v>350000000</v>
      </c>
      <c r="P502" s="35">
        <f>(Table1[[#This Row],[Profit Made]]/Table1[[#This Row],[Budget ($)]])</f>
        <v>1.8421052631578947</v>
      </c>
      <c r="Q502" s="2"/>
      <c r="R502" s="2"/>
      <c r="S502" s="2"/>
      <c r="T502" s="2"/>
      <c r="U502" s="2"/>
      <c r="V502" s="2"/>
    </row>
    <row r="503" spans="1:22" ht="12.75" x14ac:dyDescent="0.2">
      <c r="A503" s="9" t="s">
        <v>2806</v>
      </c>
      <c r="B503" s="10">
        <v>40998</v>
      </c>
      <c r="C503" s="11" t="s">
        <v>2807</v>
      </c>
      <c r="D503" s="12" t="s">
        <v>24</v>
      </c>
      <c r="E503" s="12" t="s">
        <v>145</v>
      </c>
      <c r="F503" s="13" t="s">
        <v>1985</v>
      </c>
      <c r="G503" s="14"/>
      <c r="H503" s="15" t="s">
        <v>1301</v>
      </c>
      <c r="I503" s="15" t="s">
        <v>139</v>
      </c>
      <c r="J503" s="15" t="s">
        <v>927</v>
      </c>
      <c r="K503" s="15" t="s">
        <v>1622</v>
      </c>
      <c r="L503" s="15" t="s">
        <v>900</v>
      </c>
      <c r="M503" s="16">
        <v>150000000</v>
      </c>
      <c r="N503" s="17">
        <v>305300000</v>
      </c>
      <c r="O503" s="32">
        <f>Table1[[#This Row],[Box Office Revenue ($)]]-Table1[[#This Row],[Budget ($)]]</f>
        <v>155300000</v>
      </c>
      <c r="P503" s="35">
        <f>(Table1[[#This Row],[Profit Made]]/Table1[[#This Row],[Budget ($)]])</f>
        <v>1.0353333333333334</v>
      </c>
      <c r="Q503" s="2"/>
      <c r="R503" s="2"/>
      <c r="S503" s="2"/>
      <c r="T503" s="2"/>
      <c r="U503" s="2"/>
      <c r="V503" s="2"/>
    </row>
    <row r="504" spans="1:22" ht="12.75" x14ac:dyDescent="0.2">
      <c r="A504" s="9" t="s">
        <v>2808</v>
      </c>
      <c r="B504" s="10">
        <v>42499</v>
      </c>
      <c r="C504" s="11" t="s">
        <v>2809</v>
      </c>
      <c r="D504" s="12" t="s">
        <v>24</v>
      </c>
      <c r="E504" s="12"/>
      <c r="F504" s="13" t="s">
        <v>2810</v>
      </c>
      <c r="G504" s="14"/>
      <c r="H504" s="15" t="s">
        <v>2661</v>
      </c>
      <c r="I504" s="15" t="s">
        <v>1678</v>
      </c>
      <c r="J504" s="15" t="s">
        <v>1152</v>
      </c>
      <c r="K504" s="15" t="s">
        <v>115</v>
      </c>
      <c r="L504" s="15" t="s">
        <v>1277</v>
      </c>
      <c r="M504" s="16">
        <v>178000000</v>
      </c>
      <c r="N504" s="17">
        <v>544600000</v>
      </c>
      <c r="O504" s="32">
        <f>Table1[[#This Row],[Box Office Revenue ($)]]-Table1[[#This Row],[Budget ($)]]</f>
        <v>366600000</v>
      </c>
      <c r="P504" s="35">
        <f>(Table1[[#This Row],[Profit Made]]/Table1[[#This Row],[Budget ($)]])</f>
        <v>2.059550561797753</v>
      </c>
      <c r="Q504" s="2"/>
      <c r="R504" s="2"/>
      <c r="S504" s="2"/>
      <c r="T504" s="2"/>
      <c r="U504" s="2"/>
      <c r="V504" s="2"/>
    </row>
    <row r="505" spans="1:22" ht="12.75" x14ac:dyDescent="0.2">
      <c r="A505" s="9" t="s">
        <v>2811</v>
      </c>
      <c r="B505" s="10">
        <v>41769</v>
      </c>
      <c r="C505" s="11" t="s">
        <v>2812</v>
      </c>
      <c r="D505" s="12" t="s">
        <v>24</v>
      </c>
      <c r="E505" s="12" t="s">
        <v>145</v>
      </c>
      <c r="F505" s="13" t="s">
        <v>2810</v>
      </c>
      <c r="G505" s="14"/>
      <c r="H505" s="15" t="s">
        <v>464</v>
      </c>
      <c r="I505" s="15" t="s">
        <v>2661</v>
      </c>
      <c r="J505" s="15" t="s">
        <v>1678</v>
      </c>
      <c r="K505" s="15" t="s">
        <v>2092</v>
      </c>
      <c r="L505" s="15" t="s">
        <v>1152</v>
      </c>
      <c r="M505" s="16">
        <v>200000000</v>
      </c>
      <c r="N505" s="17">
        <v>747900000</v>
      </c>
      <c r="O505" s="32">
        <f>Table1[[#This Row],[Box Office Revenue ($)]]-Table1[[#This Row],[Budget ($)]]</f>
        <v>547900000</v>
      </c>
      <c r="P505" s="35">
        <f>(Table1[[#This Row],[Profit Made]]/Table1[[#This Row],[Budget ($)]])</f>
        <v>2.7395</v>
      </c>
      <c r="Q505" s="2"/>
      <c r="R505" s="2"/>
      <c r="S505" s="2"/>
      <c r="T505" s="2"/>
      <c r="U505" s="2"/>
      <c r="V505" s="2"/>
    </row>
    <row r="506" spans="1:22" ht="12.75" x14ac:dyDescent="0.2">
      <c r="A506" s="9" t="s">
        <v>2813</v>
      </c>
      <c r="B506" s="10">
        <v>41509</v>
      </c>
      <c r="C506" s="11" t="s">
        <v>2814</v>
      </c>
      <c r="D506" s="12" t="s">
        <v>17</v>
      </c>
      <c r="E506" s="12"/>
      <c r="F506" s="13" t="s">
        <v>2815</v>
      </c>
      <c r="G506" s="14"/>
      <c r="H506" s="15" t="s">
        <v>2816</v>
      </c>
      <c r="I506" s="15" t="s">
        <v>2817</v>
      </c>
      <c r="J506" s="15" t="s">
        <v>2818</v>
      </c>
      <c r="K506" s="15" t="s">
        <v>2819</v>
      </c>
      <c r="L506" s="15" t="s">
        <v>2820</v>
      </c>
      <c r="M506" s="16">
        <v>1000000</v>
      </c>
      <c r="N506" s="17">
        <v>26800000</v>
      </c>
      <c r="O506" s="32">
        <f>Table1[[#This Row],[Box Office Revenue ($)]]-Table1[[#This Row],[Budget ($)]]</f>
        <v>25800000</v>
      </c>
      <c r="P506" s="35">
        <f>(Table1[[#This Row],[Profit Made]]/Table1[[#This Row],[Budget ($)]])</f>
        <v>25.8</v>
      </c>
      <c r="Q506" s="2"/>
      <c r="R506" s="2"/>
      <c r="S506" s="2"/>
      <c r="T506" s="2"/>
      <c r="U506" s="2"/>
      <c r="V506" s="2"/>
    </row>
    <row r="507" spans="1:22" ht="12.75" x14ac:dyDescent="0.2">
      <c r="A507" s="9" t="s">
        <v>2821</v>
      </c>
      <c r="B507" s="10">
        <v>41262</v>
      </c>
      <c r="C507" s="11" t="s">
        <v>2822</v>
      </c>
      <c r="D507" s="12" t="s">
        <v>64</v>
      </c>
      <c r="E507" s="12"/>
      <c r="F507" s="13" t="s">
        <v>2823</v>
      </c>
      <c r="G507" s="14"/>
      <c r="H507" s="15" t="s">
        <v>116</v>
      </c>
      <c r="I507" s="15" t="s">
        <v>2184</v>
      </c>
      <c r="J507" s="15" t="s">
        <v>353</v>
      </c>
      <c r="K507" s="15" t="s">
        <v>444</v>
      </c>
      <c r="L507" s="15" t="s">
        <v>493</v>
      </c>
      <c r="M507" s="16">
        <v>40000000</v>
      </c>
      <c r="N507" s="17">
        <v>132800000.00000001</v>
      </c>
      <c r="O507" s="32">
        <f>Table1[[#This Row],[Box Office Revenue ($)]]-Table1[[#This Row],[Budget ($)]]</f>
        <v>92800000.000000015</v>
      </c>
      <c r="P507" s="35">
        <f>(Table1[[#This Row],[Profit Made]]/Table1[[#This Row],[Budget ($)]])</f>
        <v>2.3200000000000003</v>
      </c>
      <c r="Q507" s="2"/>
      <c r="R507" s="2"/>
      <c r="S507" s="2"/>
      <c r="T507" s="2"/>
      <c r="U507" s="2"/>
      <c r="V507" s="2"/>
    </row>
    <row r="508" spans="1:22" ht="12.75" x14ac:dyDescent="0.2">
      <c r="A508" s="9" t="s">
        <v>2824</v>
      </c>
      <c r="B508" s="10">
        <v>42054</v>
      </c>
      <c r="C508" s="11" t="s">
        <v>2825</v>
      </c>
      <c r="D508" s="12" t="s">
        <v>183</v>
      </c>
      <c r="E508" s="12" t="s">
        <v>54</v>
      </c>
      <c r="F508" s="13" t="s">
        <v>2826</v>
      </c>
      <c r="G508" s="14"/>
      <c r="H508" s="15" t="s">
        <v>2827</v>
      </c>
      <c r="I508" s="15" t="s">
        <v>2828</v>
      </c>
      <c r="J508" s="15" t="s">
        <v>2829</v>
      </c>
      <c r="K508" s="15" t="s">
        <v>2830</v>
      </c>
      <c r="L508" s="15" t="s">
        <v>2831</v>
      </c>
      <c r="M508" s="16">
        <v>30000000</v>
      </c>
      <c r="N508" s="17">
        <v>64470000</v>
      </c>
      <c r="O508" s="32">
        <f>Table1[[#This Row],[Box Office Revenue ($)]]-Table1[[#This Row],[Budget ($)]]</f>
        <v>34470000</v>
      </c>
      <c r="P508" s="35">
        <f>(Table1[[#This Row],[Profit Made]]/Table1[[#This Row],[Budget ($)]])</f>
        <v>1.149</v>
      </c>
      <c r="Q508" s="2"/>
      <c r="R508" s="2"/>
      <c r="S508" s="2"/>
      <c r="T508" s="2"/>
      <c r="U508" s="2"/>
      <c r="V508" s="2"/>
    </row>
    <row r="509" spans="1:22" ht="12.75" x14ac:dyDescent="0.2">
      <c r="A509" s="21" t="s">
        <v>2832</v>
      </c>
      <c r="B509" s="22">
        <v>42412</v>
      </c>
      <c r="C509" s="23" t="s">
        <v>2833</v>
      </c>
      <c r="D509" s="24" t="s">
        <v>42</v>
      </c>
      <c r="E509" s="24"/>
      <c r="F509" s="25" t="s">
        <v>1444</v>
      </c>
      <c r="G509" s="26"/>
      <c r="H509" s="27" t="s">
        <v>1444</v>
      </c>
      <c r="I509" s="27" t="s">
        <v>1446</v>
      </c>
      <c r="J509" s="27" t="s">
        <v>2834</v>
      </c>
      <c r="K509" s="27" t="s">
        <v>546</v>
      </c>
      <c r="L509" s="27" t="s">
        <v>2835</v>
      </c>
      <c r="M509" s="28">
        <v>50000000</v>
      </c>
      <c r="N509" s="29">
        <v>56000000</v>
      </c>
      <c r="O509" s="33">
        <f>Table1[[#This Row],[Box Office Revenue ($)]]-Table1[[#This Row],[Budget ($)]]</f>
        <v>6000000</v>
      </c>
      <c r="P509" s="35">
        <f>(Table1[[#This Row],[Profit Made]]/Table1[[#This Row],[Budget ($)]])</f>
        <v>0.12</v>
      </c>
      <c r="Q509" s="2"/>
      <c r="R509" s="2"/>
      <c r="S509" s="2"/>
      <c r="T509" s="2"/>
      <c r="U509" s="2"/>
      <c r="V509" s="2"/>
    </row>
    <row r="511" spans="1:22" ht="15.75" customHeight="1" x14ac:dyDescent="0.2">
      <c r="O511" s="48"/>
    </row>
  </sheetData>
  <conditionalFormatting sqref="P1:P1048576">
    <cfRule type="cellIs" dxfId="3" priority="2" operator="lessThan">
      <formula>0</formula>
    </cfRule>
  </conditionalFormatting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  <hyperlink ref="C14" r:id="rId13" xr:uid="{00000000-0004-0000-0000-00000C000000}"/>
    <hyperlink ref="C15" r:id="rId14" xr:uid="{00000000-0004-0000-0000-00000D000000}"/>
    <hyperlink ref="C16" r:id="rId15" xr:uid="{00000000-0004-0000-0000-00000E000000}"/>
    <hyperlink ref="C17" r:id="rId16" xr:uid="{00000000-0004-0000-0000-00000F000000}"/>
    <hyperlink ref="C18" r:id="rId17" xr:uid="{00000000-0004-0000-0000-000010000000}"/>
    <hyperlink ref="C19" r:id="rId18" xr:uid="{00000000-0004-0000-0000-000011000000}"/>
    <hyperlink ref="C20" r:id="rId19" xr:uid="{00000000-0004-0000-0000-000012000000}"/>
    <hyperlink ref="C21" r:id="rId20" xr:uid="{00000000-0004-0000-0000-000013000000}"/>
    <hyperlink ref="C22" r:id="rId21" xr:uid="{00000000-0004-0000-0000-000014000000}"/>
    <hyperlink ref="C23" r:id="rId22" xr:uid="{00000000-0004-0000-0000-000015000000}"/>
    <hyperlink ref="C24" r:id="rId23" xr:uid="{00000000-0004-0000-0000-000016000000}"/>
    <hyperlink ref="C25" r:id="rId24" xr:uid="{00000000-0004-0000-0000-000017000000}"/>
    <hyperlink ref="C26" r:id="rId25" xr:uid="{00000000-0004-0000-0000-000018000000}"/>
    <hyperlink ref="C27" r:id="rId26" xr:uid="{00000000-0004-0000-0000-000019000000}"/>
    <hyperlink ref="C28" r:id="rId27" xr:uid="{00000000-0004-0000-0000-00001A000000}"/>
    <hyperlink ref="C29" r:id="rId28" xr:uid="{00000000-0004-0000-0000-00001B000000}"/>
    <hyperlink ref="C30" r:id="rId29" xr:uid="{00000000-0004-0000-0000-00001C000000}"/>
    <hyperlink ref="C31" r:id="rId30" xr:uid="{00000000-0004-0000-0000-00001D000000}"/>
    <hyperlink ref="C32" r:id="rId31" xr:uid="{00000000-0004-0000-0000-00001E000000}"/>
    <hyperlink ref="C33" r:id="rId32" xr:uid="{00000000-0004-0000-0000-00001F000000}"/>
    <hyperlink ref="C34" r:id="rId33" xr:uid="{00000000-0004-0000-0000-000020000000}"/>
    <hyperlink ref="C35" r:id="rId34" xr:uid="{00000000-0004-0000-0000-000021000000}"/>
    <hyperlink ref="C36" r:id="rId35" xr:uid="{00000000-0004-0000-0000-000022000000}"/>
    <hyperlink ref="C37" r:id="rId36" xr:uid="{00000000-0004-0000-0000-000023000000}"/>
    <hyperlink ref="C38" r:id="rId37" xr:uid="{00000000-0004-0000-0000-000024000000}"/>
    <hyperlink ref="C39" r:id="rId38" xr:uid="{00000000-0004-0000-0000-000025000000}"/>
    <hyperlink ref="C40" r:id="rId39" xr:uid="{00000000-0004-0000-0000-000026000000}"/>
    <hyperlink ref="C41" r:id="rId40" xr:uid="{00000000-0004-0000-0000-000027000000}"/>
    <hyperlink ref="C42" r:id="rId41" xr:uid="{00000000-0004-0000-0000-000028000000}"/>
    <hyperlink ref="C43" r:id="rId42" xr:uid="{00000000-0004-0000-0000-000029000000}"/>
    <hyperlink ref="C44" r:id="rId43" xr:uid="{00000000-0004-0000-0000-00002A000000}"/>
    <hyperlink ref="C45" r:id="rId44" xr:uid="{00000000-0004-0000-0000-00002B000000}"/>
    <hyperlink ref="C46" r:id="rId45" xr:uid="{00000000-0004-0000-0000-00002C000000}"/>
    <hyperlink ref="C47" r:id="rId46" xr:uid="{00000000-0004-0000-0000-00002D000000}"/>
    <hyperlink ref="C48" r:id="rId47" xr:uid="{00000000-0004-0000-0000-00002E000000}"/>
    <hyperlink ref="C49" r:id="rId48" xr:uid="{00000000-0004-0000-0000-00002F000000}"/>
    <hyperlink ref="C50" r:id="rId49" xr:uid="{00000000-0004-0000-0000-000030000000}"/>
    <hyperlink ref="C51" r:id="rId50" xr:uid="{00000000-0004-0000-0000-000031000000}"/>
    <hyperlink ref="C52" r:id="rId51" xr:uid="{00000000-0004-0000-0000-000032000000}"/>
    <hyperlink ref="C53" r:id="rId52" xr:uid="{00000000-0004-0000-0000-000033000000}"/>
    <hyperlink ref="C54" r:id="rId53" xr:uid="{00000000-0004-0000-0000-000034000000}"/>
    <hyperlink ref="C55" r:id="rId54" xr:uid="{00000000-0004-0000-0000-000035000000}"/>
    <hyperlink ref="C56" r:id="rId55" xr:uid="{00000000-0004-0000-0000-000036000000}"/>
    <hyperlink ref="C57" r:id="rId56" xr:uid="{00000000-0004-0000-0000-000037000000}"/>
    <hyperlink ref="C58" r:id="rId57" xr:uid="{00000000-0004-0000-0000-000038000000}"/>
    <hyperlink ref="C59" r:id="rId58" xr:uid="{00000000-0004-0000-0000-000039000000}"/>
    <hyperlink ref="C60" r:id="rId59" xr:uid="{00000000-0004-0000-0000-00003A000000}"/>
    <hyperlink ref="C61" r:id="rId60" xr:uid="{00000000-0004-0000-0000-00003B000000}"/>
    <hyperlink ref="C62" r:id="rId61" xr:uid="{00000000-0004-0000-0000-00003C000000}"/>
    <hyperlink ref="C63" r:id="rId62" xr:uid="{00000000-0004-0000-0000-00003D000000}"/>
    <hyperlink ref="C64" r:id="rId63" xr:uid="{00000000-0004-0000-0000-00003E000000}"/>
    <hyperlink ref="C65" r:id="rId64" xr:uid="{00000000-0004-0000-0000-00003F000000}"/>
    <hyperlink ref="C66" r:id="rId65" xr:uid="{00000000-0004-0000-0000-000040000000}"/>
    <hyperlink ref="C67" r:id="rId66" xr:uid="{00000000-0004-0000-0000-000041000000}"/>
    <hyperlink ref="C68" r:id="rId67" xr:uid="{00000000-0004-0000-0000-000042000000}"/>
    <hyperlink ref="C69" r:id="rId68" xr:uid="{00000000-0004-0000-0000-000043000000}"/>
    <hyperlink ref="C70" r:id="rId69" xr:uid="{00000000-0004-0000-0000-000044000000}"/>
    <hyperlink ref="C71" r:id="rId70" xr:uid="{00000000-0004-0000-0000-000045000000}"/>
    <hyperlink ref="C72" r:id="rId71" xr:uid="{00000000-0004-0000-0000-000046000000}"/>
    <hyperlink ref="C73" r:id="rId72" xr:uid="{00000000-0004-0000-0000-000047000000}"/>
    <hyperlink ref="C74" r:id="rId73" xr:uid="{00000000-0004-0000-0000-000048000000}"/>
    <hyperlink ref="C75" r:id="rId74" xr:uid="{00000000-0004-0000-0000-000049000000}"/>
    <hyperlink ref="C76" r:id="rId75" xr:uid="{00000000-0004-0000-0000-00004A000000}"/>
    <hyperlink ref="C77" r:id="rId76" xr:uid="{00000000-0004-0000-0000-00004B000000}"/>
    <hyperlink ref="C78" r:id="rId77" xr:uid="{00000000-0004-0000-0000-00004C000000}"/>
    <hyperlink ref="C79" r:id="rId78" xr:uid="{00000000-0004-0000-0000-00004D000000}"/>
    <hyperlink ref="C80" r:id="rId79" xr:uid="{00000000-0004-0000-0000-00004E000000}"/>
    <hyperlink ref="C81" r:id="rId80" xr:uid="{00000000-0004-0000-0000-00004F000000}"/>
    <hyperlink ref="C82" r:id="rId81" xr:uid="{00000000-0004-0000-0000-000050000000}"/>
    <hyperlink ref="C83" r:id="rId82" xr:uid="{00000000-0004-0000-0000-000051000000}"/>
    <hyperlink ref="C84" r:id="rId83" xr:uid="{00000000-0004-0000-0000-000052000000}"/>
    <hyperlink ref="C85" r:id="rId84" xr:uid="{00000000-0004-0000-0000-000053000000}"/>
    <hyperlink ref="C86" r:id="rId85" xr:uid="{00000000-0004-0000-0000-000054000000}"/>
    <hyperlink ref="C87" r:id="rId86" xr:uid="{00000000-0004-0000-0000-000055000000}"/>
    <hyperlink ref="C88" r:id="rId87" xr:uid="{00000000-0004-0000-0000-000056000000}"/>
    <hyperlink ref="C89" r:id="rId88" xr:uid="{00000000-0004-0000-0000-000057000000}"/>
    <hyperlink ref="C90" r:id="rId89" xr:uid="{00000000-0004-0000-0000-000058000000}"/>
    <hyperlink ref="C91" r:id="rId90" xr:uid="{00000000-0004-0000-0000-000059000000}"/>
    <hyperlink ref="C92" r:id="rId91" xr:uid="{00000000-0004-0000-0000-00005A000000}"/>
    <hyperlink ref="C93" r:id="rId92" xr:uid="{00000000-0004-0000-0000-00005B000000}"/>
    <hyperlink ref="C94" r:id="rId93" xr:uid="{00000000-0004-0000-0000-00005C000000}"/>
    <hyperlink ref="C95" r:id="rId94" xr:uid="{00000000-0004-0000-0000-00005D000000}"/>
    <hyperlink ref="C96" r:id="rId95" xr:uid="{00000000-0004-0000-0000-00005E000000}"/>
    <hyperlink ref="C97" r:id="rId96" xr:uid="{00000000-0004-0000-0000-00005F000000}"/>
    <hyperlink ref="C98" r:id="rId97" xr:uid="{00000000-0004-0000-0000-000060000000}"/>
    <hyperlink ref="C99" r:id="rId98" xr:uid="{00000000-0004-0000-0000-000061000000}"/>
    <hyperlink ref="C100" r:id="rId99" xr:uid="{00000000-0004-0000-0000-000062000000}"/>
    <hyperlink ref="C101" r:id="rId100" xr:uid="{00000000-0004-0000-0000-000063000000}"/>
    <hyperlink ref="C102" r:id="rId101" xr:uid="{00000000-0004-0000-0000-000064000000}"/>
    <hyperlink ref="C103" r:id="rId102" xr:uid="{00000000-0004-0000-0000-000065000000}"/>
    <hyperlink ref="C104" r:id="rId103" xr:uid="{00000000-0004-0000-0000-000066000000}"/>
    <hyperlink ref="C105" r:id="rId104" xr:uid="{00000000-0004-0000-0000-000067000000}"/>
    <hyperlink ref="C106" r:id="rId105" xr:uid="{00000000-0004-0000-0000-000068000000}"/>
    <hyperlink ref="C107" r:id="rId106" xr:uid="{00000000-0004-0000-0000-000069000000}"/>
    <hyperlink ref="C108" r:id="rId107" xr:uid="{00000000-0004-0000-0000-00006A000000}"/>
    <hyperlink ref="C109" r:id="rId108" xr:uid="{00000000-0004-0000-0000-00006B000000}"/>
    <hyperlink ref="C110" r:id="rId109" xr:uid="{00000000-0004-0000-0000-00006C000000}"/>
    <hyperlink ref="C111" r:id="rId110" xr:uid="{00000000-0004-0000-0000-00006D000000}"/>
    <hyperlink ref="C112" r:id="rId111" xr:uid="{00000000-0004-0000-0000-00006E000000}"/>
    <hyperlink ref="C113" r:id="rId112" xr:uid="{00000000-0004-0000-0000-00006F000000}"/>
    <hyperlink ref="C114" r:id="rId113" xr:uid="{00000000-0004-0000-0000-000070000000}"/>
    <hyperlink ref="C115" r:id="rId114" xr:uid="{00000000-0004-0000-0000-000071000000}"/>
    <hyperlink ref="C116" r:id="rId115" xr:uid="{00000000-0004-0000-0000-000072000000}"/>
    <hyperlink ref="C117" r:id="rId116" xr:uid="{00000000-0004-0000-0000-000073000000}"/>
    <hyperlink ref="C118" r:id="rId117" xr:uid="{00000000-0004-0000-0000-000074000000}"/>
    <hyperlink ref="C119" r:id="rId118" xr:uid="{00000000-0004-0000-0000-000075000000}"/>
    <hyperlink ref="C120" r:id="rId119" xr:uid="{00000000-0004-0000-0000-000076000000}"/>
    <hyperlink ref="C121" r:id="rId120" xr:uid="{00000000-0004-0000-0000-000077000000}"/>
    <hyperlink ref="C122" r:id="rId121" xr:uid="{00000000-0004-0000-0000-000078000000}"/>
    <hyperlink ref="C123" r:id="rId122" xr:uid="{00000000-0004-0000-0000-000079000000}"/>
    <hyperlink ref="C124" r:id="rId123" xr:uid="{00000000-0004-0000-0000-00007A000000}"/>
    <hyperlink ref="C125" r:id="rId124" xr:uid="{00000000-0004-0000-0000-00007B000000}"/>
    <hyperlink ref="C126" r:id="rId125" xr:uid="{00000000-0004-0000-0000-00007C000000}"/>
    <hyperlink ref="C127" r:id="rId126" xr:uid="{00000000-0004-0000-0000-00007D000000}"/>
    <hyperlink ref="C128" r:id="rId127" xr:uid="{00000000-0004-0000-0000-00007E000000}"/>
    <hyperlink ref="C129" r:id="rId128" xr:uid="{00000000-0004-0000-0000-00007F000000}"/>
    <hyperlink ref="C130" r:id="rId129" xr:uid="{00000000-0004-0000-0000-000080000000}"/>
    <hyperlink ref="C131" r:id="rId130" xr:uid="{00000000-0004-0000-0000-000081000000}"/>
    <hyperlink ref="C132" r:id="rId131" xr:uid="{00000000-0004-0000-0000-000082000000}"/>
    <hyperlink ref="C133" r:id="rId132" xr:uid="{00000000-0004-0000-0000-000083000000}"/>
    <hyperlink ref="C134" r:id="rId133" xr:uid="{00000000-0004-0000-0000-000084000000}"/>
    <hyperlink ref="C135" r:id="rId134" xr:uid="{00000000-0004-0000-0000-000085000000}"/>
    <hyperlink ref="C136" r:id="rId135" xr:uid="{00000000-0004-0000-0000-000086000000}"/>
    <hyperlink ref="C137" r:id="rId136" xr:uid="{00000000-0004-0000-0000-000087000000}"/>
    <hyperlink ref="C138" r:id="rId137" xr:uid="{00000000-0004-0000-0000-000088000000}"/>
    <hyperlink ref="C139" r:id="rId138" xr:uid="{00000000-0004-0000-0000-000089000000}"/>
    <hyperlink ref="C140" r:id="rId139" xr:uid="{00000000-0004-0000-0000-00008A000000}"/>
    <hyperlink ref="C141" r:id="rId140" xr:uid="{00000000-0004-0000-0000-00008B000000}"/>
    <hyperlink ref="C142" r:id="rId141" xr:uid="{00000000-0004-0000-0000-00008C000000}"/>
    <hyperlink ref="C143" r:id="rId142" xr:uid="{00000000-0004-0000-0000-00008D000000}"/>
    <hyperlink ref="C144" r:id="rId143" xr:uid="{00000000-0004-0000-0000-00008E000000}"/>
    <hyperlink ref="C145" r:id="rId144" xr:uid="{00000000-0004-0000-0000-00008F000000}"/>
    <hyperlink ref="C146" r:id="rId145" xr:uid="{00000000-0004-0000-0000-000090000000}"/>
    <hyperlink ref="C147" r:id="rId146" xr:uid="{00000000-0004-0000-0000-000091000000}"/>
    <hyperlink ref="C148" r:id="rId147" xr:uid="{00000000-0004-0000-0000-000092000000}"/>
    <hyperlink ref="C149" r:id="rId148" xr:uid="{00000000-0004-0000-0000-000093000000}"/>
    <hyperlink ref="C150" r:id="rId149" xr:uid="{00000000-0004-0000-0000-000094000000}"/>
    <hyperlink ref="C151" r:id="rId150" xr:uid="{00000000-0004-0000-0000-000095000000}"/>
    <hyperlink ref="C152" r:id="rId151" xr:uid="{00000000-0004-0000-0000-000096000000}"/>
    <hyperlink ref="C153" r:id="rId152" xr:uid="{00000000-0004-0000-0000-000097000000}"/>
    <hyperlink ref="C154" r:id="rId153" xr:uid="{00000000-0004-0000-0000-000098000000}"/>
    <hyperlink ref="C155" r:id="rId154" xr:uid="{00000000-0004-0000-0000-000099000000}"/>
    <hyperlink ref="C156" r:id="rId155" xr:uid="{00000000-0004-0000-0000-00009A000000}"/>
    <hyperlink ref="C157" r:id="rId156" xr:uid="{00000000-0004-0000-0000-00009B000000}"/>
    <hyperlink ref="C158" r:id="rId157" xr:uid="{00000000-0004-0000-0000-00009C000000}"/>
    <hyperlink ref="C159" r:id="rId158" xr:uid="{00000000-0004-0000-0000-00009D000000}"/>
    <hyperlink ref="C160" r:id="rId159" xr:uid="{00000000-0004-0000-0000-00009E000000}"/>
    <hyperlink ref="C161" r:id="rId160" xr:uid="{00000000-0004-0000-0000-00009F000000}"/>
    <hyperlink ref="C162" r:id="rId161" xr:uid="{00000000-0004-0000-0000-0000A0000000}"/>
    <hyperlink ref="C163" r:id="rId162" xr:uid="{00000000-0004-0000-0000-0000A1000000}"/>
    <hyperlink ref="C164" r:id="rId163" xr:uid="{00000000-0004-0000-0000-0000A2000000}"/>
    <hyperlink ref="C165" r:id="rId164" xr:uid="{00000000-0004-0000-0000-0000A3000000}"/>
    <hyperlink ref="C166" r:id="rId165" xr:uid="{00000000-0004-0000-0000-0000A4000000}"/>
    <hyperlink ref="C167" r:id="rId166" xr:uid="{00000000-0004-0000-0000-0000A5000000}"/>
    <hyperlink ref="C168" r:id="rId167" xr:uid="{00000000-0004-0000-0000-0000A6000000}"/>
    <hyperlink ref="C169" r:id="rId168" xr:uid="{00000000-0004-0000-0000-0000A7000000}"/>
    <hyperlink ref="C170" r:id="rId169" xr:uid="{00000000-0004-0000-0000-0000A8000000}"/>
    <hyperlink ref="C171" r:id="rId170" xr:uid="{00000000-0004-0000-0000-0000A9000000}"/>
    <hyperlink ref="C172" r:id="rId171" xr:uid="{00000000-0004-0000-0000-0000AA000000}"/>
    <hyperlink ref="C173" r:id="rId172" xr:uid="{00000000-0004-0000-0000-0000AB000000}"/>
    <hyperlink ref="C174" r:id="rId173" xr:uid="{00000000-0004-0000-0000-0000AC000000}"/>
    <hyperlink ref="C175" r:id="rId174" xr:uid="{00000000-0004-0000-0000-0000AD000000}"/>
    <hyperlink ref="C176" r:id="rId175" xr:uid="{00000000-0004-0000-0000-0000AE000000}"/>
    <hyperlink ref="C177" r:id="rId176" xr:uid="{00000000-0004-0000-0000-0000AF000000}"/>
    <hyperlink ref="C178" r:id="rId177" xr:uid="{00000000-0004-0000-0000-0000B0000000}"/>
    <hyperlink ref="C179" r:id="rId178" xr:uid="{00000000-0004-0000-0000-0000B1000000}"/>
    <hyperlink ref="C180" r:id="rId179" xr:uid="{00000000-0004-0000-0000-0000B2000000}"/>
    <hyperlink ref="C181" r:id="rId180" xr:uid="{00000000-0004-0000-0000-0000B3000000}"/>
    <hyperlink ref="C182" r:id="rId181" xr:uid="{00000000-0004-0000-0000-0000B4000000}"/>
    <hyperlink ref="C183" r:id="rId182" xr:uid="{00000000-0004-0000-0000-0000B5000000}"/>
    <hyperlink ref="C184" r:id="rId183" xr:uid="{00000000-0004-0000-0000-0000B6000000}"/>
    <hyperlink ref="C185" r:id="rId184" xr:uid="{00000000-0004-0000-0000-0000B7000000}"/>
    <hyperlink ref="C186" r:id="rId185" xr:uid="{00000000-0004-0000-0000-0000B8000000}"/>
    <hyperlink ref="C187" r:id="rId186" xr:uid="{00000000-0004-0000-0000-0000B9000000}"/>
    <hyperlink ref="C188" r:id="rId187" xr:uid="{00000000-0004-0000-0000-0000BA000000}"/>
    <hyperlink ref="C189" r:id="rId188" xr:uid="{00000000-0004-0000-0000-0000BB000000}"/>
    <hyperlink ref="C190" r:id="rId189" xr:uid="{00000000-0004-0000-0000-0000BC000000}"/>
    <hyperlink ref="C191" r:id="rId190" xr:uid="{00000000-0004-0000-0000-0000BD000000}"/>
    <hyperlink ref="C192" r:id="rId191" xr:uid="{00000000-0004-0000-0000-0000BE000000}"/>
    <hyperlink ref="C193" r:id="rId192" xr:uid="{00000000-0004-0000-0000-0000BF000000}"/>
    <hyperlink ref="C194" r:id="rId193" xr:uid="{00000000-0004-0000-0000-0000C0000000}"/>
    <hyperlink ref="C195" r:id="rId194" xr:uid="{00000000-0004-0000-0000-0000C1000000}"/>
    <hyperlink ref="C196" r:id="rId195" xr:uid="{00000000-0004-0000-0000-0000C2000000}"/>
    <hyperlink ref="C197" r:id="rId196" xr:uid="{00000000-0004-0000-0000-0000C3000000}"/>
    <hyperlink ref="C198" r:id="rId197" xr:uid="{00000000-0004-0000-0000-0000C4000000}"/>
    <hyperlink ref="C199" r:id="rId198" xr:uid="{00000000-0004-0000-0000-0000C5000000}"/>
    <hyperlink ref="C200" r:id="rId199" xr:uid="{00000000-0004-0000-0000-0000C6000000}"/>
    <hyperlink ref="C201" r:id="rId200" xr:uid="{00000000-0004-0000-0000-0000C7000000}"/>
    <hyperlink ref="C202" r:id="rId201" xr:uid="{00000000-0004-0000-0000-0000C8000000}"/>
    <hyperlink ref="C203" r:id="rId202" xr:uid="{00000000-0004-0000-0000-0000C9000000}"/>
    <hyperlink ref="C204" r:id="rId203" xr:uid="{00000000-0004-0000-0000-0000CA000000}"/>
    <hyperlink ref="C205" r:id="rId204" xr:uid="{00000000-0004-0000-0000-0000CB000000}"/>
    <hyperlink ref="C206" r:id="rId205" xr:uid="{00000000-0004-0000-0000-0000CC000000}"/>
    <hyperlink ref="C207" r:id="rId206" xr:uid="{00000000-0004-0000-0000-0000CD000000}"/>
    <hyperlink ref="C208" r:id="rId207" xr:uid="{00000000-0004-0000-0000-0000CE000000}"/>
    <hyperlink ref="C209" r:id="rId208" xr:uid="{00000000-0004-0000-0000-0000CF000000}"/>
    <hyperlink ref="C210" r:id="rId209" xr:uid="{00000000-0004-0000-0000-0000D0000000}"/>
    <hyperlink ref="C211" r:id="rId210" xr:uid="{00000000-0004-0000-0000-0000D1000000}"/>
    <hyperlink ref="C212" r:id="rId211" xr:uid="{00000000-0004-0000-0000-0000D2000000}"/>
    <hyperlink ref="C213" r:id="rId212" xr:uid="{00000000-0004-0000-0000-0000D3000000}"/>
    <hyperlink ref="C214" r:id="rId213" xr:uid="{00000000-0004-0000-0000-0000D4000000}"/>
    <hyperlink ref="C215" r:id="rId214" xr:uid="{00000000-0004-0000-0000-0000D5000000}"/>
    <hyperlink ref="C216" r:id="rId215" xr:uid="{00000000-0004-0000-0000-0000D6000000}"/>
    <hyperlink ref="C217" r:id="rId216" xr:uid="{00000000-0004-0000-0000-0000D7000000}"/>
    <hyperlink ref="C218" r:id="rId217" xr:uid="{00000000-0004-0000-0000-0000D8000000}"/>
    <hyperlink ref="C219" r:id="rId218" xr:uid="{00000000-0004-0000-0000-0000D9000000}"/>
    <hyperlink ref="C220" r:id="rId219" xr:uid="{00000000-0004-0000-0000-0000DA000000}"/>
    <hyperlink ref="C221" r:id="rId220" xr:uid="{00000000-0004-0000-0000-0000DB000000}"/>
    <hyperlink ref="C222" r:id="rId221" xr:uid="{00000000-0004-0000-0000-0000DC000000}"/>
    <hyperlink ref="C223" r:id="rId222" xr:uid="{00000000-0004-0000-0000-0000DD000000}"/>
    <hyperlink ref="C224" r:id="rId223" xr:uid="{00000000-0004-0000-0000-0000DE000000}"/>
    <hyperlink ref="C225" r:id="rId224" xr:uid="{00000000-0004-0000-0000-0000DF000000}"/>
    <hyperlink ref="C226" r:id="rId225" xr:uid="{00000000-0004-0000-0000-0000E0000000}"/>
    <hyperlink ref="C227" r:id="rId226" xr:uid="{00000000-0004-0000-0000-0000E1000000}"/>
    <hyperlink ref="C228" r:id="rId227" xr:uid="{00000000-0004-0000-0000-0000E2000000}"/>
    <hyperlink ref="C229" r:id="rId228" xr:uid="{00000000-0004-0000-0000-0000E3000000}"/>
    <hyperlink ref="C230" r:id="rId229" xr:uid="{00000000-0004-0000-0000-0000E4000000}"/>
    <hyperlink ref="C231" r:id="rId230" xr:uid="{00000000-0004-0000-0000-0000E5000000}"/>
    <hyperlink ref="C232" r:id="rId231" xr:uid="{00000000-0004-0000-0000-0000E6000000}"/>
    <hyperlink ref="C233" r:id="rId232" xr:uid="{00000000-0004-0000-0000-0000E7000000}"/>
    <hyperlink ref="C234" r:id="rId233" xr:uid="{00000000-0004-0000-0000-0000E8000000}"/>
    <hyperlink ref="C235" r:id="rId234" xr:uid="{00000000-0004-0000-0000-0000E9000000}"/>
    <hyperlink ref="C236" r:id="rId235" xr:uid="{00000000-0004-0000-0000-0000EA000000}"/>
    <hyperlink ref="C237" r:id="rId236" xr:uid="{00000000-0004-0000-0000-0000EB000000}"/>
    <hyperlink ref="C238" r:id="rId237" xr:uid="{00000000-0004-0000-0000-0000EC000000}"/>
    <hyperlink ref="C239" r:id="rId238" xr:uid="{00000000-0004-0000-0000-0000ED000000}"/>
    <hyperlink ref="C240" r:id="rId239" xr:uid="{00000000-0004-0000-0000-0000EE000000}"/>
    <hyperlink ref="C241" r:id="rId240" xr:uid="{00000000-0004-0000-0000-0000EF000000}"/>
    <hyperlink ref="C242" r:id="rId241" xr:uid="{00000000-0004-0000-0000-0000F0000000}"/>
    <hyperlink ref="C243" r:id="rId242" xr:uid="{00000000-0004-0000-0000-0000F1000000}"/>
    <hyperlink ref="C244" r:id="rId243" xr:uid="{00000000-0004-0000-0000-0000F2000000}"/>
    <hyperlink ref="C245" r:id="rId244" xr:uid="{00000000-0004-0000-0000-0000F3000000}"/>
    <hyperlink ref="C246" r:id="rId245" xr:uid="{00000000-0004-0000-0000-0000F4000000}"/>
    <hyperlink ref="C247" r:id="rId246" xr:uid="{00000000-0004-0000-0000-0000F5000000}"/>
    <hyperlink ref="C248" r:id="rId247" xr:uid="{00000000-0004-0000-0000-0000F6000000}"/>
    <hyperlink ref="C249" r:id="rId248" xr:uid="{00000000-0004-0000-0000-0000F7000000}"/>
    <hyperlink ref="C250" r:id="rId249" xr:uid="{00000000-0004-0000-0000-0000F8000000}"/>
    <hyperlink ref="C251" r:id="rId250" xr:uid="{00000000-0004-0000-0000-0000F9000000}"/>
    <hyperlink ref="C252" r:id="rId251" xr:uid="{00000000-0004-0000-0000-0000FA000000}"/>
    <hyperlink ref="C253" r:id="rId252" xr:uid="{00000000-0004-0000-0000-0000FB000000}"/>
    <hyperlink ref="C254" r:id="rId253" xr:uid="{00000000-0004-0000-0000-0000FC000000}"/>
    <hyperlink ref="C255" r:id="rId254" xr:uid="{00000000-0004-0000-0000-0000FD000000}"/>
    <hyperlink ref="C256" r:id="rId255" xr:uid="{00000000-0004-0000-0000-0000FE000000}"/>
    <hyperlink ref="C257" r:id="rId256" xr:uid="{00000000-0004-0000-0000-0000FF000000}"/>
    <hyperlink ref="C258" r:id="rId257" xr:uid="{00000000-0004-0000-0000-000000010000}"/>
    <hyperlink ref="C259" r:id="rId258" xr:uid="{00000000-0004-0000-0000-000001010000}"/>
    <hyperlink ref="C260" r:id="rId259" xr:uid="{00000000-0004-0000-0000-000002010000}"/>
    <hyperlink ref="C261" r:id="rId260" xr:uid="{00000000-0004-0000-0000-000003010000}"/>
    <hyperlink ref="C262" r:id="rId261" xr:uid="{00000000-0004-0000-0000-000004010000}"/>
    <hyperlink ref="C263" r:id="rId262" xr:uid="{00000000-0004-0000-0000-000005010000}"/>
    <hyperlink ref="C264" r:id="rId263" xr:uid="{00000000-0004-0000-0000-000006010000}"/>
    <hyperlink ref="C265" r:id="rId264" xr:uid="{00000000-0004-0000-0000-000007010000}"/>
    <hyperlink ref="C266" r:id="rId265" xr:uid="{00000000-0004-0000-0000-000008010000}"/>
    <hyperlink ref="C267" r:id="rId266" xr:uid="{00000000-0004-0000-0000-000009010000}"/>
    <hyperlink ref="C268" r:id="rId267" xr:uid="{00000000-0004-0000-0000-00000A010000}"/>
    <hyperlink ref="C269" r:id="rId268" xr:uid="{00000000-0004-0000-0000-00000B010000}"/>
    <hyperlink ref="C270" r:id="rId269" xr:uid="{00000000-0004-0000-0000-00000C010000}"/>
    <hyperlink ref="C271" r:id="rId270" xr:uid="{00000000-0004-0000-0000-00000D010000}"/>
    <hyperlink ref="C272" r:id="rId271" xr:uid="{00000000-0004-0000-0000-00000E010000}"/>
    <hyperlink ref="C273" r:id="rId272" xr:uid="{00000000-0004-0000-0000-00000F010000}"/>
    <hyperlink ref="C274" r:id="rId273" xr:uid="{00000000-0004-0000-0000-000010010000}"/>
    <hyperlink ref="C275" r:id="rId274" xr:uid="{00000000-0004-0000-0000-000011010000}"/>
    <hyperlink ref="C276" r:id="rId275" xr:uid="{00000000-0004-0000-0000-000012010000}"/>
    <hyperlink ref="C277" r:id="rId276" xr:uid="{00000000-0004-0000-0000-000013010000}"/>
    <hyperlink ref="C278" r:id="rId277" xr:uid="{00000000-0004-0000-0000-000014010000}"/>
    <hyperlink ref="C279" r:id="rId278" xr:uid="{00000000-0004-0000-0000-000015010000}"/>
    <hyperlink ref="C280" r:id="rId279" xr:uid="{00000000-0004-0000-0000-000016010000}"/>
    <hyperlink ref="C281" r:id="rId280" xr:uid="{00000000-0004-0000-0000-000017010000}"/>
    <hyperlink ref="C282" r:id="rId281" xr:uid="{00000000-0004-0000-0000-000018010000}"/>
    <hyperlink ref="C283" r:id="rId282" xr:uid="{00000000-0004-0000-0000-000019010000}"/>
    <hyperlink ref="C284" r:id="rId283" xr:uid="{00000000-0004-0000-0000-00001A010000}"/>
    <hyperlink ref="C285" r:id="rId284" xr:uid="{00000000-0004-0000-0000-00001B010000}"/>
    <hyperlink ref="C286" r:id="rId285" xr:uid="{00000000-0004-0000-0000-00001C010000}"/>
    <hyperlink ref="C287" r:id="rId286" xr:uid="{00000000-0004-0000-0000-00001D010000}"/>
    <hyperlink ref="C288" r:id="rId287" xr:uid="{00000000-0004-0000-0000-00001E010000}"/>
    <hyperlink ref="C289" r:id="rId288" xr:uid="{00000000-0004-0000-0000-00001F010000}"/>
    <hyperlink ref="C290" r:id="rId289" xr:uid="{00000000-0004-0000-0000-000020010000}"/>
    <hyperlink ref="C291" r:id="rId290" xr:uid="{00000000-0004-0000-0000-000021010000}"/>
    <hyperlink ref="C292" r:id="rId291" xr:uid="{00000000-0004-0000-0000-000022010000}"/>
    <hyperlink ref="C293" r:id="rId292" xr:uid="{00000000-0004-0000-0000-000023010000}"/>
    <hyperlink ref="C294" r:id="rId293" xr:uid="{00000000-0004-0000-0000-000024010000}"/>
    <hyperlink ref="C295" r:id="rId294" xr:uid="{00000000-0004-0000-0000-000025010000}"/>
    <hyperlink ref="C296" r:id="rId295" xr:uid="{00000000-0004-0000-0000-000026010000}"/>
    <hyperlink ref="C297" r:id="rId296" xr:uid="{00000000-0004-0000-0000-000027010000}"/>
    <hyperlink ref="C298" r:id="rId297" xr:uid="{00000000-0004-0000-0000-000028010000}"/>
    <hyperlink ref="C299" r:id="rId298" xr:uid="{00000000-0004-0000-0000-000029010000}"/>
    <hyperlink ref="C300" r:id="rId299" xr:uid="{00000000-0004-0000-0000-00002A010000}"/>
    <hyperlink ref="C301" r:id="rId300" xr:uid="{00000000-0004-0000-0000-00002B010000}"/>
    <hyperlink ref="C302" r:id="rId301" xr:uid="{00000000-0004-0000-0000-00002C010000}"/>
    <hyperlink ref="C303" r:id="rId302" xr:uid="{00000000-0004-0000-0000-00002D010000}"/>
    <hyperlink ref="C304" r:id="rId303" xr:uid="{00000000-0004-0000-0000-00002E010000}"/>
    <hyperlink ref="C305" r:id="rId304" xr:uid="{00000000-0004-0000-0000-00002F010000}"/>
    <hyperlink ref="C306" r:id="rId305" xr:uid="{00000000-0004-0000-0000-000030010000}"/>
    <hyperlink ref="C307" r:id="rId306" xr:uid="{00000000-0004-0000-0000-000031010000}"/>
    <hyperlink ref="C308" r:id="rId307" xr:uid="{00000000-0004-0000-0000-000032010000}"/>
    <hyperlink ref="C309" r:id="rId308" xr:uid="{00000000-0004-0000-0000-000033010000}"/>
    <hyperlink ref="C310" r:id="rId309" xr:uid="{00000000-0004-0000-0000-000034010000}"/>
    <hyperlink ref="C311" r:id="rId310" xr:uid="{00000000-0004-0000-0000-000035010000}"/>
    <hyperlink ref="C312" r:id="rId311" xr:uid="{00000000-0004-0000-0000-000036010000}"/>
    <hyperlink ref="C313" r:id="rId312" xr:uid="{00000000-0004-0000-0000-000037010000}"/>
    <hyperlink ref="C314" r:id="rId313" xr:uid="{00000000-0004-0000-0000-000038010000}"/>
    <hyperlink ref="C315" r:id="rId314" xr:uid="{00000000-0004-0000-0000-000039010000}"/>
    <hyperlink ref="C316" r:id="rId315" xr:uid="{00000000-0004-0000-0000-00003A010000}"/>
    <hyperlink ref="C317" r:id="rId316" xr:uid="{00000000-0004-0000-0000-00003B010000}"/>
    <hyperlink ref="C318" r:id="rId317" xr:uid="{00000000-0004-0000-0000-00003C010000}"/>
    <hyperlink ref="C319" r:id="rId318" xr:uid="{00000000-0004-0000-0000-00003D010000}"/>
    <hyperlink ref="C320" r:id="rId319" xr:uid="{00000000-0004-0000-0000-00003E010000}"/>
    <hyperlink ref="C321" r:id="rId320" xr:uid="{00000000-0004-0000-0000-00003F010000}"/>
    <hyperlink ref="C322" r:id="rId321" xr:uid="{00000000-0004-0000-0000-000040010000}"/>
    <hyperlink ref="C323" r:id="rId322" xr:uid="{00000000-0004-0000-0000-000041010000}"/>
    <hyperlink ref="C324" r:id="rId323" xr:uid="{00000000-0004-0000-0000-000042010000}"/>
    <hyperlink ref="C325" r:id="rId324" xr:uid="{00000000-0004-0000-0000-000043010000}"/>
    <hyperlink ref="C326" r:id="rId325" xr:uid="{00000000-0004-0000-0000-000044010000}"/>
    <hyperlink ref="C327" r:id="rId326" xr:uid="{00000000-0004-0000-0000-000045010000}"/>
    <hyperlink ref="C328" r:id="rId327" xr:uid="{00000000-0004-0000-0000-000046010000}"/>
    <hyperlink ref="C329" r:id="rId328" xr:uid="{00000000-0004-0000-0000-000047010000}"/>
    <hyperlink ref="C330" r:id="rId329" xr:uid="{00000000-0004-0000-0000-000048010000}"/>
    <hyperlink ref="C331" r:id="rId330" xr:uid="{00000000-0004-0000-0000-000049010000}"/>
    <hyperlink ref="C332" r:id="rId331" xr:uid="{00000000-0004-0000-0000-00004A010000}"/>
    <hyperlink ref="C333" r:id="rId332" xr:uid="{00000000-0004-0000-0000-00004B010000}"/>
    <hyperlink ref="C334" r:id="rId333" xr:uid="{00000000-0004-0000-0000-00004C010000}"/>
    <hyperlink ref="C335" r:id="rId334" xr:uid="{00000000-0004-0000-0000-00004D010000}"/>
    <hyperlink ref="C336" r:id="rId335" xr:uid="{00000000-0004-0000-0000-00004E010000}"/>
    <hyperlink ref="C337" r:id="rId336" xr:uid="{00000000-0004-0000-0000-00004F010000}"/>
    <hyperlink ref="C338" r:id="rId337" xr:uid="{00000000-0004-0000-0000-000050010000}"/>
    <hyperlink ref="C339" r:id="rId338" xr:uid="{00000000-0004-0000-0000-000051010000}"/>
    <hyperlink ref="C340" r:id="rId339" xr:uid="{00000000-0004-0000-0000-000052010000}"/>
    <hyperlink ref="C341" r:id="rId340" xr:uid="{00000000-0004-0000-0000-000053010000}"/>
    <hyperlink ref="C342" r:id="rId341" xr:uid="{00000000-0004-0000-0000-000054010000}"/>
    <hyperlink ref="C343" r:id="rId342" xr:uid="{00000000-0004-0000-0000-000055010000}"/>
    <hyperlink ref="C344" r:id="rId343" xr:uid="{00000000-0004-0000-0000-000056010000}"/>
    <hyperlink ref="C345" r:id="rId344" xr:uid="{00000000-0004-0000-0000-000057010000}"/>
    <hyperlink ref="C346" r:id="rId345" xr:uid="{00000000-0004-0000-0000-000058010000}"/>
    <hyperlink ref="C347" r:id="rId346" xr:uid="{00000000-0004-0000-0000-000059010000}"/>
    <hyperlink ref="C348" r:id="rId347" xr:uid="{00000000-0004-0000-0000-00005A010000}"/>
    <hyperlink ref="C349" r:id="rId348" xr:uid="{00000000-0004-0000-0000-00005B010000}"/>
    <hyperlink ref="C350" r:id="rId349" xr:uid="{00000000-0004-0000-0000-00005C010000}"/>
    <hyperlink ref="C351" r:id="rId350" xr:uid="{00000000-0004-0000-0000-00005D010000}"/>
    <hyperlink ref="C352" r:id="rId351" xr:uid="{00000000-0004-0000-0000-00005E010000}"/>
    <hyperlink ref="C353" r:id="rId352" xr:uid="{00000000-0004-0000-0000-00005F010000}"/>
    <hyperlink ref="C354" r:id="rId353" xr:uid="{00000000-0004-0000-0000-000060010000}"/>
    <hyperlink ref="C355" r:id="rId354" xr:uid="{00000000-0004-0000-0000-000061010000}"/>
    <hyperlink ref="C356" r:id="rId355" xr:uid="{00000000-0004-0000-0000-000062010000}"/>
    <hyperlink ref="C357" r:id="rId356" xr:uid="{00000000-0004-0000-0000-000063010000}"/>
    <hyperlink ref="C358" r:id="rId357" xr:uid="{00000000-0004-0000-0000-000064010000}"/>
    <hyperlink ref="C359" r:id="rId358" xr:uid="{00000000-0004-0000-0000-000065010000}"/>
    <hyperlink ref="C360" r:id="rId359" xr:uid="{00000000-0004-0000-0000-000066010000}"/>
    <hyperlink ref="C361" r:id="rId360" xr:uid="{00000000-0004-0000-0000-000067010000}"/>
    <hyperlink ref="C362" r:id="rId361" xr:uid="{00000000-0004-0000-0000-000068010000}"/>
    <hyperlink ref="C363" r:id="rId362" xr:uid="{00000000-0004-0000-0000-000069010000}"/>
    <hyperlink ref="C364" r:id="rId363" xr:uid="{00000000-0004-0000-0000-00006A010000}"/>
    <hyperlink ref="C365" r:id="rId364" xr:uid="{00000000-0004-0000-0000-00006B010000}"/>
    <hyperlink ref="C366" r:id="rId365" xr:uid="{00000000-0004-0000-0000-00006C010000}"/>
    <hyperlink ref="C367" r:id="rId366" xr:uid="{00000000-0004-0000-0000-00006D010000}"/>
    <hyperlink ref="C368" r:id="rId367" xr:uid="{00000000-0004-0000-0000-00006E010000}"/>
    <hyperlink ref="C369" r:id="rId368" xr:uid="{00000000-0004-0000-0000-00006F010000}"/>
    <hyperlink ref="C370" r:id="rId369" xr:uid="{00000000-0004-0000-0000-000070010000}"/>
    <hyperlink ref="C371" r:id="rId370" xr:uid="{00000000-0004-0000-0000-000071010000}"/>
    <hyperlink ref="C372" r:id="rId371" xr:uid="{00000000-0004-0000-0000-000072010000}"/>
    <hyperlink ref="C373" r:id="rId372" xr:uid="{00000000-0004-0000-0000-000073010000}"/>
    <hyperlink ref="C374" r:id="rId373" xr:uid="{00000000-0004-0000-0000-000074010000}"/>
    <hyperlink ref="C375" r:id="rId374" xr:uid="{00000000-0004-0000-0000-000075010000}"/>
    <hyperlink ref="C376" r:id="rId375" xr:uid="{00000000-0004-0000-0000-000076010000}"/>
    <hyperlink ref="C377" r:id="rId376" xr:uid="{00000000-0004-0000-0000-000077010000}"/>
    <hyperlink ref="C378" r:id="rId377" xr:uid="{00000000-0004-0000-0000-000078010000}"/>
    <hyperlink ref="C379" r:id="rId378" xr:uid="{00000000-0004-0000-0000-000079010000}"/>
    <hyperlink ref="C380" r:id="rId379" xr:uid="{00000000-0004-0000-0000-00007A010000}"/>
    <hyperlink ref="C381" r:id="rId380" xr:uid="{00000000-0004-0000-0000-00007B010000}"/>
    <hyperlink ref="C382" r:id="rId381" xr:uid="{00000000-0004-0000-0000-00007C010000}"/>
    <hyperlink ref="C383" r:id="rId382" xr:uid="{00000000-0004-0000-0000-00007D010000}"/>
    <hyperlink ref="C384" r:id="rId383" xr:uid="{00000000-0004-0000-0000-00007E010000}"/>
    <hyperlink ref="C385" r:id="rId384" xr:uid="{00000000-0004-0000-0000-00007F010000}"/>
    <hyperlink ref="C386" r:id="rId385" xr:uid="{00000000-0004-0000-0000-000080010000}"/>
    <hyperlink ref="C387" r:id="rId386" xr:uid="{00000000-0004-0000-0000-000081010000}"/>
    <hyperlink ref="C388" r:id="rId387" xr:uid="{00000000-0004-0000-0000-000082010000}"/>
    <hyperlink ref="C389" r:id="rId388" xr:uid="{00000000-0004-0000-0000-000083010000}"/>
    <hyperlink ref="C390" r:id="rId389" xr:uid="{00000000-0004-0000-0000-000084010000}"/>
    <hyperlink ref="C391" r:id="rId390" xr:uid="{00000000-0004-0000-0000-000085010000}"/>
    <hyperlink ref="C392" r:id="rId391" xr:uid="{00000000-0004-0000-0000-000086010000}"/>
    <hyperlink ref="C393" r:id="rId392" xr:uid="{00000000-0004-0000-0000-000087010000}"/>
    <hyperlink ref="C394" r:id="rId393" xr:uid="{00000000-0004-0000-0000-000088010000}"/>
    <hyperlink ref="C395" r:id="rId394" xr:uid="{00000000-0004-0000-0000-000089010000}"/>
    <hyperlink ref="C396" r:id="rId395" xr:uid="{00000000-0004-0000-0000-00008A010000}"/>
    <hyperlink ref="C397" r:id="rId396" xr:uid="{00000000-0004-0000-0000-00008B010000}"/>
    <hyperlink ref="C398" r:id="rId397" xr:uid="{00000000-0004-0000-0000-00008C010000}"/>
    <hyperlink ref="C399" r:id="rId398" xr:uid="{00000000-0004-0000-0000-00008D010000}"/>
    <hyperlink ref="C400" r:id="rId399" xr:uid="{00000000-0004-0000-0000-00008E010000}"/>
    <hyperlink ref="C401" r:id="rId400" xr:uid="{00000000-0004-0000-0000-00008F010000}"/>
    <hyperlink ref="C402" r:id="rId401" xr:uid="{00000000-0004-0000-0000-000090010000}"/>
    <hyperlink ref="C403" r:id="rId402" xr:uid="{00000000-0004-0000-0000-000091010000}"/>
    <hyperlink ref="C404" r:id="rId403" xr:uid="{00000000-0004-0000-0000-000092010000}"/>
    <hyperlink ref="C405" r:id="rId404" xr:uid="{00000000-0004-0000-0000-000093010000}"/>
    <hyperlink ref="C406" r:id="rId405" xr:uid="{00000000-0004-0000-0000-000094010000}"/>
    <hyperlink ref="C407" r:id="rId406" xr:uid="{00000000-0004-0000-0000-000095010000}"/>
    <hyperlink ref="C408" r:id="rId407" xr:uid="{00000000-0004-0000-0000-000096010000}"/>
    <hyperlink ref="C409" r:id="rId408" xr:uid="{00000000-0004-0000-0000-000097010000}"/>
    <hyperlink ref="C410" r:id="rId409" xr:uid="{00000000-0004-0000-0000-000098010000}"/>
    <hyperlink ref="C411" r:id="rId410" xr:uid="{00000000-0004-0000-0000-000099010000}"/>
    <hyperlink ref="C412" r:id="rId411" xr:uid="{00000000-0004-0000-0000-00009A010000}"/>
    <hyperlink ref="C413" r:id="rId412" xr:uid="{00000000-0004-0000-0000-00009B010000}"/>
    <hyperlink ref="C414" r:id="rId413" xr:uid="{00000000-0004-0000-0000-00009C010000}"/>
    <hyperlink ref="C415" r:id="rId414" xr:uid="{00000000-0004-0000-0000-00009D010000}"/>
    <hyperlink ref="C416" r:id="rId415" xr:uid="{00000000-0004-0000-0000-00009E010000}"/>
    <hyperlink ref="C417" r:id="rId416" xr:uid="{00000000-0004-0000-0000-00009F010000}"/>
    <hyperlink ref="C418" r:id="rId417" xr:uid="{00000000-0004-0000-0000-0000A0010000}"/>
    <hyperlink ref="C419" r:id="rId418" xr:uid="{00000000-0004-0000-0000-0000A1010000}"/>
    <hyperlink ref="C420" r:id="rId419" xr:uid="{00000000-0004-0000-0000-0000A2010000}"/>
    <hyperlink ref="C421" r:id="rId420" xr:uid="{00000000-0004-0000-0000-0000A3010000}"/>
    <hyperlink ref="C422" r:id="rId421" xr:uid="{00000000-0004-0000-0000-0000A4010000}"/>
    <hyperlink ref="C423" r:id="rId422" xr:uid="{00000000-0004-0000-0000-0000A5010000}"/>
    <hyperlink ref="C424" r:id="rId423" xr:uid="{00000000-0004-0000-0000-0000A6010000}"/>
    <hyperlink ref="C425" r:id="rId424" xr:uid="{00000000-0004-0000-0000-0000A7010000}"/>
    <hyperlink ref="C426" r:id="rId425" xr:uid="{00000000-0004-0000-0000-0000A8010000}"/>
    <hyperlink ref="C427" r:id="rId426" xr:uid="{00000000-0004-0000-0000-0000A9010000}"/>
    <hyperlink ref="C428" r:id="rId427" xr:uid="{00000000-0004-0000-0000-0000AA010000}"/>
    <hyperlink ref="C429" r:id="rId428" xr:uid="{00000000-0004-0000-0000-0000AB010000}"/>
    <hyperlink ref="C430" r:id="rId429" xr:uid="{00000000-0004-0000-0000-0000AC010000}"/>
    <hyperlink ref="C431" r:id="rId430" xr:uid="{00000000-0004-0000-0000-0000AD010000}"/>
    <hyperlink ref="C432" r:id="rId431" xr:uid="{00000000-0004-0000-0000-0000AE010000}"/>
    <hyperlink ref="C433" r:id="rId432" xr:uid="{00000000-0004-0000-0000-0000AF010000}"/>
    <hyperlink ref="C434" r:id="rId433" xr:uid="{00000000-0004-0000-0000-0000B0010000}"/>
    <hyperlink ref="C435" r:id="rId434" xr:uid="{00000000-0004-0000-0000-0000B1010000}"/>
    <hyperlink ref="C436" r:id="rId435" xr:uid="{00000000-0004-0000-0000-0000B2010000}"/>
    <hyperlink ref="C437" r:id="rId436" xr:uid="{00000000-0004-0000-0000-0000B3010000}"/>
    <hyperlink ref="C438" r:id="rId437" xr:uid="{00000000-0004-0000-0000-0000B4010000}"/>
    <hyperlink ref="C439" r:id="rId438" xr:uid="{00000000-0004-0000-0000-0000B5010000}"/>
    <hyperlink ref="C440" r:id="rId439" xr:uid="{00000000-0004-0000-0000-0000B6010000}"/>
    <hyperlink ref="C441" r:id="rId440" xr:uid="{00000000-0004-0000-0000-0000B7010000}"/>
    <hyperlink ref="C442" r:id="rId441" xr:uid="{00000000-0004-0000-0000-0000B8010000}"/>
    <hyperlink ref="C443" r:id="rId442" xr:uid="{00000000-0004-0000-0000-0000B9010000}"/>
    <hyperlink ref="C444" r:id="rId443" xr:uid="{00000000-0004-0000-0000-0000BA010000}"/>
    <hyperlink ref="C445" r:id="rId444" xr:uid="{00000000-0004-0000-0000-0000BB010000}"/>
    <hyperlink ref="C446" r:id="rId445" xr:uid="{00000000-0004-0000-0000-0000BC010000}"/>
    <hyperlink ref="C447" r:id="rId446" xr:uid="{00000000-0004-0000-0000-0000BD010000}"/>
    <hyperlink ref="C448" r:id="rId447" xr:uid="{00000000-0004-0000-0000-0000BE010000}"/>
    <hyperlink ref="C449" r:id="rId448" xr:uid="{00000000-0004-0000-0000-0000BF010000}"/>
    <hyperlink ref="C450" r:id="rId449" xr:uid="{00000000-0004-0000-0000-0000C0010000}"/>
    <hyperlink ref="C451" r:id="rId450" xr:uid="{00000000-0004-0000-0000-0000C1010000}"/>
    <hyperlink ref="C452" r:id="rId451" xr:uid="{00000000-0004-0000-0000-0000C2010000}"/>
    <hyperlink ref="C453" r:id="rId452" xr:uid="{00000000-0004-0000-0000-0000C3010000}"/>
    <hyperlink ref="C454" r:id="rId453" xr:uid="{00000000-0004-0000-0000-0000C4010000}"/>
    <hyperlink ref="C455" r:id="rId454" xr:uid="{00000000-0004-0000-0000-0000C5010000}"/>
    <hyperlink ref="C456" r:id="rId455" xr:uid="{00000000-0004-0000-0000-0000C6010000}"/>
    <hyperlink ref="C457" r:id="rId456" xr:uid="{00000000-0004-0000-0000-0000C7010000}"/>
    <hyperlink ref="C458" r:id="rId457" xr:uid="{00000000-0004-0000-0000-0000C8010000}"/>
    <hyperlink ref="C459" r:id="rId458" xr:uid="{00000000-0004-0000-0000-0000C9010000}"/>
    <hyperlink ref="C460" r:id="rId459" xr:uid="{00000000-0004-0000-0000-0000CA010000}"/>
    <hyperlink ref="C461" r:id="rId460" xr:uid="{00000000-0004-0000-0000-0000CB010000}"/>
    <hyperlink ref="C462" r:id="rId461" xr:uid="{00000000-0004-0000-0000-0000CC010000}"/>
    <hyperlink ref="C463" r:id="rId462" xr:uid="{00000000-0004-0000-0000-0000CD010000}"/>
    <hyperlink ref="C464" r:id="rId463" xr:uid="{00000000-0004-0000-0000-0000CE010000}"/>
    <hyperlink ref="C465" r:id="rId464" xr:uid="{00000000-0004-0000-0000-0000CF010000}"/>
    <hyperlink ref="C466" r:id="rId465" xr:uid="{00000000-0004-0000-0000-0000D0010000}"/>
    <hyperlink ref="C467" r:id="rId466" xr:uid="{00000000-0004-0000-0000-0000D1010000}"/>
    <hyperlink ref="C468" r:id="rId467" xr:uid="{00000000-0004-0000-0000-0000D2010000}"/>
    <hyperlink ref="C469" r:id="rId468" xr:uid="{00000000-0004-0000-0000-0000D3010000}"/>
    <hyperlink ref="C470" r:id="rId469" xr:uid="{00000000-0004-0000-0000-0000D4010000}"/>
    <hyperlink ref="C471" r:id="rId470" xr:uid="{00000000-0004-0000-0000-0000D5010000}"/>
    <hyperlink ref="C472" r:id="rId471" xr:uid="{00000000-0004-0000-0000-0000D6010000}"/>
    <hyperlink ref="C473" r:id="rId472" xr:uid="{00000000-0004-0000-0000-0000D7010000}"/>
    <hyperlink ref="C474" r:id="rId473" xr:uid="{00000000-0004-0000-0000-0000D8010000}"/>
    <hyperlink ref="C475" r:id="rId474" xr:uid="{00000000-0004-0000-0000-0000D9010000}"/>
    <hyperlink ref="C476" r:id="rId475" xr:uid="{00000000-0004-0000-0000-0000DA010000}"/>
    <hyperlink ref="C477" r:id="rId476" xr:uid="{00000000-0004-0000-0000-0000DB010000}"/>
    <hyperlink ref="C478" r:id="rId477" xr:uid="{00000000-0004-0000-0000-0000DC010000}"/>
    <hyperlink ref="C479" r:id="rId478" xr:uid="{00000000-0004-0000-0000-0000DD010000}"/>
    <hyperlink ref="C480" r:id="rId479" xr:uid="{00000000-0004-0000-0000-0000DE010000}"/>
    <hyperlink ref="C481" r:id="rId480" xr:uid="{00000000-0004-0000-0000-0000DF010000}"/>
    <hyperlink ref="C482" r:id="rId481" xr:uid="{00000000-0004-0000-0000-0000E0010000}"/>
    <hyperlink ref="C483" r:id="rId482" xr:uid="{00000000-0004-0000-0000-0000E1010000}"/>
    <hyperlink ref="C484" r:id="rId483" xr:uid="{00000000-0004-0000-0000-0000E2010000}"/>
    <hyperlink ref="C485" r:id="rId484" xr:uid="{00000000-0004-0000-0000-0000E3010000}"/>
    <hyperlink ref="C486" r:id="rId485" xr:uid="{00000000-0004-0000-0000-0000E4010000}"/>
    <hyperlink ref="C487" r:id="rId486" xr:uid="{00000000-0004-0000-0000-0000E5010000}"/>
    <hyperlink ref="C488" r:id="rId487" xr:uid="{00000000-0004-0000-0000-0000E6010000}"/>
    <hyperlink ref="C489" r:id="rId488" xr:uid="{00000000-0004-0000-0000-0000E7010000}"/>
    <hyperlink ref="C490" r:id="rId489" xr:uid="{00000000-0004-0000-0000-0000E8010000}"/>
    <hyperlink ref="C491" r:id="rId490" xr:uid="{00000000-0004-0000-0000-0000E9010000}"/>
    <hyperlink ref="C492" r:id="rId491" xr:uid="{00000000-0004-0000-0000-0000EA010000}"/>
    <hyperlink ref="C493" r:id="rId492" xr:uid="{00000000-0004-0000-0000-0000EB010000}"/>
    <hyperlink ref="C494" r:id="rId493" xr:uid="{00000000-0004-0000-0000-0000EC010000}"/>
    <hyperlink ref="C495" r:id="rId494" xr:uid="{00000000-0004-0000-0000-0000ED010000}"/>
    <hyperlink ref="C496" r:id="rId495" xr:uid="{00000000-0004-0000-0000-0000EE010000}"/>
    <hyperlink ref="C497" r:id="rId496" xr:uid="{00000000-0004-0000-0000-0000EF010000}"/>
    <hyperlink ref="C498" r:id="rId497" xr:uid="{00000000-0004-0000-0000-0000F0010000}"/>
    <hyperlink ref="C499" r:id="rId498" xr:uid="{00000000-0004-0000-0000-0000F1010000}"/>
    <hyperlink ref="C500" r:id="rId499" xr:uid="{00000000-0004-0000-0000-0000F2010000}"/>
    <hyperlink ref="C501" r:id="rId500" xr:uid="{00000000-0004-0000-0000-0000F3010000}"/>
    <hyperlink ref="C502" r:id="rId501" xr:uid="{00000000-0004-0000-0000-0000F4010000}"/>
    <hyperlink ref="C503" r:id="rId502" xr:uid="{00000000-0004-0000-0000-0000F5010000}"/>
    <hyperlink ref="C504" r:id="rId503" xr:uid="{00000000-0004-0000-0000-0000F6010000}"/>
    <hyperlink ref="C505" r:id="rId504" xr:uid="{00000000-0004-0000-0000-0000F7010000}"/>
    <hyperlink ref="C506" r:id="rId505" xr:uid="{00000000-0004-0000-0000-0000F8010000}"/>
    <hyperlink ref="C507" r:id="rId506" xr:uid="{00000000-0004-0000-0000-0000F9010000}"/>
    <hyperlink ref="C508" r:id="rId507" xr:uid="{00000000-0004-0000-0000-0000FA010000}"/>
    <hyperlink ref="C509" r:id="rId508" xr:uid="{00000000-0004-0000-0000-0000FB010000}"/>
  </hyperlinks>
  <pageMargins left="0.7" right="0.7" top="0.75" bottom="0.75" header="0.3" footer="0.3"/>
  <pageSetup orientation="portrait" horizontalDpi="4294967293" verticalDpi="0" r:id="rId509"/>
  <tableParts count="1">
    <tablePart r:id="rId510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101BF-2024-46CC-BFEB-738CE640C24A}">
  <sheetPr codeName="Sheet8">
    <outlinePr summaryBelow="0" summaryRight="0"/>
  </sheetPr>
  <dimension ref="A1:X511"/>
  <sheetViews>
    <sheetView workbookViewId="0">
      <pane xSplit="2" ySplit="1" topLeftCell="C487" activePane="bottomRight" state="frozen"/>
      <selection pane="topRight" activeCell="C1" sqref="C1"/>
      <selection pane="bottomLeft" activeCell="A2" sqref="A2"/>
      <selection pane="bottomRight" activeCell="A493" sqref="A493"/>
    </sheetView>
  </sheetViews>
  <sheetFormatPr defaultColWidth="12.5703125" defaultRowHeight="15.75" customHeight="1" x14ac:dyDescent="0.2"/>
  <cols>
    <col min="1" max="1" width="43.7109375" bestFit="1" customWidth="1"/>
    <col min="2" max="2" width="17.7109375" bestFit="1" customWidth="1"/>
    <col min="3" max="3" width="15.140625" customWidth="1"/>
    <col min="4" max="4" width="81.5703125" bestFit="1" customWidth="1"/>
    <col min="5" max="5" width="13.85546875" bestFit="1" customWidth="1"/>
    <col min="6" max="6" width="12" bestFit="1" customWidth="1"/>
    <col min="7" max="7" width="25.85546875" bestFit="1" customWidth="1"/>
    <col min="8" max="8" width="18.5703125" bestFit="1" customWidth="1"/>
    <col min="9" max="9" width="35.5703125" bestFit="1" customWidth="1"/>
    <col min="10" max="10" width="37.5703125" bestFit="1" customWidth="1"/>
    <col min="11" max="11" width="24.42578125" bestFit="1" customWidth="1"/>
    <col min="12" max="12" width="24" bestFit="1" customWidth="1"/>
    <col min="13" max="13" width="23.42578125" bestFit="1" customWidth="1"/>
    <col min="14" max="14" width="13.85546875" bestFit="1" customWidth="1"/>
    <col min="15" max="15" width="23.85546875" customWidth="1"/>
    <col min="16" max="18" width="15.85546875" customWidth="1"/>
    <col min="19" max="19" width="32.7109375" bestFit="1" customWidth="1"/>
    <col min="20" max="20" width="30.140625" bestFit="1" customWidth="1"/>
    <col min="21" max="23" width="15.85546875" customWidth="1"/>
  </cols>
  <sheetData>
    <row r="1" spans="1:24" s="66" customFormat="1" ht="15.75" customHeight="1" x14ac:dyDescent="0.2">
      <c r="A1" s="80" t="s">
        <v>0</v>
      </c>
      <c r="B1" s="81" t="s">
        <v>1</v>
      </c>
      <c r="C1" s="81" t="s">
        <v>3424</v>
      </c>
      <c r="D1" s="82" t="s">
        <v>2</v>
      </c>
      <c r="E1" s="82" t="s">
        <v>3</v>
      </c>
      <c r="F1" s="82" t="s">
        <v>4</v>
      </c>
      <c r="G1" s="82" t="s">
        <v>5</v>
      </c>
      <c r="H1" s="82" t="s">
        <v>6</v>
      </c>
      <c r="I1" s="82" t="s">
        <v>7</v>
      </c>
      <c r="J1" s="82" t="s">
        <v>8</v>
      </c>
      <c r="K1" s="82" t="s">
        <v>9</v>
      </c>
      <c r="L1" s="82" t="s">
        <v>10</v>
      </c>
      <c r="M1" s="82" t="s">
        <v>11</v>
      </c>
      <c r="N1" s="83" t="s">
        <v>12</v>
      </c>
      <c r="O1" s="84" t="s">
        <v>13</v>
      </c>
      <c r="P1" s="85" t="s">
        <v>2841</v>
      </c>
      <c r="Q1" s="85" t="s">
        <v>2842</v>
      </c>
      <c r="R1" s="67"/>
      <c r="S1" s="67"/>
      <c r="T1" s="67"/>
      <c r="U1" s="67"/>
      <c r="V1" s="67"/>
      <c r="W1" s="67"/>
    </row>
    <row r="2" spans="1:24" ht="15.75" customHeight="1" x14ac:dyDescent="0.2">
      <c r="A2" s="9" t="s">
        <v>14</v>
      </c>
      <c r="B2" s="10">
        <v>42437</v>
      </c>
      <c r="C2" s="68">
        <f>YEAR(Table18[[#This Row],[Release Date]])</f>
        <v>2016</v>
      </c>
      <c r="D2" s="11" t="s">
        <v>15</v>
      </c>
      <c r="E2" s="12" t="s">
        <v>16</v>
      </c>
      <c r="F2" s="12" t="s">
        <v>17</v>
      </c>
      <c r="G2" s="13" t="s">
        <v>18</v>
      </c>
      <c r="H2" s="14"/>
      <c r="I2" s="15" t="s">
        <v>19</v>
      </c>
      <c r="J2" s="15" t="s">
        <v>20</v>
      </c>
      <c r="K2" s="15" t="s">
        <v>21</v>
      </c>
      <c r="L2" s="12"/>
      <c r="M2" s="12"/>
      <c r="N2" s="16">
        <v>15000000</v>
      </c>
      <c r="O2" s="17">
        <v>108300000</v>
      </c>
      <c r="P2" s="31">
        <f>Table18[[#This Row],[Box Office Revenue ($)]]-Table18[[#This Row],[Budget ($)]]</f>
        <v>93300000</v>
      </c>
      <c r="Q2" s="35">
        <f>(Table18[[#This Row],[Profit Made]]/Table18[[#This Row],[Budget ($)]])</f>
        <v>6.22</v>
      </c>
      <c r="R2" s="2"/>
      <c r="S2" s="2"/>
      <c r="T2" s="2"/>
      <c r="U2" s="2"/>
      <c r="V2" s="2"/>
      <c r="W2" s="2"/>
      <c r="X2" s="60"/>
    </row>
    <row r="3" spans="1:24" ht="15.75" customHeight="1" x14ac:dyDescent="0.2">
      <c r="A3" s="9" t="s">
        <v>22</v>
      </c>
      <c r="B3" s="10">
        <v>42384</v>
      </c>
      <c r="C3" s="68">
        <f>YEAR(Table18[[#This Row],[Release Date]])</f>
        <v>2016</v>
      </c>
      <c r="D3" s="11" t="s">
        <v>23</v>
      </c>
      <c r="E3" s="12" t="s">
        <v>24</v>
      </c>
      <c r="F3" s="12" t="s">
        <v>16</v>
      </c>
      <c r="G3" s="13" t="s">
        <v>25</v>
      </c>
      <c r="H3" s="14"/>
      <c r="I3" s="15" t="s">
        <v>26</v>
      </c>
      <c r="J3" s="15" t="s">
        <v>27</v>
      </c>
      <c r="K3" s="15" t="s">
        <v>28</v>
      </c>
      <c r="L3" s="15" t="s">
        <v>29</v>
      </c>
      <c r="M3" s="15" t="s">
        <v>30</v>
      </c>
      <c r="N3" s="16">
        <v>45000000</v>
      </c>
      <c r="O3" s="17">
        <v>69400000</v>
      </c>
      <c r="P3" s="32">
        <f>Table18[[#This Row],[Box Office Revenue ($)]]-Table18[[#This Row],[Budget ($)]]</f>
        <v>24400000</v>
      </c>
      <c r="Q3" s="35">
        <f>(Table18[[#This Row],[Profit Made]]/Table18[[#This Row],[Budget ($)]])</f>
        <v>0.54222222222222227</v>
      </c>
      <c r="R3" s="2"/>
      <c r="S3" s="2"/>
      <c r="T3" s="2"/>
      <c r="U3" s="2"/>
      <c r="V3" s="2"/>
      <c r="W3" s="2"/>
      <c r="X3" s="60"/>
    </row>
    <row r="4" spans="1:24" ht="15.75" customHeight="1" x14ac:dyDescent="0.2">
      <c r="A4" s="9" t="s">
        <v>31</v>
      </c>
      <c r="B4" s="10">
        <v>41488</v>
      </c>
      <c r="C4" s="68">
        <f>YEAR(Table18[[#This Row],[Release Date]])</f>
        <v>2013</v>
      </c>
      <c r="D4" s="11" t="s">
        <v>32</v>
      </c>
      <c r="E4" s="12" t="s">
        <v>24</v>
      </c>
      <c r="F4" s="12" t="s">
        <v>33</v>
      </c>
      <c r="G4" s="13" t="s">
        <v>34</v>
      </c>
      <c r="H4" s="14"/>
      <c r="I4" s="15" t="s">
        <v>35</v>
      </c>
      <c r="J4" s="15" t="s">
        <v>36</v>
      </c>
      <c r="K4" s="15" t="s">
        <v>37</v>
      </c>
      <c r="L4" s="15" t="s">
        <v>38</v>
      </c>
      <c r="M4" s="15" t="s">
        <v>39</v>
      </c>
      <c r="N4" s="16">
        <v>61000000</v>
      </c>
      <c r="O4" s="17">
        <v>131900000</v>
      </c>
      <c r="P4" s="32">
        <f>Table18[[#This Row],[Box Office Revenue ($)]]-Table18[[#This Row],[Budget ($)]]</f>
        <v>70900000</v>
      </c>
      <c r="Q4" s="35">
        <f>(Table18[[#This Row],[Profit Made]]/Table18[[#This Row],[Budget ($)]])</f>
        <v>1.1622950819672131</v>
      </c>
      <c r="R4" s="2"/>
      <c r="S4" s="2"/>
      <c r="T4" s="2"/>
      <c r="U4" s="2"/>
      <c r="V4" s="2"/>
      <c r="W4" s="2"/>
      <c r="X4" s="60"/>
    </row>
    <row r="5" spans="1:24" ht="15.75" customHeight="1" x14ac:dyDescent="0.2">
      <c r="A5" s="9" t="s">
        <v>40</v>
      </c>
      <c r="B5" s="10">
        <v>40984</v>
      </c>
      <c r="C5" s="68">
        <f>YEAR(Table18[[#This Row],[Release Date]])</f>
        <v>2012</v>
      </c>
      <c r="D5" s="11" t="s">
        <v>41</v>
      </c>
      <c r="E5" s="12" t="s">
        <v>42</v>
      </c>
      <c r="F5" s="12" t="s">
        <v>24</v>
      </c>
      <c r="G5" s="13" t="s">
        <v>43</v>
      </c>
      <c r="H5" s="13" t="s">
        <v>44</v>
      </c>
      <c r="I5" s="15" t="s">
        <v>45</v>
      </c>
      <c r="J5" s="15" t="s">
        <v>46</v>
      </c>
      <c r="K5" s="15" t="s">
        <v>47</v>
      </c>
      <c r="L5" s="15" t="s">
        <v>48</v>
      </c>
      <c r="M5" s="15" t="s">
        <v>49</v>
      </c>
      <c r="N5" s="16">
        <v>55000000</v>
      </c>
      <c r="O5" s="17">
        <v>201500000</v>
      </c>
      <c r="P5" s="32">
        <f>Table18[[#This Row],[Box Office Revenue ($)]]-Table18[[#This Row],[Budget ($)]]</f>
        <v>146500000</v>
      </c>
      <c r="Q5" s="35">
        <f>(Table18[[#This Row],[Profit Made]]/Table18[[#This Row],[Budget ($)]])</f>
        <v>2.6636363636363636</v>
      </c>
      <c r="R5" s="2"/>
      <c r="S5" s="2"/>
      <c r="T5" s="2"/>
      <c r="U5" s="2"/>
      <c r="V5" s="2"/>
      <c r="W5" s="2"/>
    </row>
    <row r="6" spans="1:24" ht="15.75" customHeight="1" x14ac:dyDescent="0.2">
      <c r="A6" s="9" t="s">
        <v>50</v>
      </c>
      <c r="B6" s="10">
        <v>41794</v>
      </c>
      <c r="C6" s="68">
        <f>YEAR(Table18[[#This Row],[Release Date]])</f>
        <v>2014</v>
      </c>
      <c r="D6" s="11" t="s">
        <v>51</v>
      </c>
      <c r="E6" s="12" t="s">
        <v>24</v>
      </c>
      <c r="F6" s="12" t="s">
        <v>42</v>
      </c>
      <c r="G6" s="13" t="s">
        <v>43</v>
      </c>
      <c r="H6" s="13" t="s">
        <v>44</v>
      </c>
      <c r="I6" s="15" t="s">
        <v>46</v>
      </c>
      <c r="J6" s="15" t="s">
        <v>45</v>
      </c>
      <c r="K6" s="15" t="s">
        <v>47</v>
      </c>
      <c r="L6" s="12"/>
      <c r="M6" s="12"/>
      <c r="N6" s="16">
        <v>84500000</v>
      </c>
      <c r="O6" s="17">
        <v>331300000</v>
      </c>
      <c r="P6" s="32">
        <f>Table18[[#This Row],[Box Office Revenue ($)]]-Table18[[#This Row],[Budget ($)]]</f>
        <v>246800000</v>
      </c>
      <c r="Q6" s="35">
        <f>(Table18[[#This Row],[Profit Made]]/Table18[[#This Row],[Budget ($)]])</f>
        <v>2.9207100591715975</v>
      </c>
      <c r="R6" s="2"/>
      <c r="S6" s="2"/>
      <c r="T6" s="2"/>
      <c r="U6" s="2"/>
      <c r="V6" s="2"/>
      <c r="W6" s="2"/>
    </row>
    <row r="7" spans="1:24" ht="15.75" customHeight="1" x14ac:dyDescent="0.2">
      <c r="A7" s="9" t="s">
        <v>52</v>
      </c>
      <c r="B7" s="10">
        <v>41702</v>
      </c>
      <c r="C7" s="68">
        <f>YEAR(Table18[[#This Row],[Release Date]])</f>
        <v>2014</v>
      </c>
      <c r="D7" s="11" t="s">
        <v>53</v>
      </c>
      <c r="E7" s="12" t="s">
        <v>24</v>
      </c>
      <c r="F7" s="12" t="s">
        <v>54</v>
      </c>
      <c r="G7" s="13" t="s">
        <v>55</v>
      </c>
      <c r="H7" s="14"/>
      <c r="I7" s="15" t="s">
        <v>56</v>
      </c>
      <c r="J7" s="15" t="s">
        <v>57</v>
      </c>
      <c r="K7" s="15" t="s">
        <v>58</v>
      </c>
      <c r="L7" s="15" t="s">
        <v>59</v>
      </c>
      <c r="M7" s="15" t="s">
        <v>60</v>
      </c>
      <c r="N7" s="16">
        <v>110000000</v>
      </c>
      <c r="O7" s="17">
        <v>337600000</v>
      </c>
      <c r="P7" s="32">
        <f>Table18[[#This Row],[Box Office Revenue ($)]]-Table18[[#This Row],[Budget ($)]]</f>
        <v>227600000</v>
      </c>
      <c r="Q7" s="35">
        <f>(Table18[[#This Row],[Profit Made]]/Table18[[#This Row],[Budget ($)]])</f>
        <v>2.0690909090909089</v>
      </c>
      <c r="R7" s="2"/>
      <c r="S7" s="2"/>
      <c r="T7" s="2"/>
      <c r="U7" s="2"/>
      <c r="V7" s="2"/>
      <c r="W7" s="2"/>
    </row>
    <row r="8" spans="1:24" ht="15.75" customHeight="1" x14ac:dyDescent="0.2">
      <c r="A8" s="18" t="s">
        <v>61</v>
      </c>
      <c r="B8" s="10">
        <v>41376</v>
      </c>
      <c r="C8" s="68">
        <f>YEAR(Table18[[#This Row],[Release Date]])</f>
        <v>2013</v>
      </c>
      <c r="D8" s="11" t="s">
        <v>62</v>
      </c>
      <c r="E8" s="12" t="s">
        <v>63</v>
      </c>
      <c r="F8" s="12" t="s">
        <v>64</v>
      </c>
      <c r="G8" s="13" t="s">
        <v>65</v>
      </c>
      <c r="H8" s="14"/>
      <c r="I8" s="15" t="s">
        <v>66</v>
      </c>
      <c r="J8" s="15" t="s">
        <v>67</v>
      </c>
      <c r="K8" s="15" t="s">
        <v>68</v>
      </c>
      <c r="L8" s="15" t="s">
        <v>69</v>
      </c>
      <c r="M8" s="15" t="s">
        <v>70</v>
      </c>
      <c r="N8" s="16">
        <v>40000000</v>
      </c>
      <c r="O8" s="17">
        <v>97500000</v>
      </c>
      <c r="P8" s="32">
        <f>Table18[[#This Row],[Box Office Revenue ($)]]-Table18[[#This Row],[Budget ($)]]</f>
        <v>57500000</v>
      </c>
      <c r="Q8" s="35">
        <f>(Table18[[#This Row],[Profit Made]]/Table18[[#This Row],[Budget ($)]])</f>
        <v>1.4375</v>
      </c>
      <c r="R8" s="2"/>
      <c r="S8" s="2"/>
      <c r="T8" s="2"/>
      <c r="U8" s="2"/>
      <c r="V8" s="2"/>
      <c r="W8" s="2"/>
    </row>
    <row r="9" spans="1:24" ht="15.75" customHeight="1" x14ac:dyDescent="0.2">
      <c r="A9" s="18" t="s">
        <v>71</v>
      </c>
      <c r="B9" s="10">
        <v>41677</v>
      </c>
      <c r="C9" s="68">
        <f>YEAR(Table18[[#This Row],[Release Date]])</f>
        <v>2014</v>
      </c>
      <c r="D9" s="11" t="s">
        <v>72</v>
      </c>
      <c r="E9" s="12" t="s">
        <v>24</v>
      </c>
      <c r="F9" s="12" t="s">
        <v>64</v>
      </c>
      <c r="G9" s="13" t="s">
        <v>73</v>
      </c>
      <c r="H9" s="14"/>
      <c r="I9" s="15" t="s">
        <v>74</v>
      </c>
      <c r="J9" s="15" t="s">
        <v>75</v>
      </c>
      <c r="K9" s="15" t="s">
        <v>76</v>
      </c>
      <c r="L9" s="15" t="s">
        <v>77</v>
      </c>
      <c r="M9" s="12"/>
      <c r="N9" s="16">
        <v>8100000</v>
      </c>
      <c r="O9" s="17">
        <v>2900000</v>
      </c>
      <c r="P9" s="32">
        <f>Table18[[#This Row],[Box Office Revenue ($)]]-Table18[[#This Row],[Budget ($)]]</f>
        <v>-5200000</v>
      </c>
      <c r="Q9" s="35">
        <f>(Table18[[#This Row],[Profit Made]]/Table18[[#This Row],[Budget ($)]])</f>
        <v>-0.64197530864197527</v>
      </c>
      <c r="R9" s="2"/>
      <c r="S9" s="2"/>
      <c r="T9" s="2"/>
      <c r="U9" s="2"/>
      <c r="V9" s="2"/>
      <c r="W9" s="2"/>
    </row>
    <row r="10" spans="1:24" ht="15.75" customHeight="1" x14ac:dyDescent="0.2">
      <c r="A10" s="9" t="s">
        <v>78</v>
      </c>
      <c r="B10" s="10">
        <v>42258</v>
      </c>
      <c r="C10" s="68">
        <f>YEAR(Table18[[#This Row],[Release Date]])</f>
        <v>2015</v>
      </c>
      <c r="D10" s="11" t="s">
        <v>79</v>
      </c>
      <c r="E10" s="12" t="s">
        <v>64</v>
      </c>
      <c r="F10" s="12"/>
      <c r="G10" s="13" t="s">
        <v>80</v>
      </c>
      <c r="H10" s="14"/>
      <c r="I10" s="15" t="s">
        <v>81</v>
      </c>
      <c r="J10" s="15" t="s">
        <v>82</v>
      </c>
      <c r="K10" s="15" t="s">
        <v>83</v>
      </c>
      <c r="L10" s="15" t="s">
        <v>84</v>
      </c>
      <c r="M10" s="12"/>
      <c r="N10" s="16">
        <v>5000000</v>
      </c>
      <c r="O10" s="17">
        <v>4800000</v>
      </c>
      <c r="P10" s="32">
        <f>Table18[[#This Row],[Box Office Revenue ($)]]-Table18[[#This Row],[Budget ($)]]</f>
        <v>-200000</v>
      </c>
      <c r="Q10" s="35">
        <f>(Table18[[#This Row],[Profit Made]]/Table18[[#This Row],[Budget ($)]])</f>
        <v>-0.04</v>
      </c>
      <c r="R10" s="2"/>
      <c r="S10" s="2"/>
      <c r="T10" s="2"/>
      <c r="U10" s="2"/>
      <c r="V10" s="2"/>
      <c r="W10" s="2"/>
    </row>
    <row r="11" spans="1:24" ht="15.75" customHeight="1" x14ac:dyDescent="0.2">
      <c r="A11" s="9" t="s">
        <v>85</v>
      </c>
      <c r="B11" s="10">
        <v>41319</v>
      </c>
      <c r="C11" s="68">
        <f>YEAR(Table18[[#This Row],[Release Date]])</f>
        <v>2013</v>
      </c>
      <c r="D11" s="11" t="s">
        <v>86</v>
      </c>
      <c r="E11" s="12" t="s">
        <v>24</v>
      </c>
      <c r="F11" s="12" t="s">
        <v>16</v>
      </c>
      <c r="G11" s="13" t="s">
        <v>87</v>
      </c>
      <c r="H11" s="14"/>
      <c r="I11" s="15" t="s">
        <v>88</v>
      </c>
      <c r="J11" s="15" t="s">
        <v>89</v>
      </c>
      <c r="K11" s="15" t="s">
        <v>90</v>
      </c>
      <c r="L11" s="15" t="s">
        <v>91</v>
      </c>
      <c r="M11" s="15" t="s">
        <v>92</v>
      </c>
      <c r="N11" s="16">
        <v>92000000</v>
      </c>
      <c r="O11" s="17">
        <v>304700000</v>
      </c>
      <c r="P11" s="32">
        <f>Table18[[#This Row],[Box Office Revenue ($)]]-Table18[[#This Row],[Budget ($)]]</f>
        <v>212700000</v>
      </c>
      <c r="Q11" s="35">
        <f>(Table18[[#This Row],[Profit Made]]/Table18[[#This Row],[Budget ($)]])</f>
        <v>2.3119565217391305</v>
      </c>
      <c r="R11" s="2"/>
      <c r="S11" s="2"/>
      <c r="T11" s="2"/>
      <c r="U11" s="2"/>
      <c r="V11" s="2"/>
      <c r="W11" s="2"/>
    </row>
    <row r="12" spans="1:24" ht="15.75" customHeight="1" x14ac:dyDescent="0.2">
      <c r="A12" s="9" t="s">
        <v>93</v>
      </c>
      <c r="B12" s="10">
        <v>41285</v>
      </c>
      <c r="C12" s="68">
        <f>YEAR(Table18[[#This Row],[Release Date]])</f>
        <v>2013</v>
      </c>
      <c r="D12" s="11" t="s">
        <v>94</v>
      </c>
      <c r="E12" s="12" t="s">
        <v>42</v>
      </c>
      <c r="F12" s="12" t="s">
        <v>17</v>
      </c>
      <c r="G12" s="13" t="s">
        <v>95</v>
      </c>
      <c r="H12" s="14"/>
      <c r="I12" s="15" t="s">
        <v>96</v>
      </c>
      <c r="J12" s="15" t="s">
        <v>97</v>
      </c>
      <c r="K12" s="15" t="s">
        <v>98</v>
      </c>
      <c r="L12" s="15" t="s">
        <v>99</v>
      </c>
      <c r="M12" s="15" t="s">
        <v>100</v>
      </c>
      <c r="N12" s="16">
        <v>2500000</v>
      </c>
      <c r="O12" s="17">
        <v>60100000</v>
      </c>
      <c r="P12" s="32">
        <f>Table18[[#This Row],[Box Office Revenue ($)]]-Table18[[#This Row],[Budget ($)]]</f>
        <v>57600000</v>
      </c>
      <c r="Q12" s="35">
        <f>(Table18[[#This Row],[Profit Made]]/Table18[[#This Row],[Budget ($)]])</f>
        <v>23.04</v>
      </c>
      <c r="R12" s="2"/>
      <c r="S12" s="2"/>
      <c r="T12" s="2"/>
      <c r="U12" s="2"/>
      <c r="V12" s="2"/>
      <c r="W12" s="2"/>
    </row>
    <row r="13" spans="1:24" ht="15.75" customHeight="1" x14ac:dyDescent="0.2">
      <c r="A13" s="9" t="s">
        <v>101</v>
      </c>
      <c r="B13" s="10">
        <v>41747</v>
      </c>
      <c r="C13" s="68">
        <f>YEAR(Table18[[#This Row],[Release Date]])</f>
        <v>2014</v>
      </c>
      <c r="D13" s="11" t="s">
        <v>102</v>
      </c>
      <c r="E13" s="12" t="s">
        <v>42</v>
      </c>
      <c r="F13" s="12"/>
      <c r="G13" s="13" t="s">
        <v>95</v>
      </c>
      <c r="H13" s="14"/>
      <c r="I13" s="15" t="s">
        <v>96</v>
      </c>
      <c r="J13" s="15" t="s">
        <v>103</v>
      </c>
      <c r="K13" s="15" t="s">
        <v>99</v>
      </c>
      <c r="L13" s="15" t="s">
        <v>100</v>
      </c>
      <c r="M13" s="15" t="s">
        <v>104</v>
      </c>
      <c r="N13" s="16">
        <v>4000000</v>
      </c>
      <c r="O13" s="17">
        <v>24000000</v>
      </c>
      <c r="P13" s="32">
        <f>Table18[[#This Row],[Box Office Revenue ($)]]-Table18[[#This Row],[Budget ($)]]</f>
        <v>20000000</v>
      </c>
      <c r="Q13" s="35">
        <f>(Table18[[#This Row],[Profit Made]]/Table18[[#This Row],[Budget ($)]])</f>
        <v>5</v>
      </c>
      <c r="R13" s="2"/>
      <c r="S13" s="2"/>
      <c r="T13" s="2"/>
      <c r="U13" s="2"/>
      <c r="V13" s="2"/>
      <c r="W13" s="2"/>
    </row>
    <row r="14" spans="1:24" ht="15.75" customHeight="1" x14ac:dyDescent="0.2">
      <c r="A14" s="9" t="s">
        <v>105</v>
      </c>
      <c r="B14" s="10">
        <v>41680</v>
      </c>
      <c r="C14" s="68">
        <f>YEAR(Table18[[#This Row],[Release Date]])</f>
        <v>2014</v>
      </c>
      <c r="D14" s="11" t="s">
        <v>106</v>
      </c>
      <c r="E14" s="12" t="s">
        <v>42</v>
      </c>
      <c r="F14" s="12"/>
      <c r="G14" s="13" t="s">
        <v>107</v>
      </c>
      <c r="H14" s="14"/>
      <c r="I14" s="15" t="s">
        <v>108</v>
      </c>
      <c r="J14" s="15" t="s">
        <v>109</v>
      </c>
      <c r="K14" s="15" t="s">
        <v>110</v>
      </c>
      <c r="L14" s="15" t="s">
        <v>111</v>
      </c>
      <c r="M14" s="12"/>
      <c r="N14" s="16">
        <v>22700000</v>
      </c>
      <c r="O14" s="17">
        <v>7100000</v>
      </c>
      <c r="P14" s="32">
        <f>Table18[[#This Row],[Box Office Revenue ($)]]-Table18[[#This Row],[Budget ($)]]</f>
        <v>-15600000</v>
      </c>
      <c r="Q14" s="35">
        <f>(Table18[[#This Row],[Profit Made]]/Table18[[#This Row],[Budget ($)]])</f>
        <v>-0.68722466960352424</v>
      </c>
      <c r="R14" s="2"/>
      <c r="S14" s="2"/>
      <c r="T14" s="2"/>
      <c r="U14" s="2"/>
      <c r="V14" s="2"/>
      <c r="W14" s="2"/>
    </row>
    <row r="15" spans="1:24" ht="15.75" customHeight="1" x14ac:dyDescent="0.2">
      <c r="A15" s="9" t="s">
        <v>112</v>
      </c>
      <c r="B15" s="10">
        <v>41949</v>
      </c>
      <c r="C15" s="68">
        <f>YEAR(Table18[[#This Row],[Release Date]])</f>
        <v>2014</v>
      </c>
      <c r="D15" s="11" t="s">
        <v>113</v>
      </c>
      <c r="E15" s="12" t="s">
        <v>24</v>
      </c>
      <c r="F15" s="12" t="s">
        <v>33</v>
      </c>
      <c r="G15" s="13" t="s">
        <v>114</v>
      </c>
      <c r="H15" s="14"/>
      <c r="I15" s="15" t="s">
        <v>115</v>
      </c>
      <c r="J15" s="15" t="s">
        <v>116</v>
      </c>
      <c r="K15" s="15" t="s">
        <v>117</v>
      </c>
      <c r="L15" s="15" t="s">
        <v>118</v>
      </c>
      <c r="M15" s="15" t="s">
        <v>119</v>
      </c>
      <c r="N15" s="16">
        <v>20000000</v>
      </c>
      <c r="O15" s="17">
        <v>12000000</v>
      </c>
      <c r="P15" s="32">
        <f>Table18[[#This Row],[Box Office Revenue ($)]]-Table18[[#This Row],[Budget ($)]]</f>
        <v>-8000000</v>
      </c>
      <c r="Q15" s="35">
        <f>(Table18[[#This Row],[Profit Made]]/Table18[[#This Row],[Budget ($)]])</f>
        <v>-0.4</v>
      </c>
      <c r="R15" s="2"/>
      <c r="S15" s="2"/>
      <c r="T15" s="2"/>
      <c r="U15" s="2"/>
      <c r="V15" s="2"/>
      <c r="W15" s="2"/>
    </row>
    <row r="16" spans="1:24" ht="15.75" customHeight="1" x14ac:dyDescent="0.2">
      <c r="A16" s="9" t="s">
        <v>120</v>
      </c>
      <c r="B16" s="10">
        <v>41658</v>
      </c>
      <c r="C16" s="68">
        <f>YEAR(Table18[[#This Row],[Release Date]])</f>
        <v>2014</v>
      </c>
      <c r="D16" s="11" t="s">
        <v>121</v>
      </c>
      <c r="E16" s="12" t="s">
        <v>16</v>
      </c>
      <c r="F16" s="12"/>
      <c r="G16" s="13" t="s">
        <v>122</v>
      </c>
      <c r="H16" s="14"/>
      <c r="I16" s="15" t="s">
        <v>123</v>
      </c>
      <c r="J16" s="15" t="s">
        <v>124</v>
      </c>
      <c r="K16" s="15" t="s">
        <v>125</v>
      </c>
      <c r="L16" s="15" t="s">
        <v>126</v>
      </c>
      <c r="M16" s="15" t="s">
        <v>127</v>
      </c>
      <c r="N16" s="16">
        <v>15000000</v>
      </c>
      <c r="O16" s="17">
        <v>36200000</v>
      </c>
      <c r="P16" s="32">
        <f>Table18[[#This Row],[Box Office Revenue ($)]]-Table18[[#This Row],[Budget ($)]]</f>
        <v>21200000</v>
      </c>
      <c r="Q16" s="35">
        <f>(Table18[[#This Row],[Profit Made]]/Table18[[#This Row],[Budget ($)]])</f>
        <v>1.4133333333333333</v>
      </c>
      <c r="R16" s="2"/>
      <c r="S16" s="2"/>
      <c r="T16" s="2"/>
      <c r="U16" s="2"/>
      <c r="V16" s="2"/>
      <c r="W16" s="2"/>
    </row>
    <row r="17" spans="1:23" ht="15.75" customHeight="1" x14ac:dyDescent="0.2">
      <c r="A17" s="9" t="s">
        <v>128</v>
      </c>
      <c r="B17" s="10">
        <v>40977</v>
      </c>
      <c r="C17" s="68">
        <f>YEAR(Table18[[#This Row],[Release Date]])</f>
        <v>2012</v>
      </c>
      <c r="D17" s="11" t="s">
        <v>129</v>
      </c>
      <c r="E17" s="12" t="s">
        <v>42</v>
      </c>
      <c r="F17" s="12"/>
      <c r="G17" s="13" t="s">
        <v>130</v>
      </c>
      <c r="H17" s="14"/>
      <c r="I17" s="15" t="s">
        <v>131</v>
      </c>
      <c r="J17" s="15" t="s">
        <v>132</v>
      </c>
      <c r="K17" s="15" t="s">
        <v>133</v>
      </c>
      <c r="L17" s="15" t="s">
        <v>134</v>
      </c>
      <c r="M17" s="15" t="s">
        <v>135</v>
      </c>
      <c r="N17" s="16">
        <v>40000000</v>
      </c>
      <c r="O17" s="17">
        <v>22000000</v>
      </c>
      <c r="P17" s="32">
        <f>Table18[[#This Row],[Box Office Revenue ($)]]-Table18[[#This Row],[Budget ($)]]</f>
        <v>-18000000</v>
      </c>
      <c r="Q17" s="35">
        <f>(Table18[[#This Row],[Profit Made]]/Table18[[#This Row],[Budget ($)]])</f>
        <v>-0.45</v>
      </c>
      <c r="R17" s="2"/>
      <c r="S17" s="52" t="str">
        <f>COUNTIF(Q2:Q509,"&lt;=0")&amp; " Movies did  not make any profit"</f>
        <v>93 Movies did  not make any profit</v>
      </c>
      <c r="T17" s="61"/>
      <c r="U17" s="2"/>
      <c r="V17" s="2"/>
      <c r="W17" s="2"/>
    </row>
    <row r="18" spans="1:23" ht="15.75" customHeight="1" x14ac:dyDescent="0.2">
      <c r="A18" s="9" t="s">
        <v>136</v>
      </c>
      <c r="B18" s="10">
        <v>41901</v>
      </c>
      <c r="C18" s="68">
        <f>YEAR(Table18[[#This Row],[Release Date]])</f>
        <v>2014</v>
      </c>
      <c r="D18" s="11" t="s">
        <v>137</v>
      </c>
      <c r="E18" s="12" t="s">
        <v>33</v>
      </c>
      <c r="F18" s="12" t="s">
        <v>64</v>
      </c>
      <c r="G18" s="13" t="s">
        <v>138</v>
      </c>
      <c r="H18" s="14"/>
      <c r="I18" s="15" t="s">
        <v>139</v>
      </c>
      <c r="J18" s="15" t="s">
        <v>140</v>
      </c>
      <c r="K18" s="15" t="s">
        <v>141</v>
      </c>
      <c r="L18" s="15" t="s">
        <v>142</v>
      </c>
      <c r="M18" s="12"/>
      <c r="N18" s="16">
        <v>28000000</v>
      </c>
      <c r="O18" s="17">
        <v>58800000</v>
      </c>
      <c r="P18" s="32">
        <f>Table18[[#This Row],[Box Office Revenue ($)]]-Table18[[#This Row],[Budget ($)]]</f>
        <v>30800000</v>
      </c>
      <c r="Q18" s="35">
        <f>(Table18[[#This Row],[Profit Made]]/Table18[[#This Row],[Budget ($)]])</f>
        <v>1.1000000000000001</v>
      </c>
      <c r="R18" s="2"/>
      <c r="S18" s="2"/>
      <c r="T18" s="2"/>
      <c r="U18" s="2"/>
      <c r="V18" s="2"/>
      <c r="W18" s="2"/>
    </row>
    <row r="19" spans="1:23" ht="15.75" customHeight="1" x14ac:dyDescent="0.2">
      <c r="A19" s="9" t="s">
        <v>143</v>
      </c>
      <c r="B19" s="10">
        <v>42027</v>
      </c>
      <c r="C19" s="68">
        <f>YEAR(Table18[[#This Row],[Release Date]])</f>
        <v>2015</v>
      </c>
      <c r="D19" s="11" t="s">
        <v>144</v>
      </c>
      <c r="E19" s="12" t="s">
        <v>145</v>
      </c>
      <c r="F19" s="12" t="s">
        <v>42</v>
      </c>
      <c r="G19" s="13" t="s">
        <v>146</v>
      </c>
      <c r="H19" s="14"/>
      <c r="I19" s="15" t="s">
        <v>147</v>
      </c>
      <c r="J19" s="15" t="s">
        <v>148</v>
      </c>
      <c r="K19" s="15" t="s">
        <v>149</v>
      </c>
      <c r="L19" s="12"/>
      <c r="M19" s="12"/>
      <c r="N19" s="16">
        <v>8000000</v>
      </c>
      <c r="O19" s="17">
        <v>36000000</v>
      </c>
      <c r="P19" s="32">
        <f>Table18[[#This Row],[Box Office Revenue ($)]]-Table18[[#This Row],[Budget ($)]]</f>
        <v>28000000</v>
      </c>
      <c r="Q19" s="35">
        <f>(Table18[[#This Row],[Profit Made]]/Table18[[#This Row],[Budget ($)]])</f>
        <v>3.5</v>
      </c>
      <c r="R19" s="2"/>
      <c r="S19" s="2"/>
      <c r="T19" s="2"/>
      <c r="U19" s="2"/>
      <c r="V19" s="2"/>
      <c r="W19" s="2"/>
    </row>
    <row r="20" spans="1:23" ht="15.75" customHeight="1" x14ac:dyDescent="0.2">
      <c r="A20" s="9" t="s">
        <v>150</v>
      </c>
      <c r="B20" s="10">
        <v>41082</v>
      </c>
      <c r="C20" s="68">
        <f>YEAR(Table18[[#This Row],[Release Date]])</f>
        <v>2012</v>
      </c>
      <c r="D20" s="11" t="s">
        <v>151</v>
      </c>
      <c r="E20" s="12" t="s">
        <v>17</v>
      </c>
      <c r="F20" s="12" t="s">
        <v>24</v>
      </c>
      <c r="G20" s="13" t="s">
        <v>152</v>
      </c>
      <c r="H20" s="14"/>
      <c r="I20" s="15" t="s">
        <v>153</v>
      </c>
      <c r="J20" s="15" t="s">
        <v>154</v>
      </c>
      <c r="K20" s="15" t="s">
        <v>155</v>
      </c>
      <c r="L20" s="15" t="s">
        <v>19</v>
      </c>
      <c r="M20" s="15" t="s">
        <v>156</v>
      </c>
      <c r="N20" s="16">
        <v>99500000</v>
      </c>
      <c r="O20" s="17">
        <v>116400000</v>
      </c>
      <c r="P20" s="32">
        <f>Table18[[#This Row],[Box Office Revenue ($)]]-Table18[[#This Row],[Budget ($)]]</f>
        <v>16900000</v>
      </c>
      <c r="Q20" s="35">
        <f>(Table18[[#This Row],[Profit Made]]/Table18[[#This Row],[Budget ($)]])</f>
        <v>0.16984924623115577</v>
      </c>
      <c r="R20" s="2"/>
      <c r="S20" s="2"/>
      <c r="T20" s="2"/>
      <c r="U20" s="2"/>
      <c r="V20" s="2"/>
      <c r="W20" s="2"/>
    </row>
    <row r="21" spans="1:23" ht="15.75" customHeight="1" x14ac:dyDescent="0.2">
      <c r="A21" s="9" t="s">
        <v>157</v>
      </c>
      <c r="B21" s="10">
        <v>41425</v>
      </c>
      <c r="C21" s="68">
        <f>YEAR(Table18[[#This Row],[Release Date]])</f>
        <v>2013</v>
      </c>
      <c r="D21" s="11" t="s">
        <v>158</v>
      </c>
      <c r="E21" s="12" t="s">
        <v>159</v>
      </c>
      <c r="F21" s="12"/>
      <c r="G21" s="13" t="s">
        <v>160</v>
      </c>
      <c r="H21" s="14"/>
      <c r="I21" s="15" t="s">
        <v>161</v>
      </c>
      <c r="J21" s="15" t="s">
        <v>162</v>
      </c>
      <c r="K21" s="15" t="s">
        <v>163</v>
      </c>
      <c r="L21" s="15" t="s">
        <v>164</v>
      </c>
      <c r="M21" s="12"/>
      <c r="N21" s="16">
        <v>130000000</v>
      </c>
      <c r="O21" s="17">
        <v>243800000</v>
      </c>
      <c r="P21" s="32">
        <f>Table18[[#This Row],[Box Office Revenue ($)]]-Table18[[#This Row],[Budget ($)]]</f>
        <v>113800000</v>
      </c>
      <c r="Q21" s="35">
        <f>(Table18[[#This Row],[Profit Made]]/Table18[[#This Row],[Budget ($)]])</f>
        <v>0.87538461538461543</v>
      </c>
      <c r="R21" s="2"/>
      <c r="S21" s="2"/>
      <c r="T21" s="2"/>
      <c r="U21" s="2"/>
      <c r="V21" s="2"/>
      <c r="W21" s="2"/>
    </row>
    <row r="22" spans="1:23" ht="15.75" customHeight="1" x14ac:dyDescent="0.2">
      <c r="A22" s="9" t="s">
        <v>165</v>
      </c>
      <c r="B22" s="10">
        <v>41502</v>
      </c>
      <c r="C22" s="68">
        <f>YEAR(Table18[[#This Row],[Release Date]])</f>
        <v>2013</v>
      </c>
      <c r="D22" s="11" t="s">
        <v>166</v>
      </c>
      <c r="E22" s="12" t="s">
        <v>64</v>
      </c>
      <c r="F22" s="12"/>
      <c r="G22" s="13" t="s">
        <v>167</v>
      </c>
      <c r="H22" s="14"/>
      <c r="I22" s="15" t="s">
        <v>168</v>
      </c>
      <c r="J22" s="15" t="s">
        <v>169</v>
      </c>
      <c r="K22" s="15" t="s">
        <v>170</v>
      </c>
      <c r="L22" s="15" t="s">
        <v>171</v>
      </c>
      <c r="M22" s="15" t="s">
        <v>172</v>
      </c>
      <c r="N22" s="16">
        <v>4000000</v>
      </c>
      <c r="O22" s="17">
        <v>1000000</v>
      </c>
      <c r="P22" s="32">
        <f>Table18[[#This Row],[Box Office Revenue ($)]]-Table18[[#This Row],[Budget ($)]]</f>
        <v>-3000000</v>
      </c>
      <c r="Q22" s="35">
        <f>(Table18[[#This Row],[Profit Made]]/Table18[[#This Row],[Budget ($)]])</f>
        <v>-0.75</v>
      </c>
      <c r="R22" s="2"/>
      <c r="S22" s="2"/>
      <c r="T22" s="2"/>
      <c r="U22" s="2"/>
      <c r="V22" s="2"/>
      <c r="W22" s="2"/>
    </row>
    <row r="23" spans="1:23" ht="15.75" customHeight="1" x14ac:dyDescent="0.2">
      <c r="A23" s="9" t="s">
        <v>173</v>
      </c>
      <c r="B23" s="10">
        <v>41201</v>
      </c>
      <c r="C23" s="68">
        <f>YEAR(Table18[[#This Row],[Release Date]])</f>
        <v>2012</v>
      </c>
      <c r="D23" s="11" t="s">
        <v>174</v>
      </c>
      <c r="E23" s="12" t="s">
        <v>33</v>
      </c>
      <c r="F23" s="12" t="s">
        <v>24</v>
      </c>
      <c r="G23" s="13" t="s">
        <v>175</v>
      </c>
      <c r="H23" s="14"/>
      <c r="I23" s="15" t="s">
        <v>176</v>
      </c>
      <c r="J23" s="15" t="s">
        <v>177</v>
      </c>
      <c r="K23" s="15" t="s">
        <v>178</v>
      </c>
      <c r="L23" s="15" t="s">
        <v>179</v>
      </c>
      <c r="M23" s="15" t="s">
        <v>180</v>
      </c>
      <c r="N23" s="16">
        <v>35000000</v>
      </c>
      <c r="O23" s="17">
        <v>34600000</v>
      </c>
      <c r="P23" s="32">
        <f>Table18[[#This Row],[Box Office Revenue ($)]]-Table18[[#This Row],[Budget ($)]]</f>
        <v>-400000</v>
      </c>
      <c r="Q23" s="35">
        <f>(Table18[[#This Row],[Profit Made]]/Table18[[#This Row],[Budget ($)]])</f>
        <v>-1.1428571428571429E-2</v>
      </c>
      <c r="R23" s="2"/>
      <c r="S23" s="2"/>
      <c r="T23" s="2"/>
      <c r="U23" s="2"/>
      <c r="V23" s="2"/>
      <c r="W23" s="2"/>
    </row>
    <row r="24" spans="1:23" ht="15.75" customHeight="1" x14ac:dyDescent="0.2">
      <c r="A24" s="9" t="s">
        <v>181</v>
      </c>
      <c r="B24" s="10">
        <v>42151</v>
      </c>
      <c r="C24" s="68">
        <f>YEAR(Table18[[#This Row],[Release Date]])</f>
        <v>2015</v>
      </c>
      <c r="D24" s="11" t="s">
        <v>182</v>
      </c>
      <c r="E24" s="12" t="s">
        <v>183</v>
      </c>
      <c r="F24" s="12" t="s">
        <v>42</v>
      </c>
      <c r="G24" s="13" t="s">
        <v>184</v>
      </c>
      <c r="H24" s="14"/>
      <c r="I24" s="15" t="s">
        <v>185</v>
      </c>
      <c r="J24" s="15" t="s">
        <v>186</v>
      </c>
      <c r="K24" s="15" t="s">
        <v>187</v>
      </c>
      <c r="L24" s="15" t="s">
        <v>124</v>
      </c>
      <c r="M24" s="15" t="s">
        <v>188</v>
      </c>
      <c r="N24" s="16">
        <v>52000000</v>
      </c>
      <c r="O24" s="17">
        <v>26300000</v>
      </c>
      <c r="P24" s="32">
        <f>Table18[[#This Row],[Box Office Revenue ($)]]-Table18[[#This Row],[Budget ($)]]</f>
        <v>-25700000</v>
      </c>
      <c r="Q24" s="35">
        <f>(Table18[[#This Row],[Profit Made]]/Table18[[#This Row],[Budget ($)]])</f>
        <v>-0.49423076923076925</v>
      </c>
      <c r="R24" s="2"/>
      <c r="S24" s="2"/>
      <c r="T24" s="2"/>
      <c r="U24" s="2"/>
      <c r="V24" s="2"/>
      <c r="W24" s="2"/>
    </row>
    <row r="25" spans="1:23" ht="15.75" customHeight="1" x14ac:dyDescent="0.2">
      <c r="A25" s="9" t="s">
        <v>189</v>
      </c>
      <c r="B25" s="10">
        <v>42356</v>
      </c>
      <c r="C25" s="68">
        <f>YEAR(Table18[[#This Row],[Release Date]])</f>
        <v>2015</v>
      </c>
      <c r="D25" s="11" t="s">
        <v>190</v>
      </c>
      <c r="E25" s="12" t="s">
        <v>42</v>
      </c>
      <c r="F25" s="12" t="s">
        <v>191</v>
      </c>
      <c r="G25" s="13" t="s">
        <v>192</v>
      </c>
      <c r="H25" s="14"/>
      <c r="I25" s="15" t="s">
        <v>193</v>
      </c>
      <c r="J25" s="15" t="s">
        <v>194</v>
      </c>
      <c r="K25" s="15" t="s">
        <v>195</v>
      </c>
      <c r="L25" s="15" t="s">
        <v>196</v>
      </c>
      <c r="M25" s="15" t="s">
        <v>197</v>
      </c>
      <c r="N25" s="16">
        <v>90000000</v>
      </c>
      <c r="O25" s="17">
        <v>234800000</v>
      </c>
      <c r="P25" s="32">
        <f>Table18[[#This Row],[Box Office Revenue ($)]]-Table18[[#This Row],[Budget ($)]]</f>
        <v>144800000</v>
      </c>
      <c r="Q25" s="35">
        <f>(Table18[[#This Row],[Profit Made]]/Table18[[#This Row],[Budget ($)]])</f>
        <v>1.6088888888888888</v>
      </c>
      <c r="R25" s="2"/>
      <c r="S25" s="2"/>
      <c r="T25" s="2"/>
      <c r="U25" s="2"/>
      <c r="V25" s="2"/>
      <c r="W25" s="2"/>
    </row>
    <row r="26" spans="1:23" ht="15.75" customHeight="1" x14ac:dyDescent="0.2">
      <c r="A26" s="9" t="s">
        <v>198</v>
      </c>
      <c r="B26" s="10">
        <v>41005</v>
      </c>
      <c r="C26" s="68">
        <f>YEAR(Table18[[#This Row],[Release Date]])</f>
        <v>2012</v>
      </c>
      <c r="D26" s="11" t="s">
        <v>199</v>
      </c>
      <c r="E26" s="12" t="s">
        <v>42</v>
      </c>
      <c r="F26" s="12"/>
      <c r="G26" s="13" t="s">
        <v>200</v>
      </c>
      <c r="H26" s="14"/>
      <c r="I26" s="15" t="s">
        <v>201</v>
      </c>
      <c r="J26" s="15" t="s">
        <v>202</v>
      </c>
      <c r="K26" s="15" t="s">
        <v>203</v>
      </c>
      <c r="L26" s="15" t="s">
        <v>204</v>
      </c>
      <c r="M26" s="15" t="s">
        <v>205</v>
      </c>
      <c r="N26" s="16">
        <v>50000000</v>
      </c>
      <c r="O26" s="17">
        <v>235000000</v>
      </c>
      <c r="P26" s="32">
        <f>Table18[[#This Row],[Box Office Revenue ($)]]-Table18[[#This Row],[Budget ($)]]</f>
        <v>185000000</v>
      </c>
      <c r="Q26" s="35">
        <f>(Table18[[#This Row],[Profit Made]]/Table18[[#This Row],[Budget ($)]])</f>
        <v>3.7</v>
      </c>
      <c r="R26" s="2"/>
      <c r="S26" s="2"/>
      <c r="T26" s="2"/>
      <c r="U26" s="2"/>
      <c r="V26" s="2"/>
      <c r="W26" s="2"/>
    </row>
    <row r="27" spans="1:23" ht="15.75" customHeight="1" x14ac:dyDescent="0.2">
      <c r="A27" s="9" t="s">
        <v>206</v>
      </c>
      <c r="B27" s="10">
        <v>41954</v>
      </c>
      <c r="C27" s="68">
        <f>YEAR(Table18[[#This Row],[Release Date]])</f>
        <v>2014</v>
      </c>
      <c r="D27" s="11" t="s">
        <v>207</v>
      </c>
      <c r="E27" s="12" t="s">
        <v>64</v>
      </c>
      <c r="F27" s="12"/>
      <c r="G27" s="13" t="s">
        <v>208</v>
      </c>
      <c r="H27" s="14"/>
      <c r="I27" s="15" t="s">
        <v>185</v>
      </c>
      <c r="J27" s="15" t="s">
        <v>209</v>
      </c>
      <c r="K27" s="15" t="s">
        <v>210</v>
      </c>
      <c r="L27" s="15" t="s">
        <v>211</v>
      </c>
      <c r="M27" s="12"/>
      <c r="N27" s="16">
        <v>58800000</v>
      </c>
      <c r="O27" s="17">
        <v>547400000</v>
      </c>
      <c r="P27" s="32">
        <f>Table18[[#This Row],[Box Office Revenue ($)]]-Table18[[#This Row],[Budget ($)]]</f>
        <v>488600000</v>
      </c>
      <c r="Q27" s="35">
        <f>(Table18[[#This Row],[Profit Made]]/Table18[[#This Row],[Budget ($)]])</f>
        <v>8.3095238095238102</v>
      </c>
      <c r="R27" s="2"/>
      <c r="S27" s="2"/>
      <c r="T27" s="2"/>
      <c r="U27" s="2"/>
      <c r="V27" s="2"/>
      <c r="W27" s="2"/>
    </row>
    <row r="28" spans="1:23" ht="15.75" customHeight="1" x14ac:dyDescent="0.2">
      <c r="A28" s="9" t="s">
        <v>212</v>
      </c>
      <c r="B28" s="10">
        <v>42237</v>
      </c>
      <c r="C28" s="68">
        <f>YEAR(Table18[[#This Row],[Release Date]])</f>
        <v>2015</v>
      </c>
      <c r="D28" s="11" t="s">
        <v>213</v>
      </c>
      <c r="E28" s="12" t="s">
        <v>24</v>
      </c>
      <c r="F28" s="12" t="s">
        <v>42</v>
      </c>
      <c r="G28" s="13" t="s">
        <v>214</v>
      </c>
      <c r="H28" s="14"/>
      <c r="I28" s="15" t="s">
        <v>215</v>
      </c>
      <c r="J28" s="15" t="s">
        <v>216</v>
      </c>
      <c r="K28" s="15" t="s">
        <v>217</v>
      </c>
      <c r="L28" s="15" t="s">
        <v>218</v>
      </c>
      <c r="M28" s="15" t="s">
        <v>219</v>
      </c>
      <c r="N28" s="16">
        <v>28000000</v>
      </c>
      <c r="O28" s="17">
        <v>27100000</v>
      </c>
      <c r="P28" s="32">
        <f>Table18[[#This Row],[Box Office Revenue ($)]]-Table18[[#This Row],[Budget ($)]]</f>
        <v>-900000</v>
      </c>
      <c r="Q28" s="35">
        <f>(Table18[[#This Row],[Profit Made]]/Table18[[#This Row],[Budget ($)]])</f>
        <v>-3.214285714285714E-2</v>
      </c>
      <c r="R28" s="2"/>
      <c r="S28" s="2"/>
      <c r="T28" s="2"/>
      <c r="U28" s="2"/>
      <c r="V28" s="2"/>
      <c r="W28" s="2"/>
    </row>
    <row r="29" spans="1:23" ht="15.75" customHeight="1" x14ac:dyDescent="0.2">
      <c r="A29" s="9" t="s">
        <v>220</v>
      </c>
      <c r="B29" s="10">
        <v>42171</v>
      </c>
      <c r="C29" s="68">
        <f>YEAR(Table18[[#This Row],[Release Date]])</f>
        <v>2015</v>
      </c>
      <c r="D29" s="11" t="s">
        <v>221</v>
      </c>
      <c r="E29" s="12" t="s">
        <v>63</v>
      </c>
      <c r="F29" s="12" t="s">
        <v>222</v>
      </c>
      <c r="G29" s="13" t="s">
        <v>223</v>
      </c>
      <c r="H29" s="14"/>
      <c r="I29" s="15" t="s">
        <v>224</v>
      </c>
      <c r="J29" s="15" t="s">
        <v>225</v>
      </c>
      <c r="K29" s="15" t="s">
        <v>226</v>
      </c>
      <c r="L29" s="15" t="s">
        <v>227</v>
      </c>
      <c r="M29" s="15" t="s">
        <v>228</v>
      </c>
      <c r="N29" s="16">
        <v>3400000</v>
      </c>
      <c r="O29" s="17">
        <v>22000000</v>
      </c>
      <c r="P29" s="32">
        <f>Table18[[#This Row],[Box Office Revenue ($)]]-Table18[[#This Row],[Budget ($)]]</f>
        <v>18600000</v>
      </c>
      <c r="Q29" s="35">
        <f>(Table18[[#This Row],[Profit Made]]/Table18[[#This Row],[Budget ($)]])</f>
        <v>5.4705882352941178</v>
      </c>
      <c r="R29" s="2"/>
      <c r="S29" s="2"/>
      <c r="T29" s="2"/>
      <c r="U29" s="2"/>
      <c r="V29" s="2"/>
      <c r="W29" s="2"/>
    </row>
    <row r="30" spans="1:23" ht="15.75" customHeight="1" x14ac:dyDescent="0.2">
      <c r="A30" s="9" t="s">
        <v>229</v>
      </c>
      <c r="B30" s="10">
        <v>41908</v>
      </c>
      <c r="C30" s="68">
        <f>YEAR(Table18[[#This Row],[Release Date]])</f>
        <v>2014</v>
      </c>
      <c r="D30" s="11" t="s">
        <v>230</v>
      </c>
      <c r="E30" s="12" t="s">
        <v>17</v>
      </c>
      <c r="F30" s="12"/>
      <c r="G30" s="13" t="s">
        <v>231</v>
      </c>
      <c r="H30" s="14"/>
      <c r="I30" s="15" t="s">
        <v>232</v>
      </c>
      <c r="J30" s="15" t="s">
        <v>233</v>
      </c>
      <c r="K30" s="15" t="s">
        <v>234</v>
      </c>
      <c r="L30" s="15" t="s">
        <v>235</v>
      </c>
      <c r="M30" s="12"/>
      <c r="N30" s="16">
        <v>6500000</v>
      </c>
      <c r="O30" s="17">
        <v>256899999.99999997</v>
      </c>
      <c r="P30" s="32">
        <f>Table18[[#This Row],[Box Office Revenue ($)]]-Table18[[#This Row],[Budget ($)]]</f>
        <v>250399999.99999997</v>
      </c>
      <c r="Q30" s="35">
        <f>(Table18[[#This Row],[Profit Made]]/Table18[[#This Row],[Budget ($)]])</f>
        <v>38.523076923076921</v>
      </c>
      <c r="R30" s="2"/>
      <c r="S30" s="2"/>
      <c r="T30" s="2"/>
      <c r="U30" s="2"/>
      <c r="V30" s="2"/>
      <c r="W30" s="2"/>
    </row>
    <row r="31" spans="1:23" ht="15.75" customHeight="1" x14ac:dyDescent="0.2">
      <c r="A31" s="9" t="s">
        <v>236</v>
      </c>
      <c r="B31" s="10">
        <v>41980</v>
      </c>
      <c r="C31" s="68">
        <f>YEAR(Table18[[#This Row],[Release Date]])</f>
        <v>2014</v>
      </c>
      <c r="D31" s="11" t="s">
        <v>237</v>
      </c>
      <c r="E31" s="12" t="s">
        <v>42</v>
      </c>
      <c r="F31" s="12" t="s">
        <v>64</v>
      </c>
      <c r="G31" s="13" t="s">
        <v>238</v>
      </c>
      <c r="H31" s="14"/>
      <c r="I31" s="15" t="s">
        <v>239</v>
      </c>
      <c r="J31" s="15" t="s">
        <v>240</v>
      </c>
      <c r="K31" s="15" t="s">
        <v>241</v>
      </c>
      <c r="L31" s="15" t="s">
        <v>242</v>
      </c>
      <c r="M31" s="15" t="s">
        <v>243</v>
      </c>
      <c r="N31" s="16">
        <v>65000000</v>
      </c>
      <c r="O31" s="17">
        <v>133800000.00000001</v>
      </c>
      <c r="P31" s="32">
        <f>Table18[[#This Row],[Box Office Revenue ($)]]-Table18[[#This Row],[Budget ($)]]</f>
        <v>68800000.000000015</v>
      </c>
      <c r="Q31" s="35">
        <f>(Table18[[#This Row],[Profit Made]]/Table18[[#This Row],[Budget ($)]])</f>
        <v>1.0584615384615388</v>
      </c>
      <c r="R31" s="2"/>
      <c r="S31" s="2"/>
      <c r="T31" s="2"/>
      <c r="U31" s="2"/>
      <c r="V31" s="2"/>
      <c r="W31" s="2"/>
    </row>
    <row r="32" spans="1:23" ht="15.75" customHeight="1" x14ac:dyDescent="0.2">
      <c r="A32" s="9" t="s">
        <v>244</v>
      </c>
      <c r="B32" s="10">
        <v>42184</v>
      </c>
      <c r="C32" s="68">
        <f>YEAR(Table18[[#This Row],[Release Date]])</f>
        <v>2015</v>
      </c>
      <c r="D32" s="11" t="s">
        <v>245</v>
      </c>
      <c r="E32" s="12" t="s">
        <v>24</v>
      </c>
      <c r="F32" s="12" t="s">
        <v>145</v>
      </c>
      <c r="G32" s="13" t="s">
        <v>246</v>
      </c>
      <c r="H32" s="14"/>
      <c r="I32" s="15" t="s">
        <v>247</v>
      </c>
      <c r="J32" s="15" t="s">
        <v>248</v>
      </c>
      <c r="K32" s="15" t="s">
        <v>249</v>
      </c>
      <c r="L32" s="15" t="s">
        <v>243</v>
      </c>
      <c r="M32" s="15" t="s">
        <v>250</v>
      </c>
      <c r="N32" s="16">
        <v>130000000</v>
      </c>
      <c r="O32" s="17">
        <v>519400000</v>
      </c>
      <c r="P32" s="32">
        <f>Table18[[#This Row],[Box Office Revenue ($)]]-Table18[[#This Row],[Budget ($)]]</f>
        <v>389400000</v>
      </c>
      <c r="Q32" s="35">
        <f>(Table18[[#This Row],[Profit Made]]/Table18[[#This Row],[Budget ($)]])</f>
        <v>2.9953846153846153</v>
      </c>
      <c r="R32" s="2"/>
      <c r="S32" s="2"/>
      <c r="T32" s="2"/>
      <c r="U32" s="2"/>
      <c r="V32" s="2"/>
      <c r="W32" s="2"/>
    </row>
    <row r="33" spans="1:23" ht="15.75" customHeight="1" x14ac:dyDescent="0.2">
      <c r="A33" s="9" t="s">
        <v>251</v>
      </c>
      <c r="B33" s="10">
        <v>41194</v>
      </c>
      <c r="C33" s="68">
        <f>YEAR(Table18[[#This Row],[Release Date]])</f>
        <v>2012</v>
      </c>
      <c r="D33" s="11" t="s">
        <v>252</v>
      </c>
      <c r="E33" s="12" t="s">
        <v>64</v>
      </c>
      <c r="F33" s="12"/>
      <c r="G33" s="13" t="s">
        <v>253</v>
      </c>
      <c r="H33" s="14"/>
      <c r="I33" s="15" t="s">
        <v>253</v>
      </c>
      <c r="J33" s="15" t="s">
        <v>20</v>
      </c>
      <c r="K33" s="15" t="s">
        <v>254</v>
      </c>
      <c r="L33" s="15" t="s">
        <v>255</v>
      </c>
      <c r="M33" s="15" t="s">
        <v>256</v>
      </c>
      <c r="N33" s="16">
        <v>44500000</v>
      </c>
      <c r="O33" s="17">
        <v>232300000</v>
      </c>
      <c r="P33" s="32">
        <f>Table18[[#This Row],[Box Office Revenue ($)]]-Table18[[#This Row],[Budget ($)]]</f>
        <v>187800000</v>
      </c>
      <c r="Q33" s="35">
        <f>(Table18[[#This Row],[Profit Made]]/Table18[[#This Row],[Budget ($)]])</f>
        <v>4.2202247191011235</v>
      </c>
      <c r="R33" s="2"/>
      <c r="S33" s="2"/>
      <c r="T33" s="2"/>
      <c r="U33" s="2"/>
      <c r="V33" s="2"/>
      <c r="W33" s="2"/>
    </row>
    <row r="34" spans="1:23" ht="15.75" customHeight="1" x14ac:dyDescent="0.2">
      <c r="A34" s="9" t="s">
        <v>257</v>
      </c>
      <c r="B34" s="10">
        <v>41880</v>
      </c>
      <c r="C34" s="68">
        <f>YEAR(Table18[[#This Row],[Release Date]])</f>
        <v>2014</v>
      </c>
      <c r="D34" s="11" t="s">
        <v>258</v>
      </c>
      <c r="E34" s="12" t="s">
        <v>17</v>
      </c>
      <c r="F34" s="12"/>
      <c r="G34" s="13" t="s">
        <v>259</v>
      </c>
      <c r="H34" s="14"/>
      <c r="I34" s="15" t="s">
        <v>260</v>
      </c>
      <c r="J34" s="15" t="s">
        <v>261</v>
      </c>
      <c r="K34" s="15" t="s">
        <v>262</v>
      </c>
      <c r="L34" s="15" t="s">
        <v>263</v>
      </c>
      <c r="M34" s="15" t="s">
        <v>264</v>
      </c>
      <c r="N34" s="16">
        <v>5000000</v>
      </c>
      <c r="O34" s="17">
        <v>5000000</v>
      </c>
      <c r="P34" s="32">
        <f>Table18[[#This Row],[Box Office Revenue ($)]]-Table18[[#This Row],[Budget ($)]]</f>
        <v>0</v>
      </c>
      <c r="Q34" s="35">
        <f>(Table18[[#This Row],[Profit Made]]/Table18[[#This Row],[Budget ($)]])</f>
        <v>0</v>
      </c>
      <c r="R34" s="2"/>
      <c r="S34" s="2"/>
      <c r="T34" s="2"/>
      <c r="U34" s="2"/>
      <c r="V34" s="2"/>
      <c r="W34" s="2"/>
    </row>
    <row r="35" spans="1:23" ht="15.75" customHeight="1" x14ac:dyDescent="0.2">
      <c r="A35" s="9" t="s">
        <v>265</v>
      </c>
      <c r="B35" s="10">
        <v>42580</v>
      </c>
      <c r="C35" s="68">
        <f>YEAR(Table18[[#This Row],[Release Date]])</f>
        <v>2016</v>
      </c>
      <c r="D35" s="11" t="s">
        <v>266</v>
      </c>
      <c r="E35" s="12" t="s">
        <v>42</v>
      </c>
      <c r="F35" s="12"/>
      <c r="G35" s="13" t="s">
        <v>267</v>
      </c>
      <c r="H35" s="13" t="s">
        <v>268</v>
      </c>
      <c r="I35" s="15" t="s">
        <v>269</v>
      </c>
      <c r="J35" s="15" t="s">
        <v>270</v>
      </c>
      <c r="K35" s="15" t="s">
        <v>271</v>
      </c>
      <c r="L35" s="15" t="s">
        <v>272</v>
      </c>
      <c r="M35" s="15" t="s">
        <v>273</v>
      </c>
      <c r="N35" s="16">
        <v>20000000</v>
      </c>
      <c r="O35" s="17">
        <v>124200000</v>
      </c>
      <c r="P35" s="32">
        <f>Table18[[#This Row],[Box Office Revenue ($)]]-Table18[[#This Row],[Budget ($)]]</f>
        <v>104200000</v>
      </c>
      <c r="Q35" s="35">
        <f>(Table18[[#This Row],[Profit Made]]/Table18[[#This Row],[Budget ($)]])</f>
        <v>5.21</v>
      </c>
      <c r="R35" s="2"/>
      <c r="S35" s="2"/>
      <c r="T35" s="2"/>
      <c r="U35" s="2"/>
      <c r="V35" s="2"/>
      <c r="W35" s="2"/>
    </row>
    <row r="36" spans="1:23" ht="15.75" customHeight="1" x14ac:dyDescent="0.2">
      <c r="A36" s="9" t="s">
        <v>274</v>
      </c>
      <c r="B36" s="10">
        <v>42475</v>
      </c>
      <c r="C36" s="68">
        <f>YEAR(Table18[[#This Row],[Release Date]])</f>
        <v>2016</v>
      </c>
      <c r="D36" s="11" t="s">
        <v>275</v>
      </c>
      <c r="E36" s="12" t="s">
        <v>42</v>
      </c>
      <c r="F36" s="12"/>
      <c r="G36" s="13" t="s">
        <v>276</v>
      </c>
      <c r="H36" s="14"/>
      <c r="I36" s="15" t="s">
        <v>47</v>
      </c>
      <c r="J36" s="15" t="s">
        <v>100</v>
      </c>
      <c r="K36" s="15" t="s">
        <v>277</v>
      </c>
      <c r="L36" s="15" t="s">
        <v>278</v>
      </c>
      <c r="M36" s="15" t="s">
        <v>279</v>
      </c>
      <c r="N36" s="16">
        <v>20000000</v>
      </c>
      <c r="O36" s="17">
        <v>55000000</v>
      </c>
      <c r="P36" s="32">
        <f>Table18[[#This Row],[Box Office Revenue ($)]]-Table18[[#This Row],[Budget ($)]]</f>
        <v>35000000</v>
      </c>
      <c r="Q36" s="35">
        <f>(Table18[[#This Row],[Profit Made]]/Table18[[#This Row],[Budget ($)]])</f>
        <v>1.75</v>
      </c>
      <c r="R36" s="2"/>
      <c r="S36" s="2"/>
      <c r="T36" s="2"/>
      <c r="U36" s="2"/>
      <c r="V36" s="2"/>
      <c r="W36" s="2"/>
    </row>
    <row r="37" spans="1:23" ht="15.75" customHeight="1" x14ac:dyDescent="0.2">
      <c r="A37" s="9" t="s">
        <v>280</v>
      </c>
      <c r="B37" s="10">
        <v>42448</v>
      </c>
      <c r="C37" s="68">
        <f>YEAR(Table18[[#This Row],[Release Date]])</f>
        <v>2016</v>
      </c>
      <c r="D37" s="11" t="s">
        <v>281</v>
      </c>
      <c r="E37" s="12" t="s">
        <v>24</v>
      </c>
      <c r="F37" s="12"/>
      <c r="G37" s="13" t="s">
        <v>282</v>
      </c>
      <c r="H37" s="14"/>
      <c r="I37" s="15" t="s">
        <v>253</v>
      </c>
      <c r="J37" s="15" t="s">
        <v>283</v>
      </c>
      <c r="K37" s="15" t="s">
        <v>284</v>
      </c>
      <c r="L37" s="15" t="s">
        <v>215</v>
      </c>
      <c r="M37" s="15" t="s">
        <v>285</v>
      </c>
      <c r="N37" s="16">
        <v>250000000</v>
      </c>
      <c r="O37" s="17">
        <v>872700000</v>
      </c>
      <c r="P37" s="32">
        <f>Table18[[#This Row],[Box Office Revenue ($)]]-Table18[[#This Row],[Budget ($)]]</f>
        <v>622700000</v>
      </c>
      <c r="Q37" s="35">
        <f>(Table18[[#This Row],[Profit Made]]/Table18[[#This Row],[Budget ($)]])</f>
        <v>2.4908000000000001</v>
      </c>
      <c r="R37" s="2"/>
      <c r="S37" s="2"/>
      <c r="T37" s="2"/>
      <c r="U37" s="2"/>
      <c r="V37" s="2"/>
      <c r="W37" s="2"/>
    </row>
    <row r="38" spans="1:23" ht="15.75" customHeight="1" x14ac:dyDescent="0.2">
      <c r="A38" s="9" t="s">
        <v>286</v>
      </c>
      <c r="B38" s="10">
        <v>42576</v>
      </c>
      <c r="C38" s="68">
        <f>YEAR(Table18[[#This Row],[Release Date]])</f>
        <v>2016</v>
      </c>
      <c r="D38" s="11" t="s">
        <v>287</v>
      </c>
      <c r="E38" s="12" t="s">
        <v>24</v>
      </c>
      <c r="F38" s="12"/>
      <c r="G38" s="13" t="s">
        <v>288</v>
      </c>
      <c r="H38" s="13" t="s">
        <v>289</v>
      </c>
      <c r="I38" s="15" t="s">
        <v>290</v>
      </c>
      <c r="J38" s="15" t="s">
        <v>291</v>
      </c>
      <c r="K38" s="15" t="s">
        <v>292</v>
      </c>
      <c r="L38" s="15" t="s">
        <v>293</v>
      </c>
      <c r="M38" s="12"/>
      <c r="N38" s="16">
        <v>3500000</v>
      </c>
      <c r="O38" s="17">
        <v>4400000</v>
      </c>
      <c r="P38" s="32">
        <f>Table18[[#This Row],[Box Office Revenue ($)]]-Table18[[#This Row],[Budget ($)]]</f>
        <v>900000</v>
      </c>
      <c r="Q38" s="35">
        <f>(Table18[[#This Row],[Profit Made]]/Table18[[#This Row],[Budget ($)]])</f>
        <v>0.25714285714285712</v>
      </c>
      <c r="R38" s="2"/>
      <c r="S38" s="2"/>
      <c r="T38" s="2"/>
      <c r="U38" s="2"/>
      <c r="V38" s="2"/>
      <c r="W38" s="2"/>
    </row>
    <row r="39" spans="1:23" ht="15.75" customHeight="1" x14ac:dyDescent="0.2">
      <c r="A39" s="9" t="s">
        <v>294</v>
      </c>
      <c r="B39" s="10">
        <v>41537</v>
      </c>
      <c r="C39" s="68">
        <f>YEAR(Table18[[#This Row],[Release Date]])</f>
        <v>2013</v>
      </c>
      <c r="D39" s="11" t="s">
        <v>295</v>
      </c>
      <c r="E39" s="12" t="s">
        <v>296</v>
      </c>
      <c r="F39" s="12"/>
      <c r="G39" s="13" t="s">
        <v>297</v>
      </c>
      <c r="H39" s="14"/>
      <c r="I39" s="15" t="s">
        <v>298</v>
      </c>
      <c r="J39" s="15" t="s">
        <v>299</v>
      </c>
      <c r="K39" s="15" t="s">
        <v>300</v>
      </c>
      <c r="L39" s="15" t="s">
        <v>301</v>
      </c>
      <c r="M39" s="15" t="s">
        <v>302</v>
      </c>
      <c r="N39" s="16">
        <v>20000000</v>
      </c>
      <c r="O39" s="17">
        <v>16500000</v>
      </c>
      <c r="P39" s="32">
        <f>Table18[[#This Row],[Box Office Revenue ($)]]-Table18[[#This Row],[Budget ($)]]</f>
        <v>-3500000</v>
      </c>
      <c r="Q39" s="35">
        <f>(Table18[[#This Row],[Profit Made]]/Table18[[#This Row],[Budget ($)]])</f>
        <v>-0.17499999999999999</v>
      </c>
      <c r="R39" s="2"/>
      <c r="S39" s="2"/>
      <c r="T39" s="2"/>
      <c r="U39" s="2"/>
      <c r="V39" s="2"/>
      <c r="W39" s="2"/>
    </row>
    <row r="40" spans="1:23" ht="15.75" customHeight="1" x14ac:dyDescent="0.2">
      <c r="A40" s="9" t="s">
        <v>303</v>
      </c>
      <c r="B40" s="10">
        <v>41047</v>
      </c>
      <c r="C40" s="68">
        <f>YEAR(Table18[[#This Row],[Release Date]])</f>
        <v>2012</v>
      </c>
      <c r="D40" s="11" t="s">
        <v>304</v>
      </c>
      <c r="E40" s="12" t="s">
        <v>24</v>
      </c>
      <c r="F40" s="12" t="s">
        <v>159</v>
      </c>
      <c r="G40" s="13" t="s">
        <v>305</v>
      </c>
      <c r="H40" s="14"/>
      <c r="I40" s="15" t="s">
        <v>306</v>
      </c>
      <c r="J40" s="15" t="s">
        <v>307</v>
      </c>
      <c r="K40" s="15" t="s">
        <v>308</v>
      </c>
      <c r="L40" s="15" t="s">
        <v>309</v>
      </c>
      <c r="M40" s="15" t="s">
        <v>139</v>
      </c>
      <c r="N40" s="16">
        <v>220000000</v>
      </c>
      <c r="O40" s="17">
        <v>303000000</v>
      </c>
      <c r="P40" s="32">
        <f>Table18[[#This Row],[Box Office Revenue ($)]]-Table18[[#This Row],[Budget ($)]]</f>
        <v>83000000</v>
      </c>
      <c r="Q40" s="35">
        <f>(Table18[[#This Row],[Profit Made]]/Table18[[#This Row],[Budget ($)]])</f>
        <v>0.37727272727272726</v>
      </c>
      <c r="R40" s="2"/>
      <c r="S40" s="2"/>
      <c r="T40" s="2"/>
      <c r="U40" s="2"/>
      <c r="V40" s="2"/>
      <c r="W40" s="2"/>
    </row>
    <row r="41" spans="1:23" ht="12.75" x14ac:dyDescent="0.2">
      <c r="A41" s="9" t="s">
        <v>310</v>
      </c>
      <c r="B41" s="10">
        <v>41087</v>
      </c>
      <c r="C41" s="68">
        <f>YEAR(Table18[[#This Row],[Release Date]])</f>
        <v>2012</v>
      </c>
      <c r="D41" s="11" t="s">
        <v>311</v>
      </c>
      <c r="E41" s="12" t="s">
        <v>64</v>
      </c>
      <c r="F41" s="12" t="s">
        <v>54</v>
      </c>
      <c r="G41" s="13" t="s">
        <v>312</v>
      </c>
      <c r="H41" s="14"/>
      <c r="I41" s="15" t="s">
        <v>239</v>
      </c>
      <c r="J41" s="15" t="s">
        <v>313</v>
      </c>
      <c r="K41" s="12"/>
      <c r="L41" s="12"/>
      <c r="M41" s="12"/>
      <c r="N41" s="16">
        <v>1800000</v>
      </c>
      <c r="O41" s="17">
        <v>21900000</v>
      </c>
      <c r="P41" s="32">
        <f>Table18[[#This Row],[Box Office Revenue ($)]]-Table18[[#This Row],[Budget ($)]]</f>
        <v>20100000</v>
      </c>
      <c r="Q41" s="35">
        <f>(Table18[[#This Row],[Profit Made]]/Table18[[#This Row],[Budget ($)]])</f>
        <v>11.166666666666666</v>
      </c>
      <c r="R41" s="2"/>
      <c r="S41" s="2"/>
      <c r="T41" s="2"/>
      <c r="U41" s="2"/>
      <c r="V41" s="2"/>
      <c r="W41" s="2"/>
    </row>
    <row r="42" spans="1:23" ht="12.75" x14ac:dyDescent="0.2">
      <c r="A42" s="9" t="s">
        <v>314</v>
      </c>
      <c r="B42" s="10">
        <v>41319</v>
      </c>
      <c r="C42" s="68">
        <f>YEAR(Table18[[#This Row],[Release Date]])</f>
        <v>2013</v>
      </c>
      <c r="D42" s="11" t="s">
        <v>315</v>
      </c>
      <c r="E42" s="12" t="s">
        <v>54</v>
      </c>
      <c r="F42" s="12" t="s">
        <v>183</v>
      </c>
      <c r="G42" s="13" t="s">
        <v>316</v>
      </c>
      <c r="H42" s="14"/>
      <c r="I42" s="15" t="s">
        <v>317</v>
      </c>
      <c r="J42" s="15" t="s">
        <v>318</v>
      </c>
      <c r="K42" s="15" t="s">
        <v>149</v>
      </c>
      <c r="L42" s="15" t="s">
        <v>319</v>
      </c>
      <c r="M42" s="15" t="s">
        <v>320</v>
      </c>
      <c r="N42" s="16">
        <v>60000000</v>
      </c>
      <c r="O42" s="17">
        <v>60100000</v>
      </c>
      <c r="P42" s="32">
        <f>Table18[[#This Row],[Box Office Revenue ($)]]-Table18[[#This Row],[Budget ($)]]</f>
        <v>100000</v>
      </c>
      <c r="Q42" s="35">
        <f>(Table18[[#This Row],[Profit Made]]/Table18[[#This Row],[Budget ($)]])</f>
        <v>1.6666666666666668E-3</v>
      </c>
      <c r="R42" s="2"/>
      <c r="S42" s="2"/>
      <c r="T42" s="2"/>
      <c r="U42" s="2"/>
      <c r="V42" s="2"/>
      <c r="W42" s="2"/>
    </row>
    <row r="43" spans="1:23" ht="12.75" x14ac:dyDescent="0.2">
      <c r="A43" s="9" t="s">
        <v>321</v>
      </c>
      <c r="B43" s="10">
        <v>41886</v>
      </c>
      <c r="C43" s="68">
        <f>YEAR(Table18[[#This Row],[Release Date]])</f>
        <v>2014</v>
      </c>
      <c r="D43" s="11" t="s">
        <v>322</v>
      </c>
      <c r="E43" s="12" t="s">
        <v>323</v>
      </c>
      <c r="F43" s="12" t="s">
        <v>16</v>
      </c>
      <c r="G43" s="13" t="s">
        <v>324</v>
      </c>
      <c r="H43" s="14"/>
      <c r="I43" s="15" t="s">
        <v>325</v>
      </c>
      <c r="J43" s="15" t="s">
        <v>326</v>
      </c>
      <c r="K43" s="15" t="s">
        <v>327</v>
      </c>
      <c r="L43" s="15" t="s">
        <v>328</v>
      </c>
      <c r="M43" s="12"/>
      <c r="N43" s="16">
        <v>22000000</v>
      </c>
      <c r="O43" s="17">
        <v>15100000</v>
      </c>
      <c r="P43" s="32">
        <f>Table18[[#This Row],[Box Office Revenue ($)]]-Table18[[#This Row],[Budget ($)]]</f>
        <v>-6900000</v>
      </c>
      <c r="Q43" s="35">
        <f>(Table18[[#This Row],[Profit Made]]/Table18[[#This Row],[Budget ($)]])</f>
        <v>-0.31363636363636366</v>
      </c>
      <c r="R43" s="2"/>
      <c r="S43" s="2"/>
      <c r="T43" s="2"/>
      <c r="U43" s="2"/>
      <c r="V43" s="2"/>
      <c r="W43" s="2"/>
    </row>
    <row r="44" spans="1:23" ht="12.75" x14ac:dyDescent="0.2">
      <c r="A44" s="9" t="s">
        <v>329</v>
      </c>
      <c r="B44" s="10">
        <v>42601</v>
      </c>
      <c r="C44" s="68">
        <f>YEAR(Table18[[#This Row],[Release Date]])</f>
        <v>2016</v>
      </c>
      <c r="D44" s="11" t="s">
        <v>330</v>
      </c>
      <c r="E44" s="12" t="s">
        <v>145</v>
      </c>
      <c r="F44" s="12"/>
      <c r="G44" s="13" t="s">
        <v>152</v>
      </c>
      <c r="H44" s="14"/>
      <c r="I44" s="15" t="s">
        <v>331</v>
      </c>
      <c r="J44" s="15" t="s">
        <v>332</v>
      </c>
      <c r="K44" s="15" t="s">
        <v>333</v>
      </c>
      <c r="L44" s="15" t="s">
        <v>56</v>
      </c>
      <c r="M44" s="15" t="s">
        <v>334</v>
      </c>
      <c r="N44" s="16">
        <v>100000000</v>
      </c>
      <c r="O44" s="17">
        <v>41400000</v>
      </c>
      <c r="P44" s="32">
        <f>Table18[[#This Row],[Box Office Revenue ($)]]-Table18[[#This Row],[Budget ($)]]</f>
        <v>-58600000</v>
      </c>
      <c r="Q44" s="35">
        <f>(Table18[[#This Row],[Profit Made]]/Table18[[#This Row],[Budget ($)]])</f>
        <v>-0.58599999999999997</v>
      </c>
      <c r="R44" s="2"/>
      <c r="S44" s="2"/>
      <c r="T44" s="2"/>
      <c r="U44" s="2"/>
      <c r="V44" s="2"/>
      <c r="W44" s="2"/>
    </row>
    <row r="45" spans="1:23" ht="12.75" x14ac:dyDescent="0.2">
      <c r="A45" s="9" t="s">
        <v>335</v>
      </c>
      <c r="B45" s="10">
        <v>41888</v>
      </c>
      <c r="C45" s="68">
        <f>YEAR(Table18[[#This Row],[Release Date]])</f>
        <v>2014</v>
      </c>
      <c r="D45" s="11" t="s">
        <v>336</v>
      </c>
      <c r="E45" s="12" t="s">
        <v>183</v>
      </c>
      <c r="F45" s="12" t="s">
        <v>64</v>
      </c>
      <c r="G45" s="13" t="s">
        <v>337</v>
      </c>
      <c r="H45" s="14"/>
      <c r="I45" s="15" t="s">
        <v>338</v>
      </c>
      <c r="J45" s="15" t="s">
        <v>339</v>
      </c>
      <c r="K45" s="15" t="s">
        <v>340</v>
      </c>
      <c r="L45" s="15" t="s">
        <v>341</v>
      </c>
      <c r="M45" s="12"/>
      <c r="N45" s="16">
        <v>7000000</v>
      </c>
      <c r="O45" s="17">
        <v>14600000</v>
      </c>
      <c r="P45" s="32">
        <f>Table18[[#This Row],[Box Office Revenue ($)]]-Table18[[#This Row],[Budget ($)]]</f>
        <v>7600000</v>
      </c>
      <c r="Q45" s="35">
        <f>(Table18[[#This Row],[Profit Made]]/Table18[[#This Row],[Budget ($)]])</f>
        <v>1.0857142857142856</v>
      </c>
      <c r="R45" s="2"/>
      <c r="S45" s="2"/>
      <c r="T45" s="2"/>
      <c r="U45" s="2"/>
      <c r="V45" s="2"/>
      <c r="W45" s="2"/>
    </row>
    <row r="46" spans="1:23" ht="12.75" x14ac:dyDescent="0.2">
      <c r="A46" s="9" t="s">
        <v>342</v>
      </c>
      <c r="B46" s="10">
        <v>41998</v>
      </c>
      <c r="C46" s="68">
        <f>YEAR(Table18[[#This Row],[Release Date]])</f>
        <v>2014</v>
      </c>
      <c r="D46" s="11" t="s">
        <v>343</v>
      </c>
      <c r="E46" s="12" t="s">
        <v>63</v>
      </c>
      <c r="F46" s="12" t="s">
        <v>64</v>
      </c>
      <c r="G46" s="13" t="s">
        <v>344</v>
      </c>
      <c r="H46" s="14"/>
      <c r="I46" s="15" t="s">
        <v>284</v>
      </c>
      <c r="J46" s="15" t="s">
        <v>345</v>
      </c>
      <c r="K46" s="15" t="s">
        <v>346</v>
      </c>
      <c r="L46" s="15" t="s">
        <v>347</v>
      </c>
      <c r="M46" s="15" t="s">
        <v>348</v>
      </c>
      <c r="N46" s="16">
        <v>10000000</v>
      </c>
      <c r="O46" s="17">
        <v>29300000</v>
      </c>
      <c r="P46" s="32">
        <f>Table18[[#This Row],[Box Office Revenue ($)]]-Table18[[#This Row],[Budget ($)]]</f>
        <v>19300000</v>
      </c>
      <c r="Q46" s="35">
        <f>(Table18[[#This Row],[Profit Made]]/Table18[[#This Row],[Budget ($)]])</f>
        <v>1.93</v>
      </c>
      <c r="R46" s="2"/>
      <c r="S46" s="2"/>
      <c r="T46" s="2"/>
      <c r="U46" s="2"/>
      <c r="V46" s="2"/>
      <c r="W46" s="2"/>
    </row>
    <row r="47" spans="1:23" ht="12.75" x14ac:dyDescent="0.2">
      <c r="A47" s="9" t="s">
        <v>349</v>
      </c>
      <c r="B47" s="10">
        <v>42251</v>
      </c>
      <c r="C47" s="68">
        <f>YEAR(Table18[[#This Row],[Release Date]])</f>
        <v>2015</v>
      </c>
      <c r="D47" s="11" t="s">
        <v>350</v>
      </c>
      <c r="E47" s="12" t="s">
        <v>24</v>
      </c>
      <c r="F47" s="12" t="s">
        <v>64</v>
      </c>
      <c r="G47" s="13" t="s">
        <v>351</v>
      </c>
      <c r="H47" s="14"/>
      <c r="I47" s="15" t="s">
        <v>352</v>
      </c>
      <c r="J47" s="15" t="s">
        <v>353</v>
      </c>
      <c r="K47" s="15" t="s">
        <v>354</v>
      </c>
      <c r="L47" s="15" t="s">
        <v>209</v>
      </c>
      <c r="M47" s="15" t="s">
        <v>355</v>
      </c>
      <c r="N47" s="16">
        <v>53000000</v>
      </c>
      <c r="O47" s="17">
        <v>99800000</v>
      </c>
      <c r="P47" s="32">
        <f>Table18[[#This Row],[Box Office Revenue ($)]]-Table18[[#This Row],[Budget ($)]]</f>
        <v>46800000</v>
      </c>
      <c r="Q47" s="35">
        <f>(Table18[[#This Row],[Profit Made]]/Table18[[#This Row],[Budget ($)]])</f>
        <v>0.88301886792452833</v>
      </c>
      <c r="R47" s="2"/>
      <c r="S47" s="2"/>
      <c r="T47" s="2"/>
      <c r="U47" s="2"/>
      <c r="V47" s="2"/>
      <c r="W47" s="2"/>
    </row>
    <row r="48" spans="1:23" ht="12.75" x14ac:dyDescent="0.2">
      <c r="A48" s="9" t="s">
        <v>356</v>
      </c>
      <c r="B48" s="10">
        <v>42012</v>
      </c>
      <c r="C48" s="68">
        <f>YEAR(Table18[[#This Row],[Release Date]])</f>
        <v>2015</v>
      </c>
      <c r="D48" s="11" t="s">
        <v>357</v>
      </c>
      <c r="E48" s="12" t="s">
        <v>24</v>
      </c>
      <c r="F48" s="12" t="s">
        <v>16</v>
      </c>
      <c r="G48" s="13" t="s">
        <v>358</v>
      </c>
      <c r="H48" s="14"/>
      <c r="I48" s="15" t="s">
        <v>359</v>
      </c>
      <c r="J48" s="15" t="s">
        <v>317</v>
      </c>
      <c r="K48" s="15" t="s">
        <v>360</v>
      </c>
      <c r="L48" s="15" t="s">
        <v>361</v>
      </c>
      <c r="M48" s="15" t="s">
        <v>362</v>
      </c>
      <c r="N48" s="16">
        <v>70000000</v>
      </c>
      <c r="O48" s="17">
        <v>19700000</v>
      </c>
      <c r="P48" s="32">
        <f>Table18[[#This Row],[Box Office Revenue ($)]]-Table18[[#This Row],[Budget ($)]]</f>
        <v>-50300000</v>
      </c>
      <c r="Q48" s="35">
        <f>(Table18[[#This Row],[Profit Made]]/Table18[[#This Row],[Budget ($)]])</f>
        <v>-0.71857142857142853</v>
      </c>
      <c r="R48" s="2"/>
      <c r="S48" s="2"/>
      <c r="T48" s="2"/>
      <c r="U48" s="2"/>
      <c r="V48" s="2"/>
      <c r="W48" s="2"/>
    </row>
    <row r="49" spans="1:23" ht="12.75" x14ac:dyDescent="0.2">
      <c r="A49" s="9" t="s">
        <v>363</v>
      </c>
      <c r="B49" s="10">
        <v>41782</v>
      </c>
      <c r="C49" s="68">
        <f>YEAR(Table18[[#This Row],[Release Date]])</f>
        <v>2014</v>
      </c>
      <c r="D49" s="11" t="s">
        <v>364</v>
      </c>
      <c r="E49" s="12" t="s">
        <v>42</v>
      </c>
      <c r="F49" s="12" t="s">
        <v>183</v>
      </c>
      <c r="G49" s="13" t="s">
        <v>365</v>
      </c>
      <c r="H49" s="14"/>
      <c r="I49" s="15" t="s">
        <v>366</v>
      </c>
      <c r="J49" s="15" t="s">
        <v>367</v>
      </c>
      <c r="K49" s="15" t="s">
        <v>197</v>
      </c>
      <c r="L49" s="15" t="s">
        <v>368</v>
      </c>
      <c r="M49" s="15" t="s">
        <v>369</v>
      </c>
      <c r="N49" s="16">
        <v>40000000</v>
      </c>
      <c r="O49" s="17">
        <v>128000000</v>
      </c>
      <c r="P49" s="32">
        <f>Table18[[#This Row],[Box Office Revenue ($)]]-Table18[[#This Row],[Budget ($)]]</f>
        <v>88000000</v>
      </c>
      <c r="Q49" s="35">
        <f>(Table18[[#This Row],[Profit Made]]/Table18[[#This Row],[Budget ($)]])</f>
        <v>2.2000000000000002</v>
      </c>
      <c r="R49" s="2"/>
      <c r="S49" s="2"/>
      <c r="T49" s="2"/>
      <c r="U49" s="2"/>
      <c r="V49" s="2"/>
      <c r="W49" s="2"/>
    </row>
    <row r="50" spans="1:23" ht="12.75" x14ac:dyDescent="0.2">
      <c r="A50" s="9" t="s">
        <v>370</v>
      </c>
      <c r="B50" s="10">
        <v>41481</v>
      </c>
      <c r="C50" s="68">
        <f>YEAR(Table18[[#This Row],[Release Date]])</f>
        <v>2013</v>
      </c>
      <c r="D50" s="11" t="s">
        <v>371</v>
      </c>
      <c r="E50" s="12" t="s">
        <v>64</v>
      </c>
      <c r="F50" s="12"/>
      <c r="G50" s="13" t="s">
        <v>372</v>
      </c>
      <c r="H50" s="14" t="s">
        <v>373</v>
      </c>
      <c r="I50" s="15" t="s">
        <v>187</v>
      </c>
      <c r="J50" s="15" t="s">
        <v>374</v>
      </c>
      <c r="K50" s="15" t="s">
        <v>243</v>
      </c>
      <c r="L50" s="15" t="s">
        <v>375</v>
      </c>
      <c r="M50" s="15" t="s">
        <v>376</v>
      </c>
      <c r="N50" s="16">
        <v>18000000</v>
      </c>
      <c r="O50" s="17">
        <v>97500000</v>
      </c>
      <c r="P50" s="32">
        <f>Table18[[#This Row],[Box Office Revenue ($)]]-Table18[[#This Row],[Budget ($)]]</f>
        <v>79500000</v>
      </c>
      <c r="Q50" s="35">
        <f>(Table18[[#This Row],[Profit Made]]/Table18[[#This Row],[Budget ($)]])</f>
        <v>4.416666666666667</v>
      </c>
      <c r="R50" s="2"/>
      <c r="S50" s="2"/>
      <c r="T50" s="2"/>
      <c r="U50" s="2"/>
      <c r="V50" s="2"/>
      <c r="W50" s="2"/>
    </row>
    <row r="51" spans="1:23" ht="12.75" x14ac:dyDescent="0.2">
      <c r="A51" s="9" t="s">
        <v>377</v>
      </c>
      <c r="B51" s="10">
        <v>41658</v>
      </c>
      <c r="C51" s="68">
        <f>YEAR(Table18[[#This Row],[Release Date]])</f>
        <v>2014</v>
      </c>
      <c r="D51" s="11" t="s">
        <v>378</v>
      </c>
      <c r="E51" s="12" t="s">
        <v>64</v>
      </c>
      <c r="F51" s="12"/>
      <c r="G51" s="13" t="s">
        <v>379</v>
      </c>
      <c r="H51" s="14" t="s">
        <v>373</v>
      </c>
      <c r="I51" s="15" t="s">
        <v>380</v>
      </c>
      <c r="J51" s="15" t="s">
        <v>381</v>
      </c>
      <c r="K51" s="15" t="s">
        <v>382</v>
      </c>
      <c r="L51" s="12"/>
      <c r="M51" s="12"/>
      <c r="N51" s="16">
        <v>4000000</v>
      </c>
      <c r="O51" s="17">
        <v>44500000</v>
      </c>
      <c r="P51" s="32">
        <f>Table18[[#This Row],[Box Office Revenue ($)]]-Table18[[#This Row],[Budget ($)]]</f>
        <v>40500000</v>
      </c>
      <c r="Q51" s="35">
        <f>(Table18[[#This Row],[Profit Made]]/Table18[[#This Row],[Budget ($)]])</f>
        <v>10.125</v>
      </c>
      <c r="R51" s="2"/>
      <c r="S51" s="2"/>
      <c r="T51" s="2"/>
      <c r="U51" s="2"/>
      <c r="V51" s="2"/>
      <c r="W51" s="2"/>
    </row>
    <row r="52" spans="1:23" ht="12.75" x14ac:dyDescent="0.2">
      <c r="A52" s="9" t="s">
        <v>383</v>
      </c>
      <c r="B52" s="10">
        <v>41752</v>
      </c>
      <c r="C52" s="68">
        <f>YEAR(Table18[[#This Row],[Release Date]])</f>
        <v>2014</v>
      </c>
      <c r="D52" s="11" t="s">
        <v>384</v>
      </c>
      <c r="E52" s="12" t="s">
        <v>24</v>
      </c>
      <c r="F52" s="12"/>
      <c r="G52" s="13" t="s">
        <v>385</v>
      </c>
      <c r="H52" s="14"/>
      <c r="I52" s="15" t="s">
        <v>386</v>
      </c>
      <c r="J52" s="15" t="s">
        <v>387</v>
      </c>
      <c r="K52" s="15" t="s">
        <v>388</v>
      </c>
      <c r="L52" s="12"/>
      <c r="M52" s="12"/>
      <c r="N52" s="16">
        <v>23000000</v>
      </c>
      <c r="O52" s="17">
        <v>69000000</v>
      </c>
      <c r="P52" s="32">
        <f>Table18[[#This Row],[Box Office Revenue ($)]]-Table18[[#This Row],[Budget ($)]]</f>
        <v>46000000</v>
      </c>
      <c r="Q52" s="35">
        <f>(Table18[[#This Row],[Profit Made]]/Table18[[#This Row],[Budget ($)]])</f>
        <v>2</v>
      </c>
      <c r="R52" s="2"/>
      <c r="S52" s="2"/>
      <c r="T52" s="2"/>
      <c r="U52" s="2"/>
      <c r="V52" s="2"/>
      <c r="W52" s="2"/>
    </row>
    <row r="53" spans="1:23" ht="12.75" x14ac:dyDescent="0.2">
      <c r="A53" s="9" t="s">
        <v>389</v>
      </c>
      <c r="B53" s="10">
        <v>42281</v>
      </c>
      <c r="C53" s="68">
        <f>YEAR(Table18[[#This Row],[Release Date]])</f>
        <v>2015</v>
      </c>
      <c r="D53" s="11" t="s">
        <v>390</v>
      </c>
      <c r="E53" s="12" t="s">
        <v>64</v>
      </c>
      <c r="F53" s="12"/>
      <c r="G53" s="13" t="s">
        <v>391</v>
      </c>
      <c r="H53" s="14"/>
      <c r="I53" s="15" t="s">
        <v>392</v>
      </c>
      <c r="J53" s="15" t="s">
        <v>393</v>
      </c>
      <c r="K53" s="15" t="s">
        <v>394</v>
      </c>
      <c r="L53" s="15" t="s">
        <v>395</v>
      </c>
      <c r="M53" s="15" t="s">
        <v>396</v>
      </c>
      <c r="N53" s="16">
        <v>40000000</v>
      </c>
      <c r="O53" s="17">
        <v>165500000</v>
      </c>
      <c r="P53" s="32">
        <f>Table18[[#This Row],[Box Office Revenue ($)]]-Table18[[#This Row],[Budget ($)]]</f>
        <v>125500000</v>
      </c>
      <c r="Q53" s="35">
        <f>(Table18[[#This Row],[Profit Made]]/Table18[[#This Row],[Budget ($)]])</f>
        <v>3.1375000000000002</v>
      </c>
      <c r="R53" s="2"/>
      <c r="S53" s="2"/>
      <c r="T53" s="2"/>
      <c r="U53" s="2"/>
      <c r="V53" s="2"/>
      <c r="W53" s="2"/>
    </row>
    <row r="54" spans="1:23" ht="12.75" x14ac:dyDescent="0.2">
      <c r="A54" s="9" t="s">
        <v>397</v>
      </c>
      <c r="B54" s="10">
        <v>42030</v>
      </c>
      <c r="C54" s="68">
        <f>YEAR(Table18[[#This Row],[Release Date]])</f>
        <v>2015</v>
      </c>
      <c r="D54" s="11" t="s">
        <v>398</v>
      </c>
      <c r="E54" s="12" t="s">
        <v>64</v>
      </c>
      <c r="F54" s="12" t="s">
        <v>183</v>
      </c>
      <c r="G54" s="13" t="s">
        <v>399</v>
      </c>
      <c r="H54" s="14"/>
      <c r="I54" s="15" t="s">
        <v>400</v>
      </c>
      <c r="J54" s="15" t="s">
        <v>401</v>
      </c>
      <c r="K54" s="15" t="s">
        <v>402</v>
      </c>
      <c r="L54" s="15" t="s">
        <v>403</v>
      </c>
      <c r="M54" s="15" t="s">
        <v>404</v>
      </c>
      <c r="N54" s="16">
        <v>11000000</v>
      </c>
      <c r="O54" s="17">
        <v>62100000</v>
      </c>
      <c r="P54" s="32">
        <f>Table18[[#This Row],[Box Office Revenue ($)]]-Table18[[#This Row],[Budget ($)]]</f>
        <v>51100000</v>
      </c>
      <c r="Q54" s="35">
        <f>(Table18[[#This Row],[Profit Made]]/Table18[[#This Row],[Budget ($)]])</f>
        <v>4.6454545454545455</v>
      </c>
      <c r="R54" s="2"/>
      <c r="S54" s="2"/>
      <c r="T54" s="2"/>
      <c r="U54" s="2"/>
      <c r="V54" s="2"/>
      <c r="W54" s="2"/>
    </row>
    <row r="55" spans="1:23" ht="12.75" x14ac:dyDescent="0.2">
      <c r="A55" s="9" t="s">
        <v>405</v>
      </c>
      <c r="B55" s="10">
        <v>41306</v>
      </c>
      <c r="C55" s="68">
        <f>YEAR(Table18[[#This Row],[Release Date]])</f>
        <v>2013</v>
      </c>
      <c r="D55" s="11" t="s">
        <v>406</v>
      </c>
      <c r="E55" s="12" t="s">
        <v>33</v>
      </c>
      <c r="F55" s="12" t="s">
        <v>24</v>
      </c>
      <c r="G55" s="13" t="s">
        <v>407</v>
      </c>
      <c r="H55" s="14"/>
      <c r="I55" s="15" t="s">
        <v>408</v>
      </c>
      <c r="J55" s="15" t="s">
        <v>409</v>
      </c>
      <c r="K55" s="15" t="s">
        <v>410</v>
      </c>
      <c r="L55" s="15" t="s">
        <v>411</v>
      </c>
      <c r="M55" s="15" t="s">
        <v>412</v>
      </c>
      <c r="N55" s="16">
        <v>55000000</v>
      </c>
      <c r="O55" s="17">
        <v>21900000</v>
      </c>
      <c r="P55" s="32">
        <f>Table18[[#This Row],[Box Office Revenue ($)]]-Table18[[#This Row],[Budget ($)]]</f>
        <v>-33100000</v>
      </c>
      <c r="Q55" s="35">
        <f>(Table18[[#This Row],[Profit Made]]/Table18[[#This Row],[Budget ($)]])</f>
        <v>-0.60181818181818181</v>
      </c>
      <c r="R55" s="2"/>
      <c r="S55" s="2"/>
      <c r="T55" s="2"/>
      <c r="U55" s="2"/>
      <c r="V55" s="2"/>
      <c r="W55" s="2"/>
    </row>
    <row r="56" spans="1:23" ht="12.75" x14ac:dyDescent="0.2">
      <c r="A56" s="9" t="s">
        <v>413</v>
      </c>
      <c r="B56" s="10">
        <v>42283</v>
      </c>
      <c r="C56" s="68">
        <f>YEAR(Table18[[#This Row],[Release Date]])</f>
        <v>2015</v>
      </c>
      <c r="D56" s="11" t="s">
        <v>414</v>
      </c>
      <c r="E56" s="12" t="s">
        <v>42</v>
      </c>
      <c r="F56" s="12" t="s">
        <v>64</v>
      </c>
      <c r="G56" s="13" t="s">
        <v>415</v>
      </c>
      <c r="H56" s="14"/>
      <c r="I56" s="15" t="s">
        <v>185</v>
      </c>
      <c r="J56" s="15" t="s">
        <v>416</v>
      </c>
      <c r="K56" s="15" t="s">
        <v>149</v>
      </c>
      <c r="L56" s="15" t="s">
        <v>209</v>
      </c>
      <c r="M56" s="15" t="s">
        <v>417</v>
      </c>
      <c r="N56" s="16">
        <v>20000000</v>
      </c>
      <c r="O56" s="17">
        <v>36600000</v>
      </c>
      <c r="P56" s="32">
        <f>Table18[[#This Row],[Box Office Revenue ($)]]-Table18[[#This Row],[Budget ($)]]</f>
        <v>16600000</v>
      </c>
      <c r="Q56" s="35">
        <f>(Table18[[#This Row],[Profit Made]]/Table18[[#This Row],[Budget ($)]])</f>
        <v>0.83</v>
      </c>
      <c r="R56" s="2"/>
      <c r="S56" s="2"/>
      <c r="T56" s="2"/>
      <c r="U56" s="2"/>
      <c r="V56" s="2"/>
      <c r="W56" s="2"/>
    </row>
    <row r="57" spans="1:23" ht="12.75" x14ac:dyDescent="0.2">
      <c r="A57" s="9" t="s">
        <v>418</v>
      </c>
      <c r="B57" s="10">
        <v>42313</v>
      </c>
      <c r="C57" s="68">
        <f>YEAR(Table18[[#This Row],[Release Date]])</f>
        <v>2015</v>
      </c>
      <c r="D57" s="11" t="s">
        <v>419</v>
      </c>
      <c r="E57" s="12" t="s">
        <v>64</v>
      </c>
      <c r="F57" s="12"/>
      <c r="G57" s="13" t="s">
        <v>420</v>
      </c>
      <c r="H57" s="14"/>
      <c r="I57" s="15" t="s">
        <v>420</v>
      </c>
      <c r="J57" s="15" t="s">
        <v>421</v>
      </c>
      <c r="K57" s="15" t="s">
        <v>422</v>
      </c>
      <c r="L57" s="15" t="s">
        <v>423</v>
      </c>
      <c r="M57" s="15" t="s">
        <v>424</v>
      </c>
      <c r="N57" s="16">
        <v>10000000</v>
      </c>
      <c r="O57" s="17">
        <v>3300000</v>
      </c>
      <c r="P57" s="32">
        <f>Table18[[#This Row],[Box Office Revenue ($)]]-Table18[[#This Row],[Budget ($)]]</f>
        <v>-6700000</v>
      </c>
      <c r="Q57" s="35">
        <f>(Table18[[#This Row],[Profit Made]]/Table18[[#This Row],[Budget ($)]])</f>
        <v>-0.67</v>
      </c>
      <c r="R57" s="2"/>
      <c r="S57" s="2"/>
      <c r="T57" s="2"/>
      <c r="U57" s="2"/>
      <c r="V57" s="2"/>
      <c r="W57" s="2"/>
    </row>
    <row r="58" spans="1:23" ht="12.75" x14ac:dyDescent="0.2">
      <c r="A58" s="9" t="s">
        <v>425</v>
      </c>
      <c r="B58" s="10">
        <v>41711</v>
      </c>
      <c r="C58" s="68">
        <f>YEAR(Table18[[#This Row],[Release Date]])</f>
        <v>2014</v>
      </c>
      <c r="D58" s="11" t="s">
        <v>426</v>
      </c>
      <c r="E58" s="12" t="s">
        <v>24</v>
      </c>
      <c r="F58" s="12"/>
      <c r="G58" s="13" t="s">
        <v>427</v>
      </c>
      <c r="H58" s="13" t="s">
        <v>428</v>
      </c>
      <c r="I58" s="15" t="s">
        <v>429</v>
      </c>
      <c r="J58" s="15" t="s">
        <v>430</v>
      </c>
      <c r="K58" s="15" t="s">
        <v>431</v>
      </c>
      <c r="L58" s="15" t="s">
        <v>155</v>
      </c>
      <c r="M58" s="15" t="s">
        <v>432</v>
      </c>
      <c r="N58" s="16">
        <v>170000000</v>
      </c>
      <c r="O58" s="17">
        <v>714400000</v>
      </c>
      <c r="P58" s="32">
        <f>Table18[[#This Row],[Box Office Revenue ($)]]-Table18[[#This Row],[Budget ($)]]</f>
        <v>544400000</v>
      </c>
      <c r="Q58" s="35">
        <f>(Table18[[#This Row],[Profit Made]]/Table18[[#This Row],[Budget ($)]])</f>
        <v>3.2023529411764704</v>
      </c>
      <c r="R58" s="2"/>
      <c r="S58" s="2"/>
      <c r="T58" s="2"/>
      <c r="U58" s="2"/>
      <c r="V58" s="2"/>
      <c r="W58" s="2"/>
    </row>
    <row r="59" spans="1:23" ht="12.75" x14ac:dyDescent="0.2">
      <c r="A59" s="9" t="s">
        <v>433</v>
      </c>
      <c r="B59" s="10">
        <v>42265</v>
      </c>
      <c r="C59" s="68">
        <f>YEAR(Table18[[#This Row],[Release Date]])</f>
        <v>2015</v>
      </c>
      <c r="D59" s="11" t="s">
        <v>434</v>
      </c>
      <c r="E59" s="12" t="s">
        <v>33</v>
      </c>
      <c r="F59" s="12" t="s">
        <v>16</v>
      </c>
      <c r="G59" s="13" t="s">
        <v>435</v>
      </c>
      <c r="H59" s="14"/>
      <c r="I59" s="15" t="s">
        <v>118</v>
      </c>
      <c r="J59" s="15" t="s">
        <v>436</v>
      </c>
      <c r="K59" s="15" t="s">
        <v>437</v>
      </c>
      <c r="L59" s="15" t="s">
        <v>438</v>
      </c>
      <c r="M59" s="15" t="s">
        <v>439</v>
      </c>
      <c r="N59" s="16">
        <v>2000000</v>
      </c>
      <c r="O59" s="17">
        <v>2800000</v>
      </c>
      <c r="P59" s="32">
        <f>Table18[[#This Row],[Box Office Revenue ($)]]-Table18[[#This Row],[Budget ($)]]</f>
        <v>800000</v>
      </c>
      <c r="Q59" s="35">
        <f>(Table18[[#This Row],[Profit Made]]/Table18[[#This Row],[Budget ($)]])</f>
        <v>0.4</v>
      </c>
      <c r="R59" s="2"/>
      <c r="S59" s="2"/>
      <c r="T59" s="2"/>
      <c r="U59" s="2"/>
      <c r="V59" s="2"/>
      <c r="W59" s="2"/>
    </row>
    <row r="60" spans="1:23" ht="12.75" x14ac:dyDescent="0.2">
      <c r="A60" s="9" t="s">
        <v>440</v>
      </c>
      <c r="B60" s="10">
        <v>42141</v>
      </c>
      <c r="C60" s="68">
        <f>YEAR(Table18[[#This Row],[Release Date]])</f>
        <v>2015</v>
      </c>
      <c r="D60" s="11" t="s">
        <v>441</v>
      </c>
      <c r="E60" s="12" t="s">
        <v>64</v>
      </c>
      <c r="F60" s="12"/>
      <c r="G60" s="13" t="s">
        <v>442</v>
      </c>
      <c r="H60" s="14"/>
      <c r="I60" s="15" t="s">
        <v>374</v>
      </c>
      <c r="J60" s="15" t="s">
        <v>169</v>
      </c>
      <c r="K60" s="15" t="s">
        <v>443</v>
      </c>
      <c r="L60" s="15" t="s">
        <v>444</v>
      </c>
      <c r="M60" s="15" t="s">
        <v>445</v>
      </c>
      <c r="N60" s="16">
        <v>11800000</v>
      </c>
      <c r="O60" s="17">
        <v>40300000</v>
      </c>
      <c r="P60" s="32">
        <f>Table18[[#This Row],[Box Office Revenue ($)]]-Table18[[#This Row],[Budget ($)]]</f>
        <v>28500000</v>
      </c>
      <c r="Q60" s="35">
        <f>(Table18[[#This Row],[Profit Made]]/Table18[[#This Row],[Budget ($)]])</f>
        <v>2.4152542372881354</v>
      </c>
      <c r="R60" s="2"/>
      <c r="S60" s="2"/>
      <c r="T60" s="2"/>
      <c r="U60" s="2"/>
      <c r="V60" s="2"/>
      <c r="W60" s="2"/>
    </row>
    <row r="61" spans="1:23" ht="12.75" x14ac:dyDescent="0.2">
      <c r="A61" s="9" t="s">
        <v>446</v>
      </c>
      <c r="B61" s="10">
        <v>42531</v>
      </c>
      <c r="C61" s="68">
        <f>YEAR(Table18[[#This Row],[Release Date]])</f>
        <v>2016</v>
      </c>
      <c r="D61" s="11" t="s">
        <v>447</v>
      </c>
      <c r="E61" s="12" t="s">
        <v>24</v>
      </c>
      <c r="F61" s="12" t="s">
        <v>42</v>
      </c>
      <c r="G61" s="13" t="s">
        <v>448</v>
      </c>
      <c r="H61" s="14"/>
      <c r="I61" s="15" t="s">
        <v>449</v>
      </c>
      <c r="J61" s="15" t="s">
        <v>450</v>
      </c>
      <c r="K61" s="15" t="s">
        <v>394</v>
      </c>
      <c r="L61" s="15" t="s">
        <v>110</v>
      </c>
      <c r="M61" s="12"/>
      <c r="N61" s="16">
        <v>50000000</v>
      </c>
      <c r="O61" s="17">
        <v>212200000</v>
      </c>
      <c r="P61" s="32">
        <f>Table18[[#This Row],[Box Office Revenue ($)]]-Table18[[#This Row],[Budget ($)]]</f>
        <v>162200000</v>
      </c>
      <c r="Q61" s="35">
        <f>(Table18[[#This Row],[Profit Made]]/Table18[[#This Row],[Budget ($)]])</f>
        <v>3.2440000000000002</v>
      </c>
      <c r="R61" s="2"/>
      <c r="S61" s="2"/>
      <c r="T61" s="2"/>
      <c r="U61" s="2"/>
      <c r="V61" s="2"/>
      <c r="W61" s="2"/>
    </row>
    <row r="62" spans="1:23" ht="12.75" x14ac:dyDescent="0.2">
      <c r="A62" s="9" t="s">
        <v>451</v>
      </c>
      <c r="B62" s="10">
        <v>41682</v>
      </c>
      <c r="C62" s="68">
        <f>YEAR(Table18[[#This Row],[Release Date]])</f>
        <v>2014</v>
      </c>
      <c r="D62" s="11" t="s">
        <v>452</v>
      </c>
      <c r="E62" s="12" t="s">
        <v>64</v>
      </c>
      <c r="F62" s="12"/>
      <c r="G62" s="13" t="s">
        <v>453</v>
      </c>
      <c r="H62" s="14"/>
      <c r="I62" s="15" t="s">
        <v>250</v>
      </c>
      <c r="J62" s="15" t="s">
        <v>454</v>
      </c>
      <c r="K62" s="15" t="s">
        <v>455</v>
      </c>
      <c r="L62" s="15" t="s">
        <v>456</v>
      </c>
      <c r="M62" s="12"/>
      <c r="N62" s="16">
        <v>10000000</v>
      </c>
      <c r="O62" s="17">
        <v>6700000</v>
      </c>
      <c r="P62" s="32">
        <f>Table18[[#This Row],[Box Office Revenue ($)]]-Table18[[#This Row],[Budget ($)]]</f>
        <v>-3300000</v>
      </c>
      <c r="Q62" s="35">
        <f>(Table18[[#This Row],[Profit Made]]/Table18[[#This Row],[Budget ($)]])</f>
        <v>-0.33</v>
      </c>
      <c r="R62" s="2"/>
      <c r="S62" s="2"/>
      <c r="T62" s="2"/>
      <c r="U62" s="2"/>
      <c r="V62" s="2"/>
      <c r="W62" s="2"/>
    </row>
    <row r="63" spans="1:23" ht="12.75" x14ac:dyDescent="0.2">
      <c r="A63" s="9" t="s">
        <v>457</v>
      </c>
      <c r="B63" s="10">
        <v>42067</v>
      </c>
      <c r="C63" s="68">
        <f>YEAR(Table18[[#This Row],[Release Date]])</f>
        <v>2015</v>
      </c>
      <c r="D63" s="11" t="s">
        <v>458</v>
      </c>
      <c r="E63" s="12" t="s">
        <v>159</v>
      </c>
      <c r="F63" s="12"/>
      <c r="G63" s="13" t="s">
        <v>459</v>
      </c>
      <c r="H63" s="14"/>
      <c r="I63" s="15" t="s">
        <v>460</v>
      </c>
      <c r="J63" s="15" t="s">
        <v>461</v>
      </c>
      <c r="K63" s="15" t="s">
        <v>462</v>
      </c>
      <c r="L63" s="15" t="s">
        <v>463</v>
      </c>
      <c r="M63" s="15" t="s">
        <v>464</v>
      </c>
      <c r="N63" s="16">
        <v>49000000</v>
      </c>
      <c r="O63" s="17">
        <v>102100000</v>
      </c>
      <c r="P63" s="32">
        <f>Table18[[#This Row],[Box Office Revenue ($)]]-Table18[[#This Row],[Budget ($)]]</f>
        <v>53100000</v>
      </c>
      <c r="Q63" s="35">
        <f>(Table18[[#This Row],[Profit Made]]/Table18[[#This Row],[Budget ($)]])</f>
        <v>1.083673469387755</v>
      </c>
      <c r="R63" s="2"/>
      <c r="S63" s="2"/>
      <c r="T63" s="2"/>
      <c r="U63" s="2"/>
      <c r="V63" s="2"/>
      <c r="W63" s="2"/>
    </row>
    <row r="64" spans="1:23" ht="12.75" x14ac:dyDescent="0.2">
      <c r="A64" s="9" t="s">
        <v>465</v>
      </c>
      <c r="B64" s="10">
        <v>41208</v>
      </c>
      <c r="C64" s="68">
        <f>YEAR(Table18[[#This Row],[Release Date]])</f>
        <v>2012</v>
      </c>
      <c r="D64" s="11" t="s">
        <v>466</v>
      </c>
      <c r="E64" s="12" t="s">
        <v>63</v>
      </c>
      <c r="F64" s="12" t="s">
        <v>64</v>
      </c>
      <c r="G64" s="13" t="s">
        <v>467</v>
      </c>
      <c r="H64" s="13" t="s">
        <v>468</v>
      </c>
      <c r="I64" s="15" t="s">
        <v>469</v>
      </c>
      <c r="J64" s="15" t="s">
        <v>470</v>
      </c>
      <c r="K64" s="15" t="s">
        <v>471</v>
      </c>
      <c r="L64" s="15" t="s">
        <v>472</v>
      </c>
      <c r="M64" s="12"/>
      <c r="N64" s="16">
        <v>20000000</v>
      </c>
      <c r="O64" s="17">
        <v>8300000.0000000009</v>
      </c>
      <c r="P64" s="32">
        <f>Table18[[#This Row],[Box Office Revenue ($)]]-Table18[[#This Row],[Budget ($)]]</f>
        <v>-11700000</v>
      </c>
      <c r="Q64" s="35">
        <f>(Table18[[#This Row],[Profit Made]]/Table18[[#This Row],[Budget ($)]])</f>
        <v>-0.58499999999999996</v>
      </c>
      <c r="R64" s="2"/>
      <c r="S64" s="2"/>
      <c r="T64" s="2"/>
      <c r="U64" s="2"/>
      <c r="V64" s="2"/>
      <c r="W64" s="2"/>
    </row>
    <row r="65" spans="1:23" ht="12.75" x14ac:dyDescent="0.2">
      <c r="A65" s="9" t="s">
        <v>473</v>
      </c>
      <c r="B65" s="10">
        <v>41705</v>
      </c>
      <c r="C65" s="68">
        <f>YEAR(Table18[[#This Row],[Release Date]])</f>
        <v>2014</v>
      </c>
      <c r="D65" s="11" t="s">
        <v>474</v>
      </c>
      <c r="E65" s="12" t="s">
        <v>42</v>
      </c>
      <c r="F65" s="12"/>
      <c r="G65" s="13" t="s">
        <v>475</v>
      </c>
      <c r="H65" s="14"/>
      <c r="I65" s="15" t="s">
        <v>475</v>
      </c>
      <c r="J65" s="15" t="s">
        <v>476</v>
      </c>
      <c r="K65" s="15" t="s">
        <v>430</v>
      </c>
      <c r="L65" s="15" t="s">
        <v>219</v>
      </c>
      <c r="M65" s="15" t="s">
        <v>477</v>
      </c>
      <c r="N65" s="16">
        <v>11000000</v>
      </c>
      <c r="O65" s="17">
        <v>46000000</v>
      </c>
      <c r="P65" s="32">
        <f>Table18[[#This Row],[Box Office Revenue ($)]]-Table18[[#This Row],[Budget ($)]]</f>
        <v>35000000</v>
      </c>
      <c r="Q65" s="35">
        <f>(Table18[[#This Row],[Profit Made]]/Table18[[#This Row],[Budget ($)]])</f>
        <v>3.1818181818181817</v>
      </c>
      <c r="R65" s="2"/>
      <c r="S65" s="2"/>
      <c r="T65" s="2"/>
      <c r="U65" s="2"/>
      <c r="V65" s="2"/>
      <c r="W65" s="2"/>
    </row>
    <row r="66" spans="1:23" ht="12.75" x14ac:dyDescent="0.2">
      <c r="A66" s="9" t="s">
        <v>478</v>
      </c>
      <c r="B66" s="10">
        <v>41054</v>
      </c>
      <c r="C66" s="68">
        <f>YEAR(Table18[[#This Row],[Release Date]])</f>
        <v>2012</v>
      </c>
      <c r="D66" s="11" t="s">
        <v>479</v>
      </c>
      <c r="E66" s="12" t="s">
        <v>17</v>
      </c>
      <c r="F66" s="12" t="s">
        <v>16</v>
      </c>
      <c r="G66" s="13" t="s">
        <v>480</v>
      </c>
      <c r="H66" s="14"/>
      <c r="I66" s="15" t="s">
        <v>481</v>
      </c>
      <c r="J66" s="15" t="s">
        <v>482</v>
      </c>
      <c r="K66" s="15" t="s">
        <v>483</v>
      </c>
      <c r="L66" s="15" t="s">
        <v>484</v>
      </c>
      <c r="M66" s="15" t="s">
        <v>485</v>
      </c>
      <c r="N66" s="16">
        <v>1000000</v>
      </c>
      <c r="O66" s="17">
        <v>37200000</v>
      </c>
      <c r="P66" s="32">
        <f>Table18[[#This Row],[Box Office Revenue ($)]]-Table18[[#This Row],[Budget ($)]]</f>
        <v>36200000</v>
      </c>
      <c r="Q66" s="35">
        <f>(Table18[[#This Row],[Profit Made]]/Table18[[#This Row],[Budget ($)]])</f>
        <v>36.200000000000003</v>
      </c>
      <c r="R66" s="2"/>
      <c r="S66" s="2"/>
      <c r="T66" s="2"/>
      <c r="U66" s="2"/>
      <c r="V66" s="2"/>
      <c r="W66" s="2"/>
    </row>
    <row r="67" spans="1:23" ht="12.75" x14ac:dyDescent="0.2">
      <c r="A67" s="9" t="s">
        <v>486</v>
      </c>
      <c r="B67" s="10">
        <v>42111</v>
      </c>
      <c r="C67" s="68">
        <f>YEAR(Table18[[#This Row],[Release Date]])</f>
        <v>2015</v>
      </c>
      <c r="D67" s="11" t="s">
        <v>487</v>
      </c>
      <c r="E67" s="12" t="s">
        <v>64</v>
      </c>
      <c r="F67" s="12"/>
      <c r="G67" s="13" t="s">
        <v>488</v>
      </c>
      <c r="H67" s="14"/>
      <c r="I67" s="15" t="s">
        <v>489</v>
      </c>
      <c r="J67" s="15" t="s">
        <v>490</v>
      </c>
      <c r="K67" s="15" t="s">
        <v>491</v>
      </c>
      <c r="L67" s="15" t="s">
        <v>492</v>
      </c>
      <c r="M67" s="15" t="s">
        <v>493</v>
      </c>
      <c r="N67" s="16">
        <v>50000000</v>
      </c>
      <c r="O67" s="17">
        <v>13000000</v>
      </c>
      <c r="P67" s="32">
        <f>Table18[[#This Row],[Box Office Revenue ($)]]-Table18[[#This Row],[Budget ($)]]</f>
        <v>-37000000</v>
      </c>
      <c r="Q67" s="35">
        <f>(Table18[[#This Row],[Profit Made]]/Table18[[#This Row],[Budget ($)]])</f>
        <v>-0.74</v>
      </c>
      <c r="R67" s="2"/>
      <c r="S67" s="2"/>
      <c r="T67" s="2"/>
      <c r="U67" s="2"/>
      <c r="V67" s="2"/>
      <c r="W67" s="2"/>
    </row>
    <row r="68" spans="1:23" ht="12.75" x14ac:dyDescent="0.2">
      <c r="A68" s="9" t="s">
        <v>494</v>
      </c>
      <c r="B68" s="10">
        <v>40942</v>
      </c>
      <c r="C68" s="68">
        <f>YEAR(Table18[[#This Row],[Release Date]])</f>
        <v>2012</v>
      </c>
      <c r="D68" s="11" t="s">
        <v>495</v>
      </c>
      <c r="E68" s="12" t="s">
        <v>159</v>
      </c>
      <c r="F68" s="12" t="s">
        <v>64</v>
      </c>
      <c r="G68" s="13" t="s">
        <v>496</v>
      </c>
      <c r="H68" s="14"/>
      <c r="I68" s="15" t="s">
        <v>497</v>
      </c>
      <c r="J68" s="15" t="s">
        <v>498</v>
      </c>
      <c r="K68" s="15" t="s">
        <v>499</v>
      </c>
      <c r="L68" s="15" t="s">
        <v>500</v>
      </c>
      <c r="M68" s="12"/>
      <c r="N68" s="16">
        <v>12000000</v>
      </c>
      <c r="O68" s="17">
        <v>126600000</v>
      </c>
      <c r="P68" s="32">
        <f>Table18[[#This Row],[Box Office Revenue ($)]]-Table18[[#This Row],[Budget ($)]]</f>
        <v>114600000</v>
      </c>
      <c r="Q68" s="35">
        <f>(Table18[[#This Row],[Profit Made]]/Table18[[#This Row],[Budget ($)]])</f>
        <v>9.5500000000000007</v>
      </c>
      <c r="R68" s="2"/>
      <c r="S68" s="2"/>
      <c r="T68" s="2"/>
      <c r="U68" s="2"/>
      <c r="V68" s="2"/>
      <c r="W68" s="2"/>
    </row>
    <row r="69" spans="1:23" ht="12.75" x14ac:dyDescent="0.2">
      <c r="A69" s="9" t="s">
        <v>501</v>
      </c>
      <c r="B69" s="10">
        <v>41208</v>
      </c>
      <c r="C69" s="68">
        <f>YEAR(Table18[[#This Row],[Release Date]])</f>
        <v>2012</v>
      </c>
      <c r="D69" s="11" t="s">
        <v>502</v>
      </c>
      <c r="E69" s="12" t="s">
        <v>64</v>
      </c>
      <c r="F69" s="12" t="s">
        <v>159</v>
      </c>
      <c r="G69" s="13" t="s">
        <v>503</v>
      </c>
      <c r="H69" s="13" t="s">
        <v>504</v>
      </c>
      <c r="I69" s="15" t="s">
        <v>392</v>
      </c>
      <c r="J69" s="15" t="s">
        <v>505</v>
      </c>
      <c r="K69" s="15" t="s">
        <v>506</v>
      </c>
      <c r="L69" s="15" t="s">
        <v>403</v>
      </c>
      <c r="M69" s="15" t="s">
        <v>507</v>
      </c>
      <c r="N69" s="16">
        <v>128500000</v>
      </c>
      <c r="O69" s="17">
        <v>130500000</v>
      </c>
      <c r="P69" s="32">
        <f>Table18[[#This Row],[Box Office Revenue ($)]]-Table18[[#This Row],[Budget ($)]]</f>
        <v>2000000</v>
      </c>
      <c r="Q69" s="35">
        <f>(Table18[[#This Row],[Profit Made]]/Table18[[#This Row],[Budget ($)]])</f>
        <v>1.556420233463035E-2</v>
      </c>
      <c r="R69" s="2"/>
      <c r="S69" s="2"/>
      <c r="T69" s="2"/>
      <c r="U69" s="2"/>
      <c r="V69" s="2"/>
      <c r="W69" s="2"/>
    </row>
    <row r="70" spans="1:23" ht="12.75" x14ac:dyDescent="0.2">
      <c r="A70" s="9" t="s">
        <v>508</v>
      </c>
      <c r="B70" s="10">
        <v>41544</v>
      </c>
      <c r="C70" s="68">
        <f>YEAR(Table18[[#This Row],[Release Date]])</f>
        <v>2013</v>
      </c>
      <c r="D70" s="11" t="s">
        <v>509</v>
      </c>
      <c r="E70" s="12" t="s">
        <v>191</v>
      </c>
      <c r="F70" s="12" t="s">
        <v>42</v>
      </c>
      <c r="G70" s="13" t="s">
        <v>510</v>
      </c>
      <c r="H70" s="13" t="s">
        <v>511</v>
      </c>
      <c r="I70" s="15" t="s">
        <v>512</v>
      </c>
      <c r="J70" s="15" t="s">
        <v>513</v>
      </c>
      <c r="K70" s="15" t="s">
        <v>514</v>
      </c>
      <c r="L70" s="15" t="s">
        <v>515</v>
      </c>
      <c r="M70" s="15" t="s">
        <v>516</v>
      </c>
      <c r="N70" s="16">
        <v>78000000</v>
      </c>
      <c r="O70" s="17">
        <v>274300000</v>
      </c>
      <c r="P70" s="32">
        <f>Table18[[#This Row],[Box Office Revenue ($)]]-Table18[[#This Row],[Budget ($)]]</f>
        <v>196300000</v>
      </c>
      <c r="Q70" s="35">
        <f>(Table18[[#This Row],[Profit Made]]/Table18[[#This Row],[Budget ($)]])</f>
        <v>2.5166666666666666</v>
      </c>
      <c r="R70" s="2"/>
      <c r="S70" s="2"/>
      <c r="T70" s="2"/>
      <c r="U70" s="2"/>
      <c r="V70" s="2"/>
      <c r="W70" s="2"/>
    </row>
    <row r="71" spans="1:23" ht="12.75" x14ac:dyDescent="0.2">
      <c r="A71" s="9" t="s">
        <v>517</v>
      </c>
      <c r="B71" s="10">
        <v>42363</v>
      </c>
      <c r="C71" s="68">
        <f>YEAR(Table18[[#This Row],[Release Date]])</f>
        <v>2015</v>
      </c>
      <c r="D71" s="11" t="s">
        <v>518</v>
      </c>
      <c r="E71" s="12" t="s">
        <v>64</v>
      </c>
      <c r="F71" s="12" t="s">
        <v>519</v>
      </c>
      <c r="G71" s="13" t="s">
        <v>520</v>
      </c>
      <c r="H71" s="14"/>
      <c r="I71" s="15" t="s">
        <v>162</v>
      </c>
      <c r="J71" s="15" t="s">
        <v>187</v>
      </c>
      <c r="K71" s="15" t="s">
        <v>338</v>
      </c>
      <c r="L71" s="15" t="s">
        <v>119</v>
      </c>
      <c r="M71" s="15" t="s">
        <v>521</v>
      </c>
      <c r="N71" s="16">
        <v>57000000</v>
      </c>
      <c r="O71" s="17">
        <v>50300000</v>
      </c>
      <c r="P71" s="32">
        <f>Table18[[#This Row],[Box Office Revenue ($)]]-Table18[[#This Row],[Budget ($)]]</f>
        <v>-6700000</v>
      </c>
      <c r="Q71" s="35">
        <f>(Table18[[#This Row],[Profit Made]]/Table18[[#This Row],[Budget ($)]])</f>
        <v>-0.11754385964912281</v>
      </c>
      <c r="R71" s="2"/>
      <c r="S71" s="2"/>
      <c r="T71" s="2"/>
      <c r="U71" s="2"/>
      <c r="V71" s="2"/>
      <c r="W71" s="2"/>
    </row>
    <row r="72" spans="1:23" ht="12.75" x14ac:dyDescent="0.2">
      <c r="A72" s="9" t="s">
        <v>522</v>
      </c>
      <c r="B72" s="10">
        <v>42333</v>
      </c>
      <c r="C72" s="68">
        <f>YEAR(Table18[[#This Row],[Release Date]])</f>
        <v>2015</v>
      </c>
      <c r="D72" s="11" t="s">
        <v>523</v>
      </c>
      <c r="E72" s="12" t="s">
        <v>64</v>
      </c>
      <c r="F72" s="12"/>
      <c r="G72" s="13" t="s">
        <v>524</v>
      </c>
      <c r="H72" s="14"/>
      <c r="I72" s="15" t="s">
        <v>498</v>
      </c>
      <c r="J72" s="15" t="s">
        <v>408</v>
      </c>
      <c r="K72" s="15" t="s">
        <v>525</v>
      </c>
      <c r="L72" s="15" t="s">
        <v>526</v>
      </c>
      <c r="M72" s="15" t="s">
        <v>527</v>
      </c>
      <c r="N72" s="16">
        <v>40000000</v>
      </c>
      <c r="O72" s="17">
        <v>173600000</v>
      </c>
      <c r="P72" s="32">
        <f>Table18[[#This Row],[Box Office Revenue ($)]]-Table18[[#This Row],[Budget ($)]]</f>
        <v>133600000</v>
      </c>
      <c r="Q72" s="35">
        <f>(Table18[[#This Row],[Profit Made]]/Table18[[#This Row],[Budget ($)]])</f>
        <v>3.34</v>
      </c>
      <c r="R72" s="2"/>
      <c r="S72" s="2"/>
      <c r="T72" s="2"/>
      <c r="U72" s="2"/>
      <c r="V72" s="2"/>
      <c r="W72" s="2"/>
    </row>
    <row r="73" spans="1:23" ht="12.75" x14ac:dyDescent="0.2">
      <c r="A73" s="9" t="s">
        <v>528</v>
      </c>
      <c r="B73" s="10">
        <v>42475</v>
      </c>
      <c r="C73" s="68">
        <f>YEAR(Table18[[#This Row],[Release Date]])</f>
        <v>2016</v>
      </c>
      <c r="D73" s="11" t="s">
        <v>529</v>
      </c>
      <c r="E73" s="12" t="s">
        <v>24</v>
      </c>
      <c r="F73" s="12" t="s">
        <v>16</v>
      </c>
      <c r="G73" s="13" t="s">
        <v>530</v>
      </c>
      <c r="H73" s="14"/>
      <c r="I73" s="15" t="s">
        <v>531</v>
      </c>
      <c r="J73" s="15" t="s">
        <v>490</v>
      </c>
      <c r="K73" s="15" t="s">
        <v>532</v>
      </c>
      <c r="L73" s="15" t="s">
        <v>533</v>
      </c>
      <c r="M73" s="15" t="s">
        <v>534</v>
      </c>
      <c r="N73" s="16">
        <v>31500000</v>
      </c>
      <c r="O73" s="17">
        <v>35600000</v>
      </c>
      <c r="P73" s="32">
        <f>Table18[[#This Row],[Box Office Revenue ($)]]-Table18[[#This Row],[Budget ($)]]</f>
        <v>4100000</v>
      </c>
      <c r="Q73" s="35">
        <f>(Table18[[#This Row],[Profit Made]]/Table18[[#This Row],[Budget ($)]])</f>
        <v>0.13015873015873017</v>
      </c>
      <c r="R73" s="2"/>
      <c r="S73" s="2"/>
      <c r="T73" s="2"/>
      <c r="U73" s="2"/>
      <c r="V73" s="2"/>
      <c r="W73" s="2"/>
    </row>
    <row r="74" spans="1:23" ht="12.75" x14ac:dyDescent="0.2">
      <c r="A74" s="9" t="s">
        <v>535</v>
      </c>
      <c r="B74" s="10">
        <v>42293</v>
      </c>
      <c r="C74" s="68">
        <f>YEAR(Table18[[#This Row],[Release Date]])</f>
        <v>2015</v>
      </c>
      <c r="D74" s="11" t="s">
        <v>536</v>
      </c>
      <c r="E74" s="12" t="s">
        <v>17</v>
      </c>
      <c r="F74" s="12" t="s">
        <v>183</v>
      </c>
      <c r="G74" s="13" t="s">
        <v>537</v>
      </c>
      <c r="H74" s="14"/>
      <c r="I74" s="15" t="s">
        <v>538</v>
      </c>
      <c r="J74" s="15" t="s">
        <v>539</v>
      </c>
      <c r="K74" s="15" t="s">
        <v>540</v>
      </c>
      <c r="L74" s="15" t="s">
        <v>116</v>
      </c>
      <c r="M74" s="15" t="s">
        <v>541</v>
      </c>
      <c r="N74" s="16">
        <v>55000000</v>
      </c>
      <c r="O74" s="17">
        <v>74700000</v>
      </c>
      <c r="P74" s="32">
        <f>Table18[[#This Row],[Box Office Revenue ($)]]-Table18[[#This Row],[Budget ($)]]</f>
        <v>19700000</v>
      </c>
      <c r="Q74" s="35">
        <f>(Table18[[#This Row],[Profit Made]]/Table18[[#This Row],[Budget ($)]])</f>
        <v>0.35818181818181816</v>
      </c>
      <c r="R74" s="2"/>
      <c r="S74" s="2"/>
      <c r="T74" s="2"/>
      <c r="U74" s="2"/>
      <c r="V74" s="2"/>
      <c r="W74" s="2"/>
    </row>
    <row r="75" spans="1:23" ht="12.75" x14ac:dyDescent="0.2">
      <c r="A75" s="9" t="s">
        <v>542</v>
      </c>
      <c r="B75" s="10">
        <v>42363</v>
      </c>
      <c r="C75" s="68">
        <f>YEAR(Table18[[#This Row],[Release Date]])</f>
        <v>2015</v>
      </c>
      <c r="D75" s="11" t="s">
        <v>543</v>
      </c>
      <c r="E75" s="12" t="s">
        <v>42</v>
      </c>
      <c r="F75" s="12"/>
      <c r="G75" s="13" t="s">
        <v>544</v>
      </c>
      <c r="H75" s="13" t="s">
        <v>545</v>
      </c>
      <c r="I75" s="15" t="s">
        <v>546</v>
      </c>
      <c r="J75" s="15" t="s">
        <v>35</v>
      </c>
      <c r="K75" s="15" t="s">
        <v>547</v>
      </c>
      <c r="L75" s="12"/>
      <c r="M75" s="12"/>
      <c r="N75" s="16">
        <v>69000000</v>
      </c>
      <c r="O75" s="17">
        <v>240400000</v>
      </c>
      <c r="P75" s="32">
        <f>Table18[[#This Row],[Box Office Revenue ($)]]-Table18[[#This Row],[Budget ($)]]</f>
        <v>171400000</v>
      </c>
      <c r="Q75" s="35">
        <f>(Table18[[#This Row],[Profit Made]]/Table18[[#This Row],[Budget ($)]])</f>
        <v>2.4840579710144928</v>
      </c>
      <c r="R75" s="2"/>
      <c r="S75" s="2"/>
      <c r="T75" s="2"/>
      <c r="U75" s="2"/>
      <c r="V75" s="2"/>
      <c r="W75" s="2"/>
    </row>
    <row r="76" spans="1:23" ht="12.75" x14ac:dyDescent="0.2">
      <c r="A76" s="9" t="s">
        <v>548</v>
      </c>
      <c r="B76" s="10">
        <v>42083</v>
      </c>
      <c r="C76" s="68">
        <f>YEAR(Table18[[#This Row],[Release Date]])</f>
        <v>2015</v>
      </c>
      <c r="D76" s="11" t="s">
        <v>549</v>
      </c>
      <c r="E76" s="12" t="s">
        <v>42</v>
      </c>
      <c r="F76" s="12" t="s">
        <v>64</v>
      </c>
      <c r="G76" s="13" t="s">
        <v>550</v>
      </c>
      <c r="H76" s="14"/>
      <c r="I76" s="15" t="s">
        <v>551</v>
      </c>
      <c r="J76" s="15" t="s">
        <v>552</v>
      </c>
      <c r="K76" s="15" t="s">
        <v>553</v>
      </c>
      <c r="L76" s="15" t="s">
        <v>243</v>
      </c>
      <c r="M76" s="15" t="s">
        <v>554</v>
      </c>
      <c r="N76" s="16">
        <v>10000000</v>
      </c>
      <c r="O76" s="17">
        <v>8199999.9999999991</v>
      </c>
      <c r="P76" s="32">
        <f>Table18[[#This Row],[Box Office Revenue ($)]]-Table18[[#This Row],[Budget ($)]]</f>
        <v>-1800000.0000000009</v>
      </c>
      <c r="Q76" s="35">
        <f>(Table18[[#This Row],[Profit Made]]/Table18[[#This Row],[Budget ($)]])</f>
        <v>-0.1800000000000001</v>
      </c>
      <c r="R76" s="2"/>
      <c r="S76" s="2"/>
      <c r="T76" s="2"/>
      <c r="U76" s="2"/>
      <c r="V76" s="2"/>
      <c r="W76" s="2"/>
    </row>
    <row r="77" spans="1:23" ht="12.75" x14ac:dyDescent="0.2">
      <c r="A77" s="9" t="s">
        <v>555</v>
      </c>
      <c r="B77" s="10">
        <v>41040</v>
      </c>
      <c r="C77" s="68">
        <f>YEAR(Table18[[#This Row],[Release Date]])</f>
        <v>2012</v>
      </c>
      <c r="D77" s="11" t="s">
        <v>556</v>
      </c>
      <c r="E77" s="12" t="s">
        <v>42</v>
      </c>
      <c r="F77" s="12" t="s">
        <v>17</v>
      </c>
      <c r="G77" s="13" t="s">
        <v>344</v>
      </c>
      <c r="H77" s="14"/>
      <c r="I77" s="15" t="s">
        <v>352</v>
      </c>
      <c r="J77" s="15" t="s">
        <v>557</v>
      </c>
      <c r="K77" s="15" t="s">
        <v>558</v>
      </c>
      <c r="L77" s="15" t="s">
        <v>57</v>
      </c>
      <c r="M77" s="15" t="s">
        <v>559</v>
      </c>
      <c r="N77" s="16">
        <v>150000000</v>
      </c>
      <c r="O77" s="17">
        <v>245500000</v>
      </c>
      <c r="P77" s="32">
        <f>Table18[[#This Row],[Box Office Revenue ($)]]-Table18[[#This Row],[Budget ($)]]</f>
        <v>95500000</v>
      </c>
      <c r="Q77" s="35">
        <f>(Table18[[#This Row],[Profit Made]]/Table18[[#This Row],[Budget ($)]])</f>
        <v>0.63666666666666671</v>
      </c>
      <c r="R77" s="2"/>
      <c r="S77" s="2"/>
      <c r="T77" s="2"/>
      <c r="U77" s="2"/>
      <c r="V77" s="2"/>
      <c r="W77" s="2"/>
    </row>
    <row r="78" spans="1:23" ht="12.75" x14ac:dyDescent="0.2">
      <c r="A78" s="9" t="s">
        <v>560</v>
      </c>
      <c r="B78" s="10">
        <v>41327</v>
      </c>
      <c r="C78" s="68">
        <f>YEAR(Table18[[#This Row],[Release Date]])</f>
        <v>2013</v>
      </c>
      <c r="D78" s="11" t="s">
        <v>561</v>
      </c>
      <c r="E78" s="12" t="s">
        <v>17</v>
      </c>
      <c r="F78" s="12" t="s">
        <v>159</v>
      </c>
      <c r="G78" s="13" t="s">
        <v>562</v>
      </c>
      <c r="H78" s="14"/>
      <c r="I78" s="15" t="s">
        <v>563</v>
      </c>
      <c r="J78" s="15" t="s">
        <v>564</v>
      </c>
      <c r="K78" s="15" t="s">
        <v>565</v>
      </c>
      <c r="L78" s="12"/>
      <c r="M78" s="12"/>
      <c r="N78" s="16">
        <v>3500000</v>
      </c>
      <c r="O78" s="17">
        <v>26400000</v>
      </c>
      <c r="P78" s="32">
        <f>Table18[[#This Row],[Box Office Revenue ($)]]-Table18[[#This Row],[Budget ($)]]</f>
        <v>22900000</v>
      </c>
      <c r="Q78" s="35">
        <f>(Table18[[#This Row],[Profit Made]]/Table18[[#This Row],[Budget ($)]])</f>
        <v>6.5428571428571427</v>
      </c>
      <c r="R78" s="2"/>
      <c r="S78" s="2"/>
      <c r="T78" s="2"/>
      <c r="U78" s="2"/>
      <c r="V78" s="2"/>
      <c r="W78" s="2"/>
    </row>
    <row r="79" spans="1:23" ht="12.75" x14ac:dyDescent="0.2">
      <c r="A79" s="9" t="s">
        <v>566</v>
      </c>
      <c r="B79" s="10">
        <v>41816</v>
      </c>
      <c r="C79" s="68">
        <f>YEAR(Table18[[#This Row],[Release Date]])</f>
        <v>2014</v>
      </c>
      <c r="D79" s="11" t="s">
        <v>567</v>
      </c>
      <c r="E79" s="12" t="s">
        <v>24</v>
      </c>
      <c r="F79" s="12" t="s">
        <v>145</v>
      </c>
      <c r="G79" s="13" t="s">
        <v>568</v>
      </c>
      <c r="H79" s="14"/>
      <c r="I79" s="15" t="s">
        <v>569</v>
      </c>
      <c r="J79" s="15" t="s">
        <v>490</v>
      </c>
      <c r="K79" s="15" t="s">
        <v>493</v>
      </c>
      <c r="L79" s="15" t="s">
        <v>570</v>
      </c>
      <c r="M79" s="15" t="s">
        <v>563</v>
      </c>
      <c r="N79" s="16">
        <v>235000000</v>
      </c>
      <c r="O79" s="17">
        <v>710600000</v>
      </c>
      <c r="P79" s="32">
        <f>Table18[[#This Row],[Box Office Revenue ($)]]-Table18[[#This Row],[Budget ($)]]</f>
        <v>475600000</v>
      </c>
      <c r="Q79" s="35">
        <f>(Table18[[#This Row],[Profit Made]]/Table18[[#This Row],[Budget ($)]])</f>
        <v>2.0238297872340425</v>
      </c>
      <c r="R79" s="2"/>
      <c r="S79" s="2"/>
      <c r="T79" s="2"/>
      <c r="U79" s="2"/>
      <c r="V79" s="2"/>
      <c r="W79" s="2"/>
    </row>
    <row r="80" spans="1:23" ht="12.75" x14ac:dyDescent="0.2">
      <c r="A80" s="9" t="s">
        <v>571</v>
      </c>
      <c r="B80" s="10">
        <v>41341</v>
      </c>
      <c r="C80" s="68">
        <f>YEAR(Table18[[#This Row],[Release Date]])</f>
        <v>2013</v>
      </c>
      <c r="D80" s="11" t="s">
        <v>572</v>
      </c>
      <c r="E80" s="12" t="s">
        <v>24</v>
      </c>
      <c r="F80" s="12"/>
      <c r="G80" s="13" t="s">
        <v>573</v>
      </c>
      <c r="H80" s="14"/>
      <c r="I80" s="15" t="s">
        <v>574</v>
      </c>
      <c r="J80" s="15" t="s">
        <v>492</v>
      </c>
      <c r="K80" s="15" t="s">
        <v>154</v>
      </c>
      <c r="L80" s="15" t="s">
        <v>575</v>
      </c>
      <c r="M80" s="15" t="s">
        <v>576</v>
      </c>
      <c r="N80" s="16">
        <v>30000000</v>
      </c>
      <c r="O80" s="17">
        <v>18100000</v>
      </c>
      <c r="P80" s="32">
        <f>Table18[[#This Row],[Box Office Revenue ($)]]-Table18[[#This Row],[Budget ($)]]</f>
        <v>-11900000</v>
      </c>
      <c r="Q80" s="35">
        <f>(Table18[[#This Row],[Profit Made]]/Table18[[#This Row],[Budget ($)]])</f>
        <v>-0.39666666666666667</v>
      </c>
      <c r="R80" s="2"/>
      <c r="S80" s="2"/>
      <c r="T80" s="2"/>
      <c r="U80" s="2"/>
      <c r="V80" s="2"/>
      <c r="W80" s="2"/>
    </row>
    <row r="81" spans="1:23" ht="12.75" x14ac:dyDescent="0.2">
      <c r="A81" s="9" t="s">
        <v>577</v>
      </c>
      <c r="B81" s="10">
        <v>42408</v>
      </c>
      <c r="C81" s="68">
        <f>YEAR(Table18[[#This Row],[Release Date]])</f>
        <v>2016</v>
      </c>
      <c r="D81" s="11" t="s">
        <v>578</v>
      </c>
      <c r="E81" s="12" t="s">
        <v>24</v>
      </c>
      <c r="F81" s="12"/>
      <c r="G81" s="13" t="s">
        <v>579</v>
      </c>
      <c r="H81" s="14"/>
      <c r="I81" s="15" t="s">
        <v>580</v>
      </c>
      <c r="J81" s="15" t="s">
        <v>581</v>
      </c>
      <c r="K81" s="15" t="s">
        <v>582</v>
      </c>
      <c r="L81" s="15" t="s">
        <v>583</v>
      </c>
      <c r="M81" s="15" t="s">
        <v>584</v>
      </c>
      <c r="N81" s="16">
        <v>58000000</v>
      </c>
      <c r="O81" s="17">
        <v>782600000</v>
      </c>
      <c r="P81" s="32">
        <f>Table18[[#This Row],[Box Office Revenue ($)]]-Table18[[#This Row],[Budget ($)]]</f>
        <v>724600000</v>
      </c>
      <c r="Q81" s="35">
        <f>(Table18[[#This Row],[Profit Made]]/Table18[[#This Row],[Budget ($)]])</f>
        <v>12.493103448275862</v>
      </c>
      <c r="R81" s="2"/>
      <c r="S81" s="2"/>
      <c r="T81" s="2"/>
      <c r="U81" s="2"/>
      <c r="V81" s="2"/>
      <c r="W81" s="2"/>
    </row>
    <row r="82" spans="1:23" ht="12.75" x14ac:dyDescent="0.2">
      <c r="A82" s="9" t="s">
        <v>585</v>
      </c>
      <c r="B82" s="10">
        <v>40935</v>
      </c>
      <c r="C82" s="68">
        <f>YEAR(Table18[[#This Row],[Release Date]])</f>
        <v>2012</v>
      </c>
      <c r="D82" s="11" t="s">
        <v>586</v>
      </c>
      <c r="E82" s="12" t="s">
        <v>183</v>
      </c>
      <c r="F82" s="12" t="s">
        <v>64</v>
      </c>
      <c r="G82" s="13" t="s">
        <v>587</v>
      </c>
      <c r="H82" s="14"/>
      <c r="I82" s="15" t="s">
        <v>588</v>
      </c>
      <c r="J82" s="12"/>
      <c r="K82" s="12"/>
      <c r="L82" s="12"/>
      <c r="M82" s="12"/>
      <c r="N82" s="16">
        <v>1500000</v>
      </c>
      <c r="O82" s="17">
        <v>6500000</v>
      </c>
      <c r="P82" s="32">
        <f>Table18[[#This Row],[Box Office Revenue ($)]]-Table18[[#This Row],[Budget ($)]]</f>
        <v>5000000</v>
      </c>
      <c r="Q82" s="35">
        <f>(Table18[[#This Row],[Profit Made]]/Table18[[#This Row],[Budget ($)]])</f>
        <v>3.3333333333333335</v>
      </c>
      <c r="R82" s="2"/>
      <c r="S82" s="2"/>
      <c r="T82" s="2"/>
      <c r="U82" s="2"/>
      <c r="V82" s="2"/>
      <c r="W82" s="2"/>
    </row>
    <row r="83" spans="1:23" ht="12.75" x14ac:dyDescent="0.2">
      <c r="A83" s="9" t="s">
        <v>589</v>
      </c>
      <c r="B83" s="10">
        <v>41822</v>
      </c>
      <c r="C83" s="68">
        <f>YEAR(Table18[[#This Row],[Release Date]])</f>
        <v>2014</v>
      </c>
      <c r="D83" s="11" t="s">
        <v>590</v>
      </c>
      <c r="E83" s="12" t="s">
        <v>17</v>
      </c>
      <c r="F83" s="12" t="s">
        <v>16</v>
      </c>
      <c r="G83" s="13" t="s">
        <v>591</v>
      </c>
      <c r="H83" s="19" t="s">
        <v>592</v>
      </c>
      <c r="I83" s="15" t="s">
        <v>593</v>
      </c>
      <c r="J83" s="15" t="s">
        <v>594</v>
      </c>
      <c r="K83" s="15" t="s">
        <v>595</v>
      </c>
      <c r="L83" s="15" t="s">
        <v>596</v>
      </c>
      <c r="M83" s="12"/>
      <c r="N83" s="16">
        <v>30000000</v>
      </c>
      <c r="O83" s="17">
        <v>87900000</v>
      </c>
      <c r="P83" s="32">
        <f>Table18[[#This Row],[Box Office Revenue ($)]]-Table18[[#This Row],[Budget ($)]]</f>
        <v>57900000</v>
      </c>
      <c r="Q83" s="35">
        <f>(Table18[[#This Row],[Profit Made]]/Table18[[#This Row],[Budget ($)]])</f>
        <v>1.93</v>
      </c>
      <c r="R83" s="2"/>
      <c r="S83" s="2"/>
      <c r="T83" s="2"/>
      <c r="U83" s="2"/>
      <c r="V83" s="2"/>
      <c r="W83" s="2"/>
    </row>
    <row r="84" spans="1:23" ht="12.75" x14ac:dyDescent="0.2">
      <c r="A84" s="9" t="s">
        <v>597</v>
      </c>
      <c r="B84" s="10">
        <v>41445</v>
      </c>
      <c r="C84" s="68">
        <f>YEAR(Table18[[#This Row],[Release Date]])</f>
        <v>2013</v>
      </c>
      <c r="D84" s="11" t="s">
        <v>598</v>
      </c>
      <c r="E84" s="12" t="s">
        <v>42</v>
      </c>
      <c r="F84" s="12" t="s">
        <v>191</v>
      </c>
      <c r="G84" s="13" t="s">
        <v>599</v>
      </c>
      <c r="H84" s="13" t="s">
        <v>600</v>
      </c>
      <c r="I84" s="15" t="s">
        <v>601</v>
      </c>
      <c r="J84" s="15" t="s">
        <v>602</v>
      </c>
      <c r="K84" s="15" t="s">
        <v>603</v>
      </c>
      <c r="L84" s="15" t="s">
        <v>604</v>
      </c>
      <c r="M84" s="15" t="s">
        <v>605</v>
      </c>
      <c r="N84" s="16">
        <v>76000000</v>
      </c>
      <c r="O84" s="17">
        <v>970800000</v>
      </c>
      <c r="P84" s="32">
        <f>Table18[[#This Row],[Box Office Revenue ($)]]-Table18[[#This Row],[Budget ($)]]</f>
        <v>894800000</v>
      </c>
      <c r="Q84" s="35">
        <f>(Table18[[#This Row],[Profit Made]]/Table18[[#This Row],[Budget ($)]])</f>
        <v>11.773684210526316</v>
      </c>
      <c r="R84" s="2"/>
      <c r="S84" s="2"/>
      <c r="T84" s="2"/>
      <c r="U84" s="2"/>
      <c r="V84" s="2"/>
      <c r="W84" s="2"/>
    </row>
    <row r="85" spans="1:23" ht="12.75" x14ac:dyDescent="0.2">
      <c r="A85" s="9" t="s">
        <v>606</v>
      </c>
      <c r="B85" s="10">
        <v>41656</v>
      </c>
      <c r="C85" s="68">
        <f>YEAR(Table18[[#This Row],[Release Date]])</f>
        <v>2014</v>
      </c>
      <c r="D85" s="11" t="s">
        <v>607</v>
      </c>
      <c r="E85" s="12" t="s">
        <v>17</v>
      </c>
      <c r="F85" s="12" t="s">
        <v>16</v>
      </c>
      <c r="G85" s="13" t="s">
        <v>608</v>
      </c>
      <c r="H85" s="13" t="s">
        <v>609</v>
      </c>
      <c r="I85" s="15" t="s">
        <v>610</v>
      </c>
      <c r="J85" s="15" t="s">
        <v>611</v>
      </c>
      <c r="K85" s="15" t="s">
        <v>612</v>
      </c>
      <c r="L85" s="15" t="s">
        <v>613</v>
      </c>
      <c r="M85" s="15" t="s">
        <v>614</v>
      </c>
      <c r="N85" s="16">
        <v>7000000</v>
      </c>
      <c r="O85" s="17">
        <v>36900000</v>
      </c>
      <c r="P85" s="32">
        <f>Table18[[#This Row],[Box Office Revenue ($)]]-Table18[[#This Row],[Budget ($)]]</f>
        <v>29900000</v>
      </c>
      <c r="Q85" s="35">
        <f>(Table18[[#This Row],[Profit Made]]/Table18[[#This Row],[Budget ($)]])</f>
        <v>4.2714285714285714</v>
      </c>
      <c r="R85" s="2"/>
      <c r="S85" s="2"/>
      <c r="T85" s="2"/>
      <c r="U85" s="2"/>
      <c r="V85" s="2"/>
      <c r="W85" s="2"/>
    </row>
    <row r="86" spans="1:23" ht="12.75" x14ac:dyDescent="0.2">
      <c r="A86" s="9" t="s">
        <v>615</v>
      </c>
      <c r="B86" s="10">
        <v>41124</v>
      </c>
      <c r="C86" s="68">
        <f>YEAR(Table18[[#This Row],[Release Date]])</f>
        <v>2012</v>
      </c>
      <c r="D86" s="11" t="s">
        <v>616</v>
      </c>
      <c r="E86" s="12" t="s">
        <v>42</v>
      </c>
      <c r="F86" s="12" t="s">
        <v>191</v>
      </c>
      <c r="G86" s="13" t="s">
        <v>617</v>
      </c>
      <c r="H86" s="14"/>
      <c r="I86" s="15" t="s">
        <v>618</v>
      </c>
      <c r="J86" s="15" t="s">
        <v>619</v>
      </c>
      <c r="K86" s="15" t="s">
        <v>620</v>
      </c>
      <c r="L86" s="15" t="s">
        <v>621</v>
      </c>
      <c r="M86" s="15" t="s">
        <v>622</v>
      </c>
      <c r="N86" s="16">
        <v>22000000</v>
      </c>
      <c r="O86" s="17">
        <v>77100000</v>
      </c>
      <c r="P86" s="32">
        <f>Table18[[#This Row],[Box Office Revenue ($)]]-Table18[[#This Row],[Budget ($)]]</f>
        <v>55100000</v>
      </c>
      <c r="Q86" s="35">
        <f>(Table18[[#This Row],[Profit Made]]/Table18[[#This Row],[Budget ($)]])</f>
        <v>2.5045454545454544</v>
      </c>
      <c r="R86" s="2"/>
      <c r="S86" s="2"/>
      <c r="T86" s="2"/>
      <c r="U86" s="2"/>
      <c r="V86" s="2"/>
      <c r="W86" s="2"/>
    </row>
    <row r="87" spans="1:23" ht="12.75" x14ac:dyDescent="0.2">
      <c r="A87" s="9" t="s">
        <v>623</v>
      </c>
      <c r="B87" s="10">
        <v>41716</v>
      </c>
      <c r="C87" s="68">
        <f>YEAR(Table18[[#This Row],[Release Date]])</f>
        <v>2014</v>
      </c>
      <c r="D87" s="11" t="s">
        <v>624</v>
      </c>
      <c r="E87" s="12" t="s">
        <v>159</v>
      </c>
      <c r="F87" s="12" t="s">
        <v>24</v>
      </c>
      <c r="G87" s="13" t="s">
        <v>625</v>
      </c>
      <c r="H87" s="14"/>
      <c r="I87" s="15" t="s">
        <v>626</v>
      </c>
      <c r="J87" s="15" t="s">
        <v>627</v>
      </c>
      <c r="K87" s="15" t="s">
        <v>628</v>
      </c>
      <c r="L87" s="15" t="s">
        <v>629</v>
      </c>
      <c r="M87" s="15" t="s">
        <v>630</v>
      </c>
      <c r="N87" s="16">
        <v>85000000</v>
      </c>
      <c r="O87" s="17">
        <v>288900000</v>
      </c>
      <c r="P87" s="32">
        <f>Table18[[#This Row],[Box Office Revenue ($)]]-Table18[[#This Row],[Budget ($)]]</f>
        <v>203900000</v>
      </c>
      <c r="Q87" s="35">
        <f>(Table18[[#This Row],[Profit Made]]/Table18[[#This Row],[Budget ($)]])</f>
        <v>2.3988235294117648</v>
      </c>
      <c r="R87" s="2"/>
      <c r="S87" s="2"/>
      <c r="T87" s="2"/>
      <c r="U87" s="2"/>
      <c r="V87" s="2"/>
      <c r="W87" s="2"/>
    </row>
    <row r="88" spans="1:23" ht="12.75" x14ac:dyDescent="0.2">
      <c r="A88" s="9" t="s">
        <v>631</v>
      </c>
      <c r="B88" s="10">
        <v>41268</v>
      </c>
      <c r="C88" s="68">
        <f>YEAR(Table18[[#This Row],[Release Date]])</f>
        <v>2012</v>
      </c>
      <c r="D88" s="11" t="s">
        <v>632</v>
      </c>
      <c r="E88" s="12" t="s">
        <v>24</v>
      </c>
      <c r="F88" s="12" t="s">
        <v>64</v>
      </c>
      <c r="G88" s="13" t="s">
        <v>633</v>
      </c>
      <c r="H88" s="14"/>
      <c r="I88" s="15" t="s">
        <v>345</v>
      </c>
      <c r="J88" s="15" t="s">
        <v>240</v>
      </c>
      <c r="K88" s="15" t="s">
        <v>634</v>
      </c>
      <c r="L88" s="15" t="s">
        <v>635</v>
      </c>
      <c r="M88" s="15" t="s">
        <v>636</v>
      </c>
      <c r="N88" s="16">
        <v>100000000</v>
      </c>
      <c r="O88" s="17">
        <v>425400000</v>
      </c>
      <c r="P88" s="32">
        <f>Table18[[#This Row],[Box Office Revenue ($)]]-Table18[[#This Row],[Budget ($)]]</f>
        <v>325400000</v>
      </c>
      <c r="Q88" s="35">
        <f>(Table18[[#This Row],[Profit Made]]/Table18[[#This Row],[Budget ($)]])</f>
        <v>3.254</v>
      </c>
      <c r="R88" s="2"/>
      <c r="S88" s="2"/>
      <c r="T88" s="2"/>
      <c r="U88" s="2"/>
      <c r="V88" s="2"/>
      <c r="W88" s="2"/>
    </row>
    <row r="89" spans="1:23" ht="12.75" x14ac:dyDescent="0.2">
      <c r="A89" s="9" t="s">
        <v>637</v>
      </c>
      <c r="B89" s="10">
        <v>41894</v>
      </c>
      <c r="C89" s="68">
        <f>YEAR(Table18[[#This Row],[Release Date]])</f>
        <v>2014</v>
      </c>
      <c r="D89" s="11" t="s">
        <v>638</v>
      </c>
      <c r="E89" s="12" t="s">
        <v>191</v>
      </c>
      <c r="F89" s="12"/>
      <c r="G89" s="13" t="s">
        <v>639</v>
      </c>
      <c r="H89" s="14"/>
      <c r="I89" s="15" t="s">
        <v>640</v>
      </c>
      <c r="J89" s="15" t="s">
        <v>641</v>
      </c>
      <c r="K89" s="15" t="s">
        <v>642</v>
      </c>
      <c r="L89" s="15" t="s">
        <v>643</v>
      </c>
      <c r="M89" s="15" t="s">
        <v>644</v>
      </c>
      <c r="N89" s="16">
        <v>36000000</v>
      </c>
      <c r="O89" s="17">
        <v>57800000</v>
      </c>
      <c r="P89" s="32">
        <f>Table18[[#This Row],[Box Office Revenue ($)]]-Table18[[#This Row],[Budget ($)]]</f>
        <v>21800000</v>
      </c>
      <c r="Q89" s="35">
        <f>(Table18[[#This Row],[Profit Made]]/Table18[[#This Row],[Budget ($)]])</f>
        <v>0.60555555555555551</v>
      </c>
      <c r="R89" s="2"/>
      <c r="S89" s="2"/>
      <c r="T89" s="2"/>
      <c r="U89" s="2"/>
      <c r="V89" s="2"/>
      <c r="W89" s="2"/>
    </row>
    <row r="90" spans="1:23" ht="12.75" x14ac:dyDescent="0.2">
      <c r="A90" s="9" t="s">
        <v>645</v>
      </c>
      <c r="B90" s="10">
        <v>42608</v>
      </c>
      <c r="C90" s="68">
        <f>YEAR(Table18[[#This Row],[Release Date]])</f>
        <v>2016</v>
      </c>
      <c r="D90" s="11" t="s">
        <v>646</v>
      </c>
      <c r="E90" s="12" t="s">
        <v>16</v>
      </c>
      <c r="F90" s="12"/>
      <c r="G90" s="13" t="s">
        <v>647</v>
      </c>
      <c r="H90" s="14"/>
      <c r="I90" s="15" t="s">
        <v>648</v>
      </c>
      <c r="J90" s="15" t="s">
        <v>649</v>
      </c>
      <c r="K90" s="15" t="s">
        <v>650</v>
      </c>
      <c r="L90" s="12"/>
      <c r="M90" s="12"/>
      <c r="N90" s="16">
        <v>9900000</v>
      </c>
      <c r="O90" s="17">
        <v>28300000</v>
      </c>
      <c r="P90" s="32">
        <f>Table18[[#This Row],[Box Office Revenue ($)]]-Table18[[#This Row],[Budget ($)]]</f>
        <v>18400000</v>
      </c>
      <c r="Q90" s="35">
        <f>(Table18[[#This Row],[Profit Made]]/Table18[[#This Row],[Budget ($)]])</f>
        <v>1.8585858585858586</v>
      </c>
      <c r="R90" s="2"/>
      <c r="S90" s="2"/>
      <c r="T90" s="2"/>
      <c r="U90" s="2"/>
      <c r="V90" s="2"/>
      <c r="W90" s="2"/>
    </row>
    <row r="91" spans="1:23" ht="12.75" x14ac:dyDescent="0.2">
      <c r="A91" s="9" t="s">
        <v>651</v>
      </c>
      <c r="B91" s="10">
        <v>40970</v>
      </c>
      <c r="C91" s="68">
        <f>YEAR(Table18[[#This Row],[Release Date]])</f>
        <v>2012</v>
      </c>
      <c r="D91" s="11" t="s">
        <v>652</v>
      </c>
      <c r="E91" s="12" t="s">
        <v>191</v>
      </c>
      <c r="F91" s="12"/>
      <c r="G91" s="13" t="s">
        <v>599</v>
      </c>
      <c r="H91" s="13"/>
      <c r="I91" s="15" t="s">
        <v>653</v>
      </c>
      <c r="J91" s="15" t="s">
        <v>654</v>
      </c>
      <c r="K91" s="15" t="s">
        <v>655</v>
      </c>
      <c r="L91" s="15" t="s">
        <v>656</v>
      </c>
      <c r="M91" s="15" t="s">
        <v>49</v>
      </c>
      <c r="N91" s="16">
        <v>70000000</v>
      </c>
      <c r="O91" s="17">
        <v>348800000</v>
      </c>
      <c r="P91" s="32">
        <f>Table18[[#This Row],[Box Office Revenue ($)]]-Table18[[#This Row],[Budget ($)]]</f>
        <v>278800000</v>
      </c>
      <c r="Q91" s="35">
        <f>(Table18[[#This Row],[Profit Made]]/Table18[[#This Row],[Budget ($)]])</f>
        <v>3.9828571428571427</v>
      </c>
      <c r="R91" s="2"/>
      <c r="S91" s="2"/>
      <c r="T91" s="2"/>
      <c r="U91" s="2"/>
      <c r="V91" s="2"/>
      <c r="W91" s="2"/>
    </row>
    <row r="92" spans="1:23" ht="12.75" x14ac:dyDescent="0.2">
      <c r="A92" s="9" t="s">
        <v>657</v>
      </c>
      <c r="B92" s="10">
        <v>41922</v>
      </c>
      <c r="C92" s="68">
        <f>YEAR(Table18[[#This Row],[Release Date]])</f>
        <v>2014</v>
      </c>
      <c r="D92" s="11" t="s">
        <v>658</v>
      </c>
      <c r="E92" s="12" t="s">
        <v>64</v>
      </c>
      <c r="F92" s="12" t="s">
        <v>17</v>
      </c>
      <c r="G92" s="13" t="s">
        <v>659</v>
      </c>
      <c r="H92" s="14"/>
      <c r="I92" s="15" t="s">
        <v>660</v>
      </c>
      <c r="J92" s="15" t="s">
        <v>661</v>
      </c>
      <c r="K92" s="15" t="s">
        <v>662</v>
      </c>
      <c r="L92" s="15" t="s">
        <v>154</v>
      </c>
      <c r="M92" s="15" t="s">
        <v>663</v>
      </c>
      <c r="N92" s="16">
        <v>70000000</v>
      </c>
      <c r="O92" s="17">
        <v>217100000</v>
      </c>
      <c r="P92" s="32">
        <f>Table18[[#This Row],[Box Office Revenue ($)]]-Table18[[#This Row],[Budget ($)]]</f>
        <v>147100000</v>
      </c>
      <c r="Q92" s="35">
        <f>(Table18[[#This Row],[Profit Made]]/Table18[[#This Row],[Budget ($)]])</f>
        <v>2.1014285714285714</v>
      </c>
      <c r="R92" s="2"/>
      <c r="S92" s="2"/>
      <c r="T92" s="2"/>
      <c r="U92" s="2"/>
      <c r="V92" s="2"/>
      <c r="W92" s="2"/>
    </row>
    <row r="93" spans="1:23" ht="12.75" x14ac:dyDescent="0.2">
      <c r="A93" s="9" t="s">
        <v>664</v>
      </c>
      <c r="B93" s="10">
        <v>41736</v>
      </c>
      <c r="C93" s="68">
        <f>YEAR(Table18[[#This Row],[Release Date]])</f>
        <v>2014</v>
      </c>
      <c r="D93" s="11" t="s">
        <v>665</v>
      </c>
      <c r="E93" s="12" t="s">
        <v>64</v>
      </c>
      <c r="F93" s="12" t="s">
        <v>519</v>
      </c>
      <c r="G93" s="13" t="s">
        <v>666</v>
      </c>
      <c r="H93" s="14"/>
      <c r="I93" s="15" t="s">
        <v>531</v>
      </c>
      <c r="J93" s="15" t="s">
        <v>553</v>
      </c>
      <c r="K93" s="15" t="s">
        <v>667</v>
      </c>
      <c r="L93" s="15" t="s">
        <v>668</v>
      </c>
      <c r="M93" s="15" t="s">
        <v>669</v>
      </c>
      <c r="N93" s="16">
        <v>25000000</v>
      </c>
      <c r="O93" s="17">
        <v>29500000</v>
      </c>
      <c r="P93" s="32">
        <f>Table18[[#This Row],[Box Office Revenue ($)]]-Table18[[#This Row],[Budget ($)]]</f>
        <v>4500000</v>
      </c>
      <c r="Q93" s="35">
        <f>(Table18[[#This Row],[Profit Made]]/Table18[[#This Row],[Budget ($)]])</f>
        <v>0.18</v>
      </c>
      <c r="R93" s="2"/>
      <c r="S93" s="2"/>
      <c r="T93" s="2"/>
      <c r="U93" s="2"/>
      <c r="V93" s="2"/>
      <c r="W93" s="2"/>
    </row>
    <row r="94" spans="1:23" ht="12.75" x14ac:dyDescent="0.2">
      <c r="A94" s="9" t="s">
        <v>670</v>
      </c>
      <c r="B94" s="10">
        <v>42053</v>
      </c>
      <c r="C94" s="68">
        <f>YEAR(Table18[[#This Row],[Release Date]])</f>
        <v>2015</v>
      </c>
      <c r="D94" s="11" t="s">
        <v>671</v>
      </c>
      <c r="E94" s="12" t="s">
        <v>24</v>
      </c>
      <c r="F94" s="12"/>
      <c r="G94" s="13" t="s">
        <v>672</v>
      </c>
      <c r="H94" s="14"/>
      <c r="I94" s="15" t="s">
        <v>673</v>
      </c>
      <c r="J94" s="15" t="s">
        <v>674</v>
      </c>
      <c r="K94" s="15" t="s">
        <v>675</v>
      </c>
      <c r="L94" s="15" t="s">
        <v>676</v>
      </c>
      <c r="M94" s="15" t="s">
        <v>677</v>
      </c>
      <c r="N94" s="16">
        <v>65000000</v>
      </c>
      <c r="O94" s="17">
        <v>120000000</v>
      </c>
      <c r="P94" s="32">
        <f>Table18[[#This Row],[Box Office Revenue ($)]]-Table18[[#This Row],[Budget ($)]]</f>
        <v>55000000</v>
      </c>
      <c r="Q94" s="35">
        <f>(Table18[[#This Row],[Profit Made]]/Table18[[#This Row],[Budget ($)]])</f>
        <v>0.84615384615384615</v>
      </c>
      <c r="R94" s="2"/>
      <c r="S94" s="2"/>
      <c r="T94" s="2"/>
      <c r="U94" s="2"/>
      <c r="V94" s="2"/>
      <c r="W94" s="2"/>
    </row>
    <row r="95" spans="1:23" ht="12.75" x14ac:dyDescent="0.2">
      <c r="A95" s="9" t="s">
        <v>678</v>
      </c>
      <c r="B95" s="10">
        <v>41957</v>
      </c>
      <c r="C95" s="68">
        <f>YEAR(Table18[[#This Row],[Release Date]])</f>
        <v>2014</v>
      </c>
      <c r="D95" s="11" t="s">
        <v>679</v>
      </c>
      <c r="E95" s="12" t="s">
        <v>42</v>
      </c>
      <c r="F95" s="12"/>
      <c r="G95" s="13" t="s">
        <v>680</v>
      </c>
      <c r="H95" s="13" t="s">
        <v>681</v>
      </c>
      <c r="I95" s="15" t="s">
        <v>682</v>
      </c>
      <c r="J95" s="15" t="s">
        <v>683</v>
      </c>
      <c r="K95" s="15" t="s">
        <v>684</v>
      </c>
      <c r="L95" s="15" t="s">
        <v>685</v>
      </c>
      <c r="M95" s="12"/>
      <c r="N95" s="16">
        <v>50000000</v>
      </c>
      <c r="O95" s="17">
        <v>169800000</v>
      </c>
      <c r="P95" s="32">
        <f>Table18[[#This Row],[Box Office Revenue ($)]]-Table18[[#This Row],[Budget ($)]]</f>
        <v>119800000</v>
      </c>
      <c r="Q95" s="35">
        <f>(Table18[[#This Row],[Profit Made]]/Table18[[#This Row],[Budget ($)]])</f>
        <v>2.3959999999999999</v>
      </c>
      <c r="R95" s="2"/>
      <c r="S95" s="2"/>
      <c r="T95" s="2"/>
      <c r="U95" s="2"/>
      <c r="V95" s="2"/>
      <c r="W95" s="2"/>
    </row>
    <row r="96" spans="1:23" ht="12.75" x14ac:dyDescent="0.2">
      <c r="A96" s="9" t="s">
        <v>686</v>
      </c>
      <c r="B96" s="10">
        <v>41804</v>
      </c>
      <c r="C96" s="68">
        <f>YEAR(Table18[[#This Row],[Release Date]])</f>
        <v>2014</v>
      </c>
      <c r="D96" s="11" t="s">
        <v>687</v>
      </c>
      <c r="E96" s="12" t="s">
        <v>159</v>
      </c>
      <c r="F96" s="12" t="s">
        <v>191</v>
      </c>
      <c r="G96" s="13" t="s">
        <v>688</v>
      </c>
      <c r="H96" s="14"/>
      <c r="I96" s="15" t="s">
        <v>689</v>
      </c>
      <c r="J96" s="15" t="s">
        <v>690</v>
      </c>
      <c r="K96" s="15" t="s">
        <v>691</v>
      </c>
      <c r="L96" s="15" t="s">
        <v>692</v>
      </c>
      <c r="M96" s="12"/>
      <c r="N96" s="16">
        <v>13000000</v>
      </c>
      <c r="O96" s="17">
        <v>45300000</v>
      </c>
      <c r="P96" s="32">
        <f>Table18[[#This Row],[Box Office Revenue ($)]]-Table18[[#This Row],[Budget ($)]]</f>
        <v>32300000</v>
      </c>
      <c r="Q96" s="35">
        <f>(Table18[[#This Row],[Profit Made]]/Table18[[#This Row],[Budget ($)]])</f>
        <v>2.4846153846153847</v>
      </c>
      <c r="R96" s="2"/>
      <c r="S96" s="2"/>
      <c r="T96" s="2"/>
      <c r="U96" s="2"/>
      <c r="V96" s="2"/>
      <c r="W96" s="2"/>
    </row>
    <row r="97" spans="1:23" ht="12.75" x14ac:dyDescent="0.2">
      <c r="A97" s="9" t="s">
        <v>693</v>
      </c>
      <c r="B97" s="10">
        <v>42426</v>
      </c>
      <c r="C97" s="68">
        <f>YEAR(Table18[[#This Row],[Release Date]])</f>
        <v>2016</v>
      </c>
      <c r="D97" s="11" t="s">
        <v>694</v>
      </c>
      <c r="E97" s="12" t="s">
        <v>64</v>
      </c>
      <c r="F97" s="12" t="s">
        <v>42</v>
      </c>
      <c r="G97" s="13" t="s">
        <v>695</v>
      </c>
      <c r="H97" s="14"/>
      <c r="I97" s="15" t="s">
        <v>696</v>
      </c>
      <c r="J97" s="15" t="s">
        <v>697</v>
      </c>
      <c r="K97" s="15" t="s">
        <v>464</v>
      </c>
      <c r="L97" s="12"/>
      <c r="M97" s="12"/>
      <c r="N97" s="16">
        <v>23000000</v>
      </c>
      <c r="O97" s="17">
        <v>46200000</v>
      </c>
      <c r="P97" s="32">
        <f>Table18[[#This Row],[Box Office Revenue ($)]]-Table18[[#This Row],[Budget ($)]]</f>
        <v>23200000</v>
      </c>
      <c r="Q97" s="35">
        <f>(Table18[[#This Row],[Profit Made]]/Table18[[#This Row],[Budget ($)]])</f>
        <v>1.008695652173913</v>
      </c>
      <c r="R97" s="2"/>
      <c r="S97" s="2"/>
      <c r="T97" s="2"/>
      <c r="U97" s="2"/>
      <c r="V97" s="2"/>
      <c r="W97" s="2"/>
    </row>
    <row r="98" spans="1:23" ht="12.75" x14ac:dyDescent="0.2">
      <c r="A98" s="9" t="s">
        <v>698</v>
      </c>
      <c r="B98" s="10">
        <v>41787</v>
      </c>
      <c r="C98" s="68">
        <f>YEAR(Table18[[#This Row],[Release Date]])</f>
        <v>2014</v>
      </c>
      <c r="D98" s="11" t="s">
        <v>699</v>
      </c>
      <c r="E98" s="12" t="s">
        <v>24</v>
      </c>
      <c r="F98" s="12" t="s">
        <v>159</v>
      </c>
      <c r="G98" s="13" t="s">
        <v>700</v>
      </c>
      <c r="H98" s="14"/>
      <c r="I98" s="15" t="s">
        <v>701</v>
      </c>
      <c r="J98" s="15" t="s">
        <v>702</v>
      </c>
      <c r="K98" s="12"/>
      <c r="L98" s="12"/>
      <c r="M98" s="12"/>
      <c r="N98" s="16">
        <v>178000000</v>
      </c>
      <c r="O98" s="17">
        <v>370500000</v>
      </c>
      <c r="P98" s="32">
        <f>Table18[[#This Row],[Box Office Revenue ($)]]-Table18[[#This Row],[Budget ($)]]</f>
        <v>192500000</v>
      </c>
      <c r="Q98" s="35">
        <f>(Table18[[#This Row],[Profit Made]]/Table18[[#This Row],[Budget ($)]])</f>
        <v>1.0814606741573034</v>
      </c>
      <c r="R98" s="2"/>
      <c r="S98" s="2"/>
      <c r="T98" s="2"/>
      <c r="U98" s="2"/>
      <c r="V98" s="2"/>
      <c r="W98" s="2"/>
    </row>
    <row r="99" spans="1:23" ht="12.75" x14ac:dyDescent="0.2">
      <c r="A99" s="9" t="s">
        <v>703</v>
      </c>
      <c r="B99" s="10">
        <v>41495</v>
      </c>
      <c r="C99" s="68">
        <f>YEAR(Table18[[#This Row],[Release Date]])</f>
        <v>2013</v>
      </c>
      <c r="D99" s="11" t="s">
        <v>704</v>
      </c>
      <c r="E99" s="12" t="s">
        <v>159</v>
      </c>
      <c r="F99" s="20"/>
      <c r="G99" s="13" t="s">
        <v>459</v>
      </c>
      <c r="H99" s="14"/>
      <c r="I99" s="15" t="s">
        <v>705</v>
      </c>
      <c r="J99" s="15" t="s">
        <v>706</v>
      </c>
      <c r="K99" s="15" t="s">
        <v>460</v>
      </c>
      <c r="L99" s="15" t="s">
        <v>707</v>
      </c>
      <c r="M99" s="15" t="s">
        <v>708</v>
      </c>
      <c r="N99" s="16">
        <v>115000000</v>
      </c>
      <c r="O99" s="17">
        <v>286100000</v>
      </c>
      <c r="P99" s="32">
        <f>Table18[[#This Row],[Box Office Revenue ($)]]-Table18[[#This Row],[Budget ($)]]</f>
        <v>171100000</v>
      </c>
      <c r="Q99" s="35">
        <f>(Table18[[#This Row],[Profit Made]]/Table18[[#This Row],[Budget ($)]])</f>
        <v>1.4878260869565216</v>
      </c>
      <c r="R99" s="2"/>
      <c r="S99" s="2"/>
      <c r="T99" s="2"/>
      <c r="U99" s="2"/>
      <c r="V99" s="2"/>
      <c r="W99" s="2"/>
    </row>
    <row r="100" spans="1:23" ht="12.75" x14ac:dyDescent="0.2">
      <c r="A100" s="9" t="s">
        <v>709</v>
      </c>
      <c r="B100" s="10">
        <v>42139</v>
      </c>
      <c r="C100" s="68">
        <f>YEAR(Table18[[#This Row],[Release Date]])</f>
        <v>2015</v>
      </c>
      <c r="D100" s="11" t="s">
        <v>710</v>
      </c>
      <c r="E100" s="12" t="s">
        <v>145</v>
      </c>
      <c r="F100" s="12" t="s">
        <v>64</v>
      </c>
      <c r="G100" s="13" t="s">
        <v>711</v>
      </c>
      <c r="H100" s="14"/>
      <c r="I100" s="15" t="s">
        <v>712</v>
      </c>
      <c r="J100" s="15" t="s">
        <v>713</v>
      </c>
      <c r="K100" s="15" t="s">
        <v>714</v>
      </c>
      <c r="L100" s="12"/>
      <c r="M100" s="12"/>
      <c r="N100" s="16">
        <v>1400000</v>
      </c>
      <c r="O100" s="17">
        <v>2800000</v>
      </c>
      <c r="P100" s="32">
        <f>Table18[[#This Row],[Box Office Revenue ($)]]-Table18[[#This Row],[Budget ($)]]</f>
        <v>1400000</v>
      </c>
      <c r="Q100" s="35">
        <f>(Table18[[#This Row],[Profit Made]]/Table18[[#This Row],[Budget ($)]])</f>
        <v>1</v>
      </c>
      <c r="R100" s="2"/>
      <c r="S100" s="2"/>
      <c r="T100" s="2"/>
      <c r="U100" s="2"/>
      <c r="V100" s="2"/>
      <c r="W100" s="2"/>
    </row>
    <row r="101" spans="1:23" ht="12.75" x14ac:dyDescent="0.2">
      <c r="A101" s="9" t="s">
        <v>715</v>
      </c>
      <c r="B101" s="10">
        <v>41173</v>
      </c>
      <c r="C101" s="68">
        <f>YEAR(Table18[[#This Row],[Release Date]])</f>
        <v>2012</v>
      </c>
      <c r="D101" s="11" t="s">
        <v>716</v>
      </c>
      <c r="E101" s="12" t="s">
        <v>24</v>
      </c>
      <c r="F101" s="12" t="s">
        <v>64</v>
      </c>
      <c r="G101" s="13" t="s">
        <v>717</v>
      </c>
      <c r="H101" s="14"/>
      <c r="I101" s="15" t="s">
        <v>718</v>
      </c>
      <c r="J101" s="15" t="s">
        <v>250</v>
      </c>
      <c r="K101" s="15" t="s">
        <v>719</v>
      </c>
      <c r="L101" s="15" t="s">
        <v>720</v>
      </c>
      <c r="M101" s="15" t="s">
        <v>454</v>
      </c>
      <c r="N101" s="16">
        <v>7000000</v>
      </c>
      <c r="O101" s="17">
        <v>48100000</v>
      </c>
      <c r="P101" s="32">
        <f>Table18[[#This Row],[Box Office Revenue ($)]]-Table18[[#This Row],[Budget ($)]]</f>
        <v>41100000</v>
      </c>
      <c r="Q101" s="35">
        <f>(Table18[[#This Row],[Profit Made]]/Table18[[#This Row],[Budget ($)]])</f>
        <v>5.871428571428571</v>
      </c>
      <c r="R101" s="2"/>
      <c r="S101" s="2"/>
      <c r="T101" s="2"/>
      <c r="U101" s="2"/>
      <c r="V101" s="2"/>
      <c r="W101" s="2"/>
    </row>
    <row r="102" spans="1:23" ht="12.75" x14ac:dyDescent="0.2">
      <c r="A102" s="9" t="s">
        <v>721</v>
      </c>
      <c r="B102" s="10">
        <v>41537</v>
      </c>
      <c r="C102" s="68">
        <f>YEAR(Table18[[#This Row],[Release Date]])</f>
        <v>2013</v>
      </c>
      <c r="D102" s="11" t="s">
        <v>722</v>
      </c>
      <c r="E102" s="12" t="s">
        <v>42</v>
      </c>
      <c r="F102" s="12"/>
      <c r="G102" s="13" t="s">
        <v>723</v>
      </c>
      <c r="H102" s="14"/>
      <c r="I102" s="15" t="s">
        <v>724</v>
      </c>
      <c r="J102" s="15" t="s">
        <v>725</v>
      </c>
      <c r="K102" s="15" t="s">
        <v>108</v>
      </c>
      <c r="L102" s="15" t="s">
        <v>726</v>
      </c>
      <c r="M102" s="15" t="s">
        <v>727</v>
      </c>
      <c r="N102" s="16">
        <v>8000000</v>
      </c>
      <c r="O102" s="17">
        <v>25300000</v>
      </c>
      <c r="P102" s="32">
        <f>Table18[[#This Row],[Box Office Revenue ($)]]-Table18[[#This Row],[Budget ($)]]</f>
        <v>17300000</v>
      </c>
      <c r="Q102" s="35">
        <f>(Table18[[#This Row],[Profit Made]]/Table18[[#This Row],[Budget ($)]])</f>
        <v>2.1625000000000001</v>
      </c>
      <c r="R102" s="2"/>
      <c r="S102" s="2"/>
      <c r="T102" s="2"/>
      <c r="U102" s="2"/>
      <c r="V102" s="2"/>
      <c r="W102" s="2"/>
    </row>
    <row r="103" spans="1:23" ht="12.75" x14ac:dyDescent="0.2">
      <c r="A103" s="9" t="s">
        <v>728</v>
      </c>
      <c r="B103" s="10">
        <v>42151</v>
      </c>
      <c r="C103" s="68">
        <f>YEAR(Table18[[#This Row],[Release Date]])</f>
        <v>2015</v>
      </c>
      <c r="D103" s="11" t="s">
        <v>729</v>
      </c>
      <c r="E103" s="12" t="s">
        <v>42</v>
      </c>
      <c r="F103" s="12"/>
      <c r="G103" s="13" t="s">
        <v>730</v>
      </c>
      <c r="H103" s="14"/>
      <c r="I103" s="15" t="s">
        <v>731</v>
      </c>
      <c r="J103" s="15" t="s">
        <v>732</v>
      </c>
      <c r="K103" s="15" t="s">
        <v>733</v>
      </c>
      <c r="L103" s="15" t="s">
        <v>734</v>
      </c>
      <c r="M103" s="15" t="s">
        <v>735</v>
      </c>
      <c r="N103" s="16">
        <v>39000000</v>
      </c>
      <c r="O103" s="17">
        <v>49300000</v>
      </c>
      <c r="P103" s="32">
        <f>Table18[[#This Row],[Box Office Revenue ($)]]-Table18[[#This Row],[Budget ($)]]</f>
        <v>10300000</v>
      </c>
      <c r="Q103" s="35">
        <f>(Table18[[#This Row],[Profit Made]]/Table18[[#This Row],[Budget ($)]])</f>
        <v>0.26410256410256411</v>
      </c>
      <c r="R103" s="2"/>
      <c r="S103" s="2"/>
      <c r="T103" s="2"/>
      <c r="U103" s="2"/>
      <c r="V103" s="2"/>
      <c r="W103" s="2"/>
    </row>
    <row r="104" spans="1:23" ht="12.75" x14ac:dyDescent="0.2">
      <c r="A104" s="9" t="s">
        <v>736</v>
      </c>
      <c r="B104" s="10">
        <v>41418</v>
      </c>
      <c r="C104" s="68">
        <f>YEAR(Table18[[#This Row],[Release Date]])</f>
        <v>2013</v>
      </c>
      <c r="D104" s="11" t="s">
        <v>737</v>
      </c>
      <c r="E104" s="12" t="s">
        <v>145</v>
      </c>
      <c r="F104" s="12" t="s">
        <v>42</v>
      </c>
      <c r="G104" s="13" t="s">
        <v>738</v>
      </c>
      <c r="H104" s="14"/>
      <c r="I104" s="15" t="s">
        <v>574</v>
      </c>
      <c r="J104" s="15" t="s">
        <v>739</v>
      </c>
      <c r="K104" s="15" t="s">
        <v>740</v>
      </c>
      <c r="L104" s="15" t="s">
        <v>741</v>
      </c>
      <c r="M104" s="15" t="s">
        <v>345</v>
      </c>
      <c r="N104" s="16">
        <v>93000000</v>
      </c>
      <c r="O104" s="17">
        <v>268399999.99999997</v>
      </c>
      <c r="P104" s="32">
        <f>Table18[[#This Row],[Box Office Revenue ($)]]-Table18[[#This Row],[Budget ($)]]</f>
        <v>175399999.99999997</v>
      </c>
      <c r="Q104" s="35">
        <f>(Table18[[#This Row],[Profit Made]]/Table18[[#This Row],[Budget ($)]])</f>
        <v>1.8860215053763438</v>
      </c>
      <c r="R104" s="2"/>
      <c r="S104" s="2"/>
      <c r="T104" s="2"/>
      <c r="U104" s="2"/>
      <c r="V104" s="2"/>
      <c r="W104" s="2"/>
    </row>
    <row r="105" spans="1:23" ht="12.75" x14ac:dyDescent="0.2">
      <c r="A105" s="9" t="s">
        <v>742</v>
      </c>
      <c r="B105" s="10">
        <v>41320</v>
      </c>
      <c r="C105" s="68">
        <f>YEAR(Table18[[#This Row],[Release Date]])</f>
        <v>2013</v>
      </c>
      <c r="D105" s="11" t="s">
        <v>743</v>
      </c>
      <c r="E105" s="12" t="s">
        <v>42</v>
      </c>
      <c r="F105" s="12" t="s">
        <v>191</v>
      </c>
      <c r="G105" s="13" t="s">
        <v>744</v>
      </c>
      <c r="H105" s="14"/>
      <c r="I105" s="15" t="s">
        <v>745</v>
      </c>
      <c r="J105" s="15" t="s">
        <v>746</v>
      </c>
      <c r="K105" s="15" t="s">
        <v>747</v>
      </c>
      <c r="L105" s="15" t="s">
        <v>748</v>
      </c>
      <c r="M105" s="15" t="s">
        <v>749</v>
      </c>
      <c r="N105" s="16">
        <v>40000000</v>
      </c>
      <c r="O105" s="17">
        <v>74600000</v>
      </c>
      <c r="P105" s="32">
        <f>Table18[[#This Row],[Box Office Revenue ($)]]-Table18[[#This Row],[Budget ($)]]</f>
        <v>34600000</v>
      </c>
      <c r="Q105" s="35">
        <f>(Table18[[#This Row],[Profit Made]]/Table18[[#This Row],[Budget ($)]])</f>
        <v>0.86499999999999999</v>
      </c>
      <c r="R105" s="2"/>
      <c r="S105" s="2"/>
      <c r="T105" s="2"/>
      <c r="U105" s="2"/>
      <c r="V105" s="2"/>
      <c r="W105" s="2"/>
    </row>
    <row r="106" spans="1:23" ht="12.75" x14ac:dyDescent="0.2">
      <c r="A106" s="9" t="s">
        <v>750</v>
      </c>
      <c r="B106" s="10">
        <v>41369</v>
      </c>
      <c r="C106" s="68">
        <f>YEAR(Table18[[#This Row],[Release Date]])</f>
        <v>2013</v>
      </c>
      <c r="D106" s="11" t="s">
        <v>751</v>
      </c>
      <c r="E106" s="12" t="s">
        <v>17</v>
      </c>
      <c r="F106" s="12"/>
      <c r="G106" s="13" t="s">
        <v>647</v>
      </c>
      <c r="H106" s="14"/>
      <c r="I106" s="15" t="s">
        <v>752</v>
      </c>
      <c r="J106" s="15" t="s">
        <v>753</v>
      </c>
      <c r="K106" s="15" t="s">
        <v>754</v>
      </c>
      <c r="L106" s="15" t="s">
        <v>755</v>
      </c>
      <c r="M106" s="15" t="s">
        <v>756</v>
      </c>
      <c r="N106" s="16">
        <v>17000000</v>
      </c>
      <c r="O106" s="17">
        <v>97500000</v>
      </c>
      <c r="P106" s="32">
        <f>Table18[[#This Row],[Box Office Revenue ($)]]-Table18[[#This Row],[Budget ($)]]</f>
        <v>80500000</v>
      </c>
      <c r="Q106" s="35">
        <f>(Table18[[#This Row],[Profit Made]]/Table18[[#This Row],[Budget ($)]])</f>
        <v>4.7352941176470589</v>
      </c>
      <c r="R106" s="2"/>
      <c r="S106" s="2"/>
      <c r="T106" s="2"/>
      <c r="U106" s="2"/>
      <c r="V106" s="2"/>
      <c r="W106" s="2"/>
    </row>
    <row r="107" spans="1:23" ht="12.75" x14ac:dyDescent="0.2">
      <c r="A107" s="9" t="s">
        <v>757</v>
      </c>
      <c r="B107" s="10">
        <v>42025</v>
      </c>
      <c r="C107" s="68">
        <f>YEAR(Table18[[#This Row],[Release Date]])</f>
        <v>2015</v>
      </c>
      <c r="D107" s="11" t="s">
        <v>758</v>
      </c>
      <c r="E107" s="12" t="s">
        <v>159</v>
      </c>
      <c r="F107" s="12" t="s">
        <v>16</v>
      </c>
      <c r="G107" s="13" t="s">
        <v>759</v>
      </c>
      <c r="H107" s="14"/>
      <c r="I107" s="15" t="s">
        <v>402</v>
      </c>
      <c r="J107" s="15" t="s">
        <v>115</v>
      </c>
      <c r="K107" s="15" t="s">
        <v>760</v>
      </c>
      <c r="L107" s="12"/>
      <c r="M107" s="12"/>
      <c r="N107" s="16">
        <v>15000000</v>
      </c>
      <c r="O107" s="17">
        <v>36900000</v>
      </c>
      <c r="P107" s="32">
        <f>Table18[[#This Row],[Box Office Revenue ($)]]-Table18[[#This Row],[Budget ($)]]</f>
        <v>21900000</v>
      </c>
      <c r="Q107" s="35">
        <f>(Table18[[#This Row],[Profit Made]]/Table18[[#This Row],[Budget ($)]])</f>
        <v>1.46</v>
      </c>
      <c r="R107" s="2"/>
      <c r="S107" s="2"/>
      <c r="T107" s="2"/>
      <c r="U107" s="2"/>
      <c r="V107" s="2"/>
      <c r="W107" s="2"/>
    </row>
    <row r="108" spans="1:23" ht="12.75" x14ac:dyDescent="0.2">
      <c r="A108" s="9" t="s">
        <v>761</v>
      </c>
      <c r="B108" s="10">
        <v>42258</v>
      </c>
      <c r="C108" s="68">
        <f>YEAR(Table18[[#This Row],[Release Date]])</f>
        <v>2015</v>
      </c>
      <c r="D108" s="11" t="s">
        <v>762</v>
      </c>
      <c r="E108" s="12" t="s">
        <v>16</v>
      </c>
      <c r="F108" s="12"/>
      <c r="G108" s="13" t="s">
        <v>763</v>
      </c>
      <c r="H108" s="14"/>
      <c r="I108" s="15" t="s">
        <v>764</v>
      </c>
      <c r="J108" s="15" t="s">
        <v>110</v>
      </c>
      <c r="K108" s="15" t="s">
        <v>765</v>
      </c>
      <c r="L108" s="15" t="s">
        <v>766</v>
      </c>
      <c r="M108" s="12"/>
      <c r="N108" s="16">
        <v>13000000</v>
      </c>
      <c r="O108" s="17">
        <v>32799999.999999996</v>
      </c>
      <c r="P108" s="32">
        <f>Table18[[#This Row],[Box Office Revenue ($)]]-Table18[[#This Row],[Budget ($)]]</f>
        <v>19799999.999999996</v>
      </c>
      <c r="Q108" s="35">
        <f>(Table18[[#This Row],[Profit Made]]/Table18[[#This Row],[Budget ($)]])</f>
        <v>1.5230769230769228</v>
      </c>
      <c r="R108" s="2"/>
      <c r="S108" s="2"/>
      <c r="T108" s="2"/>
      <c r="U108" s="2"/>
      <c r="V108" s="2"/>
      <c r="W108" s="2"/>
    </row>
    <row r="109" spans="1:23" ht="12.75" x14ac:dyDescent="0.2">
      <c r="A109" s="9" t="s">
        <v>767</v>
      </c>
      <c r="B109" s="10">
        <v>42220</v>
      </c>
      <c r="C109" s="68">
        <f>YEAR(Table18[[#This Row],[Release Date]])</f>
        <v>2015</v>
      </c>
      <c r="D109" s="11" t="s">
        <v>768</v>
      </c>
      <c r="E109" s="12" t="s">
        <v>24</v>
      </c>
      <c r="F109" s="12" t="s">
        <v>145</v>
      </c>
      <c r="G109" s="13" t="s">
        <v>496</v>
      </c>
      <c r="H109" s="14"/>
      <c r="I109" s="15" t="s">
        <v>769</v>
      </c>
      <c r="J109" s="15" t="s">
        <v>498</v>
      </c>
      <c r="K109" s="15" t="s">
        <v>436</v>
      </c>
      <c r="L109" s="15" t="s">
        <v>770</v>
      </c>
      <c r="M109" s="15" t="s">
        <v>333</v>
      </c>
      <c r="N109" s="16">
        <v>120000000</v>
      </c>
      <c r="O109" s="17">
        <v>168000000</v>
      </c>
      <c r="P109" s="32">
        <f>Table18[[#This Row],[Box Office Revenue ($)]]-Table18[[#This Row],[Budget ($)]]</f>
        <v>48000000</v>
      </c>
      <c r="Q109" s="35">
        <f>(Table18[[#This Row],[Profit Made]]/Table18[[#This Row],[Budget ($)]])</f>
        <v>0.4</v>
      </c>
      <c r="R109" s="2"/>
      <c r="S109" s="2"/>
      <c r="T109" s="2"/>
      <c r="U109" s="2"/>
      <c r="V109" s="2"/>
      <c r="W109" s="2"/>
    </row>
    <row r="110" spans="1:23" ht="12.75" x14ac:dyDescent="0.2">
      <c r="A110" s="9" t="s">
        <v>771</v>
      </c>
      <c r="B110" s="10">
        <v>41411</v>
      </c>
      <c r="C110" s="68">
        <f>YEAR(Table18[[#This Row],[Release Date]])</f>
        <v>2013</v>
      </c>
      <c r="D110" s="11" t="s">
        <v>772</v>
      </c>
      <c r="E110" s="12" t="s">
        <v>24</v>
      </c>
      <c r="F110" s="12"/>
      <c r="G110" s="13" t="s">
        <v>773</v>
      </c>
      <c r="H110" s="14"/>
      <c r="I110" s="15" t="s">
        <v>774</v>
      </c>
      <c r="J110" s="15" t="s">
        <v>449</v>
      </c>
      <c r="K110" s="15" t="s">
        <v>386</v>
      </c>
      <c r="L110" s="15" t="s">
        <v>775</v>
      </c>
      <c r="M110" s="15" t="s">
        <v>776</v>
      </c>
      <c r="N110" s="16">
        <v>160000000</v>
      </c>
      <c r="O110" s="17">
        <v>788700000</v>
      </c>
      <c r="P110" s="32">
        <f>Table18[[#This Row],[Box Office Revenue ($)]]-Table18[[#This Row],[Budget ($)]]</f>
        <v>628700000</v>
      </c>
      <c r="Q110" s="35">
        <f>(Table18[[#This Row],[Profit Made]]/Table18[[#This Row],[Budget ($)]])</f>
        <v>3.9293749999999998</v>
      </c>
      <c r="R110" s="2"/>
      <c r="S110" s="2"/>
      <c r="T110" s="2"/>
      <c r="U110" s="2"/>
      <c r="V110" s="2"/>
      <c r="W110" s="2"/>
    </row>
    <row r="111" spans="1:23" ht="12.75" x14ac:dyDescent="0.2">
      <c r="A111" s="9" t="s">
        <v>777</v>
      </c>
      <c r="B111" s="10">
        <v>41215</v>
      </c>
      <c r="C111" s="68">
        <f>YEAR(Table18[[#This Row],[Release Date]])</f>
        <v>2012</v>
      </c>
      <c r="D111" s="11" t="s">
        <v>778</v>
      </c>
      <c r="E111" s="12" t="s">
        <v>64</v>
      </c>
      <c r="F111" s="12"/>
      <c r="G111" s="13" t="s">
        <v>779</v>
      </c>
      <c r="H111" s="14"/>
      <c r="I111" s="15" t="s">
        <v>36</v>
      </c>
      <c r="J111" s="15" t="s">
        <v>780</v>
      </c>
      <c r="K111" s="15" t="s">
        <v>781</v>
      </c>
      <c r="L111" s="15" t="s">
        <v>782</v>
      </c>
      <c r="M111" s="15" t="s">
        <v>20</v>
      </c>
      <c r="N111" s="16">
        <v>31000000</v>
      </c>
      <c r="O111" s="17">
        <v>161800000</v>
      </c>
      <c r="P111" s="32">
        <f>Table18[[#This Row],[Box Office Revenue ($)]]-Table18[[#This Row],[Budget ($)]]</f>
        <v>130800000</v>
      </c>
      <c r="Q111" s="35">
        <f>(Table18[[#This Row],[Profit Made]]/Table18[[#This Row],[Budget ($)]])</f>
        <v>4.2193548387096778</v>
      </c>
      <c r="R111" s="2"/>
      <c r="S111" s="2"/>
      <c r="T111" s="2"/>
      <c r="U111" s="2"/>
      <c r="V111" s="2"/>
      <c r="W111" s="2"/>
    </row>
    <row r="112" spans="1:23" ht="12.75" x14ac:dyDescent="0.2">
      <c r="A112" s="9" t="s">
        <v>783</v>
      </c>
      <c r="B112" s="10">
        <v>42487</v>
      </c>
      <c r="C112" s="68">
        <f>YEAR(Table18[[#This Row],[Release Date]])</f>
        <v>2016</v>
      </c>
      <c r="D112" s="11" t="s">
        <v>784</v>
      </c>
      <c r="E112" s="12" t="s">
        <v>63</v>
      </c>
      <c r="F112" s="12" t="s">
        <v>42</v>
      </c>
      <c r="G112" s="13" t="s">
        <v>785</v>
      </c>
      <c r="H112" s="14"/>
      <c r="I112" s="15" t="s">
        <v>786</v>
      </c>
      <c r="J112" s="15" t="s">
        <v>787</v>
      </c>
      <c r="K112" s="15" t="s">
        <v>788</v>
      </c>
      <c r="L112" s="15" t="s">
        <v>789</v>
      </c>
      <c r="M112" s="15" t="s">
        <v>790</v>
      </c>
      <c r="N112" s="16">
        <v>19000000</v>
      </c>
      <c r="O112" s="17">
        <v>31700000</v>
      </c>
      <c r="P112" s="32">
        <f>Table18[[#This Row],[Box Office Revenue ($)]]-Table18[[#This Row],[Budget ($)]]</f>
        <v>12700000</v>
      </c>
      <c r="Q112" s="35">
        <f>(Table18[[#This Row],[Profit Made]]/Table18[[#This Row],[Budget ($)]])</f>
        <v>0.66842105263157892</v>
      </c>
      <c r="R112" s="2"/>
      <c r="S112" s="2"/>
      <c r="T112" s="2"/>
      <c r="U112" s="2"/>
      <c r="V112" s="2"/>
      <c r="W112" s="2"/>
    </row>
    <row r="113" spans="1:23" ht="12.75" x14ac:dyDescent="0.2">
      <c r="A113" s="9" t="s">
        <v>791</v>
      </c>
      <c r="B113" s="10">
        <v>41411</v>
      </c>
      <c r="C113" s="68">
        <f>YEAR(Table18[[#This Row],[Release Date]])</f>
        <v>2013</v>
      </c>
      <c r="D113" s="11" t="s">
        <v>792</v>
      </c>
      <c r="E113" s="12" t="s">
        <v>64</v>
      </c>
      <c r="F113" s="12" t="s">
        <v>42</v>
      </c>
      <c r="G113" s="13" t="s">
        <v>793</v>
      </c>
      <c r="H113" s="14"/>
      <c r="I113" s="15" t="s">
        <v>794</v>
      </c>
      <c r="J113" s="15" t="s">
        <v>795</v>
      </c>
      <c r="K113" s="15" t="s">
        <v>796</v>
      </c>
      <c r="L113" s="15" t="s">
        <v>797</v>
      </c>
      <c r="M113" s="15" t="s">
        <v>798</v>
      </c>
      <c r="N113" s="16">
        <v>3000000</v>
      </c>
      <c r="O113" s="17">
        <v>11300000</v>
      </c>
      <c r="P113" s="32">
        <f>Table18[[#This Row],[Box Office Revenue ($)]]-Table18[[#This Row],[Budget ($)]]</f>
        <v>8300000</v>
      </c>
      <c r="Q113" s="35">
        <f>(Table18[[#This Row],[Profit Made]]/Table18[[#This Row],[Budget ($)]])</f>
        <v>2.7666666666666666</v>
      </c>
      <c r="R113" s="2"/>
      <c r="S113" s="2"/>
      <c r="T113" s="2"/>
      <c r="U113" s="2"/>
      <c r="V113" s="2"/>
      <c r="W113" s="2"/>
    </row>
    <row r="114" spans="1:23" ht="12.75" x14ac:dyDescent="0.2">
      <c r="A114" s="9" t="s">
        <v>799</v>
      </c>
      <c r="B114" s="10">
        <v>42537</v>
      </c>
      <c r="C114" s="68">
        <f>YEAR(Table18[[#This Row],[Release Date]])</f>
        <v>2016</v>
      </c>
      <c r="D114" s="11" t="s">
        <v>800</v>
      </c>
      <c r="E114" s="12" t="s">
        <v>64</v>
      </c>
      <c r="F114" s="12" t="s">
        <v>16</v>
      </c>
      <c r="G114" s="13" t="s">
        <v>801</v>
      </c>
      <c r="H114" s="14" t="s">
        <v>373</v>
      </c>
      <c r="I114" s="15" t="s">
        <v>802</v>
      </c>
      <c r="J114" s="15" t="s">
        <v>338</v>
      </c>
      <c r="K114" s="15" t="s">
        <v>563</v>
      </c>
      <c r="L114" s="15" t="s">
        <v>803</v>
      </c>
      <c r="M114" s="12"/>
      <c r="N114" s="16">
        <v>50000000</v>
      </c>
      <c r="O114" s="17">
        <v>21200000</v>
      </c>
      <c r="P114" s="32">
        <f>Table18[[#This Row],[Box Office Revenue ($)]]-Table18[[#This Row],[Budget ($)]]</f>
        <v>-28800000</v>
      </c>
      <c r="Q114" s="35">
        <f>(Table18[[#This Row],[Profit Made]]/Table18[[#This Row],[Budget ($)]])</f>
        <v>-0.57599999999999996</v>
      </c>
      <c r="R114" s="2"/>
      <c r="S114" s="2"/>
      <c r="T114" s="2"/>
      <c r="U114" s="2"/>
      <c r="V114" s="2"/>
      <c r="W114" s="2"/>
    </row>
    <row r="115" spans="1:23" ht="12.75" x14ac:dyDescent="0.2">
      <c r="A115" s="9" t="s">
        <v>804</v>
      </c>
      <c r="B115" s="10">
        <v>40977</v>
      </c>
      <c r="C115" s="68">
        <f>YEAR(Table18[[#This Row],[Release Date]])</f>
        <v>2012</v>
      </c>
      <c r="D115" s="11" t="s">
        <v>805</v>
      </c>
      <c r="E115" s="12" t="s">
        <v>42</v>
      </c>
      <c r="F115" s="12" t="s">
        <v>183</v>
      </c>
      <c r="G115" s="13" t="s">
        <v>806</v>
      </c>
      <c r="H115" s="14"/>
      <c r="I115" s="15" t="s">
        <v>807</v>
      </c>
      <c r="J115" s="15" t="s">
        <v>806</v>
      </c>
      <c r="K115" s="15" t="s">
        <v>808</v>
      </c>
      <c r="L115" s="15" t="s">
        <v>602</v>
      </c>
      <c r="M115" s="15" t="s">
        <v>809</v>
      </c>
      <c r="N115" s="16">
        <v>10000000</v>
      </c>
      <c r="O115" s="17">
        <v>12200000</v>
      </c>
      <c r="P115" s="32">
        <f>Table18[[#This Row],[Box Office Revenue ($)]]-Table18[[#This Row],[Budget ($)]]</f>
        <v>2200000</v>
      </c>
      <c r="Q115" s="35">
        <f>(Table18[[#This Row],[Profit Made]]/Table18[[#This Row],[Budget ($)]])</f>
        <v>0.22</v>
      </c>
      <c r="R115" s="2"/>
      <c r="S115" s="2"/>
      <c r="T115" s="2"/>
      <c r="U115" s="2"/>
      <c r="V115" s="2"/>
      <c r="W115" s="2"/>
    </row>
    <row r="116" spans="1:23" ht="12.75" x14ac:dyDescent="0.2">
      <c r="A116" s="9" t="s">
        <v>810</v>
      </c>
      <c r="B116" s="10">
        <v>41208</v>
      </c>
      <c r="C116" s="68">
        <f>YEAR(Table18[[#This Row],[Release Date]])</f>
        <v>2012</v>
      </c>
      <c r="D116" s="11" t="s">
        <v>811</v>
      </c>
      <c r="E116" s="12" t="s">
        <v>42</v>
      </c>
      <c r="F116" s="12"/>
      <c r="G116" s="13" t="s">
        <v>812</v>
      </c>
      <c r="H116" s="14"/>
      <c r="I116" s="15" t="s">
        <v>813</v>
      </c>
      <c r="J116" s="15" t="s">
        <v>752</v>
      </c>
      <c r="K116" s="15" t="s">
        <v>814</v>
      </c>
      <c r="L116" s="15" t="s">
        <v>815</v>
      </c>
      <c r="M116" s="15" t="s">
        <v>816</v>
      </c>
      <c r="N116" s="16">
        <v>14000000</v>
      </c>
      <c r="O116" s="17">
        <v>11400000</v>
      </c>
      <c r="P116" s="32">
        <f>Table18[[#This Row],[Box Office Revenue ($)]]-Table18[[#This Row],[Budget ($)]]</f>
        <v>-2600000</v>
      </c>
      <c r="Q116" s="35">
        <f>(Table18[[#This Row],[Profit Made]]/Table18[[#This Row],[Budget ($)]])</f>
        <v>-0.18571428571428572</v>
      </c>
      <c r="R116" s="2"/>
      <c r="S116" s="2"/>
      <c r="T116" s="2"/>
      <c r="U116" s="2"/>
      <c r="V116" s="2"/>
      <c r="W116" s="2"/>
    </row>
    <row r="117" spans="1:23" ht="12.75" x14ac:dyDescent="0.2">
      <c r="A117" s="9" t="s">
        <v>817</v>
      </c>
      <c r="B117" s="10">
        <v>41927</v>
      </c>
      <c r="C117" s="68">
        <f>YEAR(Table18[[#This Row],[Release Date]])</f>
        <v>2014</v>
      </c>
      <c r="D117" s="11" t="s">
        <v>818</v>
      </c>
      <c r="E117" s="12" t="s">
        <v>24</v>
      </c>
      <c r="F117" s="12" t="s">
        <v>64</v>
      </c>
      <c r="G117" s="13" t="s">
        <v>717</v>
      </c>
      <c r="H117" s="14"/>
      <c r="I117" s="15" t="s">
        <v>421</v>
      </c>
      <c r="J117" s="15" t="s">
        <v>819</v>
      </c>
      <c r="K117" s="15" t="s">
        <v>820</v>
      </c>
      <c r="L117" s="15" t="s">
        <v>250</v>
      </c>
      <c r="M117" s="15" t="s">
        <v>821</v>
      </c>
      <c r="N117" s="16">
        <v>68000000</v>
      </c>
      <c r="O117" s="17">
        <v>211800000</v>
      </c>
      <c r="P117" s="32">
        <f>Table18[[#This Row],[Box Office Revenue ($)]]-Table18[[#This Row],[Budget ($)]]</f>
        <v>143800000</v>
      </c>
      <c r="Q117" s="35">
        <f>(Table18[[#This Row],[Profit Made]]/Table18[[#This Row],[Budget ($)]])</f>
        <v>2.1147058823529412</v>
      </c>
      <c r="R117" s="2"/>
      <c r="S117" s="2"/>
      <c r="T117" s="2"/>
      <c r="U117" s="2"/>
      <c r="V117" s="2"/>
      <c r="W117" s="2"/>
    </row>
    <row r="118" spans="1:23" ht="12.75" x14ac:dyDescent="0.2">
      <c r="A118" s="9" t="s">
        <v>822</v>
      </c>
      <c r="B118" s="10">
        <v>41360</v>
      </c>
      <c r="C118" s="68">
        <f>YEAR(Table18[[#This Row],[Release Date]])</f>
        <v>2013</v>
      </c>
      <c r="D118" s="11" t="s">
        <v>823</v>
      </c>
      <c r="E118" s="12" t="s">
        <v>24</v>
      </c>
      <c r="F118" s="12" t="s">
        <v>145</v>
      </c>
      <c r="G118" s="13" t="s">
        <v>824</v>
      </c>
      <c r="H118" s="14"/>
      <c r="I118" s="15" t="s">
        <v>46</v>
      </c>
      <c r="J118" s="15" t="s">
        <v>825</v>
      </c>
      <c r="K118" s="15" t="s">
        <v>449</v>
      </c>
      <c r="L118" s="15" t="s">
        <v>88</v>
      </c>
      <c r="M118" s="15" t="s">
        <v>826</v>
      </c>
      <c r="N118" s="16">
        <v>130000000</v>
      </c>
      <c r="O118" s="17">
        <v>375700000</v>
      </c>
      <c r="P118" s="32">
        <f>Table18[[#This Row],[Box Office Revenue ($)]]-Table18[[#This Row],[Budget ($)]]</f>
        <v>245700000</v>
      </c>
      <c r="Q118" s="35">
        <f>(Table18[[#This Row],[Profit Made]]/Table18[[#This Row],[Budget ($)]])</f>
        <v>1.89</v>
      </c>
      <c r="R118" s="2"/>
      <c r="S118" s="2"/>
      <c r="T118" s="2"/>
      <c r="U118" s="2"/>
      <c r="V118" s="2"/>
      <c r="W118" s="2"/>
    </row>
    <row r="119" spans="1:23" ht="12.75" x14ac:dyDescent="0.2">
      <c r="A119" s="9" t="s">
        <v>827</v>
      </c>
      <c r="B119" s="10">
        <v>41285</v>
      </c>
      <c r="C119" s="68">
        <f>YEAR(Table18[[#This Row],[Release Date]])</f>
        <v>2013</v>
      </c>
      <c r="D119" s="11" t="s">
        <v>828</v>
      </c>
      <c r="E119" s="12" t="s">
        <v>24</v>
      </c>
      <c r="F119" s="12" t="s">
        <v>33</v>
      </c>
      <c r="G119" s="13" t="s">
        <v>829</v>
      </c>
      <c r="H119" s="14"/>
      <c r="I119" s="15" t="s">
        <v>830</v>
      </c>
      <c r="J119" s="15" t="s">
        <v>186</v>
      </c>
      <c r="K119" s="15" t="s">
        <v>831</v>
      </c>
      <c r="L119" s="15" t="s">
        <v>832</v>
      </c>
      <c r="M119" s="15" t="s">
        <v>833</v>
      </c>
      <c r="N119" s="16">
        <v>75000000</v>
      </c>
      <c r="O119" s="17">
        <v>105200000</v>
      </c>
      <c r="P119" s="32">
        <f>Table18[[#This Row],[Box Office Revenue ($)]]-Table18[[#This Row],[Budget ($)]]</f>
        <v>30200000</v>
      </c>
      <c r="Q119" s="35">
        <f>(Table18[[#This Row],[Profit Made]]/Table18[[#This Row],[Budget ($)]])</f>
        <v>0.40266666666666667</v>
      </c>
      <c r="R119" s="2"/>
      <c r="S119" s="2"/>
      <c r="T119" s="2"/>
      <c r="U119" s="2"/>
      <c r="V119" s="2"/>
      <c r="W119" s="2"/>
    </row>
    <row r="120" spans="1:23" ht="12.75" x14ac:dyDescent="0.2">
      <c r="A120" s="9" t="s">
        <v>834</v>
      </c>
      <c r="B120" s="10">
        <v>42090</v>
      </c>
      <c r="C120" s="68">
        <f>YEAR(Table18[[#This Row],[Release Date]])</f>
        <v>2015</v>
      </c>
      <c r="D120" s="11" t="s">
        <v>835</v>
      </c>
      <c r="E120" s="12" t="s">
        <v>42</v>
      </c>
      <c r="F120" s="12"/>
      <c r="G120" s="13" t="s">
        <v>836</v>
      </c>
      <c r="H120" s="14"/>
      <c r="I120" s="15" t="s">
        <v>546</v>
      </c>
      <c r="J120" s="15" t="s">
        <v>450</v>
      </c>
      <c r="K120" s="15" t="s">
        <v>837</v>
      </c>
      <c r="L120" s="15" t="s">
        <v>838</v>
      </c>
      <c r="M120" s="15" t="s">
        <v>839</v>
      </c>
      <c r="N120" s="16">
        <v>40000000</v>
      </c>
      <c r="O120" s="17">
        <v>111800000</v>
      </c>
      <c r="P120" s="32">
        <f>Table18[[#This Row],[Box Office Revenue ($)]]-Table18[[#This Row],[Budget ($)]]</f>
        <v>71800000</v>
      </c>
      <c r="Q120" s="35">
        <f>(Table18[[#This Row],[Profit Made]]/Table18[[#This Row],[Budget ($)]])</f>
        <v>1.7949999999999999</v>
      </c>
      <c r="R120" s="2"/>
      <c r="S120" s="2"/>
      <c r="T120" s="2"/>
      <c r="U120" s="2"/>
      <c r="V120" s="2"/>
      <c r="W120" s="2"/>
    </row>
    <row r="121" spans="1:23" ht="12.75" x14ac:dyDescent="0.2">
      <c r="A121" s="9" t="s">
        <v>840</v>
      </c>
      <c r="B121" s="10">
        <v>41852</v>
      </c>
      <c r="C121" s="68">
        <f>YEAR(Table18[[#This Row],[Release Date]])</f>
        <v>2014</v>
      </c>
      <c r="D121" s="11" t="s">
        <v>841</v>
      </c>
      <c r="E121" s="12" t="s">
        <v>64</v>
      </c>
      <c r="F121" s="12" t="s">
        <v>63</v>
      </c>
      <c r="G121" s="13" t="s">
        <v>842</v>
      </c>
      <c r="H121" s="14"/>
      <c r="I121" s="15" t="s">
        <v>67</v>
      </c>
      <c r="J121" s="15" t="s">
        <v>843</v>
      </c>
      <c r="K121" s="15" t="s">
        <v>844</v>
      </c>
      <c r="L121" s="15" t="s">
        <v>845</v>
      </c>
      <c r="M121" s="15" t="s">
        <v>846</v>
      </c>
      <c r="N121" s="16">
        <v>30000000</v>
      </c>
      <c r="O121" s="17">
        <v>33400000</v>
      </c>
      <c r="P121" s="32">
        <f>Table18[[#This Row],[Box Office Revenue ($)]]-Table18[[#This Row],[Budget ($)]]</f>
        <v>3400000</v>
      </c>
      <c r="Q121" s="35">
        <f>(Table18[[#This Row],[Profit Made]]/Table18[[#This Row],[Budget ($)]])</f>
        <v>0.11333333333333333</v>
      </c>
      <c r="R121" s="2"/>
      <c r="S121" s="2"/>
      <c r="T121" s="2"/>
      <c r="U121" s="2"/>
      <c r="V121" s="2"/>
      <c r="W121" s="2"/>
    </row>
    <row r="122" spans="1:23" ht="12.75" x14ac:dyDescent="0.2">
      <c r="A122" s="9" t="s">
        <v>847</v>
      </c>
      <c r="B122" s="10">
        <v>41516</v>
      </c>
      <c r="C122" s="68">
        <f>YEAR(Table18[[#This Row],[Release Date]])</f>
        <v>2013</v>
      </c>
      <c r="D122" s="11" t="s">
        <v>848</v>
      </c>
      <c r="E122" s="12" t="s">
        <v>24</v>
      </c>
      <c r="F122" s="12"/>
      <c r="G122" s="13" t="s">
        <v>849</v>
      </c>
      <c r="H122" s="13" t="s">
        <v>850</v>
      </c>
      <c r="I122" s="15" t="s">
        <v>380</v>
      </c>
      <c r="J122" s="15" t="s">
        <v>851</v>
      </c>
      <c r="K122" s="15" t="s">
        <v>852</v>
      </c>
      <c r="L122" s="15" t="s">
        <v>853</v>
      </c>
      <c r="M122" s="12"/>
      <c r="N122" s="16">
        <v>18000000</v>
      </c>
      <c r="O122" s="17">
        <v>11800000</v>
      </c>
      <c r="P122" s="32">
        <f>Table18[[#This Row],[Box Office Revenue ($)]]-Table18[[#This Row],[Budget ($)]]</f>
        <v>-6200000</v>
      </c>
      <c r="Q122" s="35">
        <f>(Table18[[#This Row],[Profit Made]]/Table18[[#This Row],[Budget ($)]])</f>
        <v>-0.34444444444444444</v>
      </c>
      <c r="R122" s="2"/>
      <c r="S122" s="2"/>
      <c r="T122" s="2"/>
      <c r="U122" s="2"/>
      <c r="V122" s="2"/>
      <c r="W122" s="2"/>
    </row>
    <row r="123" spans="1:23" ht="12.75" x14ac:dyDescent="0.2">
      <c r="A123" s="9" t="s">
        <v>854</v>
      </c>
      <c r="B123" s="10">
        <v>40956</v>
      </c>
      <c r="C123" s="68">
        <f>YEAR(Table18[[#This Row],[Release Date]])</f>
        <v>2012</v>
      </c>
      <c r="D123" s="11" t="s">
        <v>855</v>
      </c>
      <c r="E123" s="12" t="s">
        <v>24</v>
      </c>
      <c r="F123" s="12" t="s">
        <v>54</v>
      </c>
      <c r="G123" s="13" t="s">
        <v>856</v>
      </c>
      <c r="H123" s="13" t="s">
        <v>857</v>
      </c>
      <c r="I123" s="15" t="s">
        <v>858</v>
      </c>
      <c r="J123" s="15" t="s">
        <v>859</v>
      </c>
      <c r="K123" s="15" t="s">
        <v>860</v>
      </c>
      <c r="L123" s="15" t="s">
        <v>861</v>
      </c>
      <c r="M123" s="15" t="s">
        <v>862</v>
      </c>
      <c r="N123" s="16">
        <v>57000000</v>
      </c>
      <c r="O123" s="17">
        <v>132600000</v>
      </c>
      <c r="P123" s="32">
        <f>Table18[[#This Row],[Box Office Revenue ($)]]-Table18[[#This Row],[Budget ($)]]</f>
        <v>75600000</v>
      </c>
      <c r="Q123" s="35">
        <f>(Table18[[#This Row],[Profit Made]]/Table18[[#This Row],[Budget ($)]])</f>
        <v>1.3263157894736841</v>
      </c>
      <c r="R123" s="2"/>
      <c r="S123" s="2"/>
      <c r="T123" s="2"/>
      <c r="U123" s="2"/>
      <c r="V123" s="2"/>
      <c r="W123" s="2"/>
    </row>
    <row r="124" spans="1:23" ht="12.75" x14ac:dyDescent="0.2">
      <c r="A124" s="9" t="s">
        <v>863</v>
      </c>
      <c r="B124" s="10">
        <v>42566</v>
      </c>
      <c r="C124" s="68">
        <f>YEAR(Table18[[#This Row],[Release Date]])</f>
        <v>2016</v>
      </c>
      <c r="D124" s="11" t="s">
        <v>864</v>
      </c>
      <c r="E124" s="12" t="s">
        <v>42</v>
      </c>
      <c r="F124" s="12" t="s">
        <v>159</v>
      </c>
      <c r="G124" s="13" t="s">
        <v>865</v>
      </c>
      <c r="H124" s="14"/>
      <c r="I124" s="15" t="s">
        <v>866</v>
      </c>
      <c r="J124" s="15" t="s">
        <v>602</v>
      </c>
      <c r="K124" s="15" t="s">
        <v>867</v>
      </c>
      <c r="L124" s="15" t="s">
        <v>868</v>
      </c>
      <c r="M124" s="15" t="s">
        <v>359</v>
      </c>
      <c r="N124" s="16">
        <v>144000000</v>
      </c>
      <c r="O124" s="17">
        <v>217500000</v>
      </c>
      <c r="P124" s="32">
        <f>Table18[[#This Row],[Box Office Revenue ($)]]-Table18[[#This Row],[Budget ($)]]</f>
        <v>73500000</v>
      </c>
      <c r="Q124" s="35">
        <f>(Table18[[#This Row],[Profit Made]]/Table18[[#This Row],[Budget ($)]])</f>
        <v>0.51041666666666663</v>
      </c>
      <c r="R124" s="2"/>
      <c r="S124" s="2"/>
      <c r="T124" s="2"/>
      <c r="U124" s="2"/>
      <c r="V124" s="2"/>
      <c r="W124" s="2"/>
    </row>
    <row r="125" spans="1:23" ht="12.75" x14ac:dyDescent="0.2">
      <c r="A125" s="9" t="s">
        <v>869</v>
      </c>
      <c r="B125" s="10">
        <v>41719</v>
      </c>
      <c r="C125" s="68">
        <f>YEAR(Table18[[#This Row],[Release Date]])</f>
        <v>2014</v>
      </c>
      <c r="D125" s="11" t="s">
        <v>870</v>
      </c>
      <c r="E125" s="12" t="s">
        <v>871</v>
      </c>
      <c r="F125" s="12"/>
      <c r="G125" s="13" t="s">
        <v>872</v>
      </c>
      <c r="H125" s="14"/>
      <c r="I125" s="15" t="s">
        <v>873</v>
      </c>
      <c r="J125" s="15" t="s">
        <v>874</v>
      </c>
      <c r="K125" s="15" t="s">
        <v>875</v>
      </c>
      <c r="L125" s="15" t="s">
        <v>876</v>
      </c>
      <c r="M125" s="15" t="s">
        <v>877</v>
      </c>
      <c r="N125" s="16">
        <v>2000000</v>
      </c>
      <c r="O125" s="17">
        <v>62600000</v>
      </c>
      <c r="P125" s="32">
        <f>Table18[[#This Row],[Box Office Revenue ($)]]-Table18[[#This Row],[Budget ($)]]</f>
        <v>60600000</v>
      </c>
      <c r="Q125" s="35">
        <f>(Table18[[#This Row],[Profit Made]]/Table18[[#This Row],[Budget ($)]])</f>
        <v>30.3</v>
      </c>
      <c r="R125" s="2"/>
      <c r="S125" s="2"/>
      <c r="T125" s="2"/>
      <c r="U125" s="2"/>
      <c r="V125" s="2"/>
      <c r="W125" s="2"/>
    </row>
    <row r="126" spans="1:23" ht="12.75" x14ac:dyDescent="0.2">
      <c r="A126" s="9" t="s">
        <v>878</v>
      </c>
      <c r="B126" s="10">
        <v>42461</v>
      </c>
      <c r="C126" s="68">
        <f>YEAR(Table18[[#This Row],[Release Date]])</f>
        <v>2016</v>
      </c>
      <c r="D126" s="11" t="s">
        <v>879</v>
      </c>
      <c r="E126" s="12" t="s">
        <v>871</v>
      </c>
      <c r="F126" s="12"/>
      <c r="G126" s="13" t="s">
        <v>872</v>
      </c>
      <c r="H126" s="14"/>
      <c r="I126" s="15" t="s">
        <v>880</v>
      </c>
      <c r="J126" s="15" t="s">
        <v>874</v>
      </c>
      <c r="K126" s="15" t="s">
        <v>293</v>
      </c>
      <c r="L126" s="15" t="s">
        <v>881</v>
      </c>
      <c r="M126" s="15" t="s">
        <v>882</v>
      </c>
      <c r="N126" s="16">
        <v>5000000</v>
      </c>
      <c r="O126" s="17">
        <v>23500000</v>
      </c>
      <c r="P126" s="32">
        <f>Table18[[#This Row],[Box Office Revenue ($)]]-Table18[[#This Row],[Budget ($)]]</f>
        <v>18500000</v>
      </c>
      <c r="Q126" s="35">
        <f>(Table18[[#This Row],[Profit Made]]/Table18[[#This Row],[Budget ($)]])</f>
        <v>3.7</v>
      </c>
      <c r="R126" s="2"/>
      <c r="S126" s="2"/>
      <c r="T126" s="2"/>
      <c r="U126" s="2"/>
      <c r="V126" s="2"/>
      <c r="W126" s="2"/>
    </row>
    <row r="127" spans="1:23" ht="12.75" x14ac:dyDescent="0.2">
      <c r="A127" s="9" t="s">
        <v>883</v>
      </c>
      <c r="B127" s="10">
        <v>42425</v>
      </c>
      <c r="C127" s="68">
        <f>YEAR(Table18[[#This Row],[Release Date]])</f>
        <v>2016</v>
      </c>
      <c r="D127" s="11" t="s">
        <v>884</v>
      </c>
      <c r="E127" s="12" t="s">
        <v>24</v>
      </c>
      <c r="F127" s="12" t="s">
        <v>54</v>
      </c>
      <c r="G127" s="13" t="s">
        <v>885</v>
      </c>
      <c r="H127" s="14"/>
      <c r="I127" s="15" t="s">
        <v>886</v>
      </c>
      <c r="J127" s="15" t="s">
        <v>469</v>
      </c>
      <c r="K127" s="15" t="s">
        <v>887</v>
      </c>
      <c r="L127" s="15" t="s">
        <v>888</v>
      </c>
      <c r="M127" s="15" t="s">
        <v>889</v>
      </c>
      <c r="N127" s="16">
        <v>140000000</v>
      </c>
      <c r="O127" s="17">
        <v>145700000</v>
      </c>
      <c r="P127" s="32">
        <f>Table18[[#This Row],[Box Office Revenue ($)]]-Table18[[#This Row],[Budget ($)]]</f>
        <v>5700000</v>
      </c>
      <c r="Q127" s="35">
        <f>(Table18[[#This Row],[Profit Made]]/Table18[[#This Row],[Budget ($)]])</f>
        <v>4.0714285714285717E-2</v>
      </c>
      <c r="R127" s="2"/>
      <c r="S127" s="2"/>
      <c r="T127" s="2"/>
      <c r="U127" s="2"/>
      <c r="V127" s="2"/>
      <c r="W127" s="2"/>
    </row>
    <row r="128" spans="1:23" ht="12.75" x14ac:dyDescent="0.2">
      <c r="A128" s="9" t="s">
        <v>890</v>
      </c>
      <c r="B128" s="10">
        <v>41767</v>
      </c>
      <c r="C128" s="68">
        <f>YEAR(Table18[[#This Row],[Release Date]])</f>
        <v>2014</v>
      </c>
      <c r="D128" s="11" t="s">
        <v>891</v>
      </c>
      <c r="E128" s="12" t="s">
        <v>24</v>
      </c>
      <c r="F128" s="12" t="s">
        <v>145</v>
      </c>
      <c r="G128" s="13" t="s">
        <v>892</v>
      </c>
      <c r="H128" s="14"/>
      <c r="I128" s="15" t="s">
        <v>893</v>
      </c>
      <c r="J128" s="15" t="s">
        <v>894</v>
      </c>
      <c r="K128" s="15" t="s">
        <v>895</v>
      </c>
      <c r="L128" s="15" t="s">
        <v>255</v>
      </c>
      <c r="M128" s="15" t="s">
        <v>896</v>
      </c>
      <c r="N128" s="16">
        <v>160000000</v>
      </c>
      <c r="O128" s="17">
        <v>529000000</v>
      </c>
      <c r="P128" s="32">
        <f>Table18[[#This Row],[Box Office Revenue ($)]]-Table18[[#This Row],[Budget ($)]]</f>
        <v>369000000</v>
      </c>
      <c r="Q128" s="35">
        <f>(Table18[[#This Row],[Profit Made]]/Table18[[#This Row],[Budget ($)]])</f>
        <v>2.3062499999999999</v>
      </c>
      <c r="R128" s="2"/>
      <c r="S128" s="2"/>
      <c r="T128" s="2"/>
      <c r="U128" s="2"/>
      <c r="V128" s="2"/>
      <c r="W128" s="2"/>
    </row>
    <row r="129" spans="1:23" ht="12.75" x14ac:dyDescent="0.2">
      <c r="A129" s="9" t="s">
        <v>897</v>
      </c>
      <c r="B129" s="10">
        <v>41908</v>
      </c>
      <c r="C129" s="68">
        <f>YEAR(Table18[[#This Row],[Release Date]])</f>
        <v>2014</v>
      </c>
      <c r="D129" s="11" t="s">
        <v>898</v>
      </c>
      <c r="E129" s="12" t="s">
        <v>323</v>
      </c>
      <c r="F129" s="12" t="s">
        <v>16</v>
      </c>
      <c r="G129" s="13" t="s">
        <v>899</v>
      </c>
      <c r="H129" s="14"/>
      <c r="I129" s="15" t="s">
        <v>253</v>
      </c>
      <c r="J129" s="15" t="s">
        <v>900</v>
      </c>
      <c r="K129" s="15" t="s">
        <v>901</v>
      </c>
      <c r="L129" s="15" t="s">
        <v>176</v>
      </c>
      <c r="M129" s="15" t="s">
        <v>902</v>
      </c>
      <c r="N129" s="16">
        <v>61000000</v>
      </c>
      <c r="O129" s="17">
        <v>369300000</v>
      </c>
      <c r="P129" s="32">
        <f>Table18[[#This Row],[Box Office Revenue ($)]]-Table18[[#This Row],[Budget ($)]]</f>
        <v>308300000</v>
      </c>
      <c r="Q129" s="35">
        <f>(Table18[[#This Row],[Profit Made]]/Table18[[#This Row],[Budget ($)]])</f>
        <v>5.0540983606557379</v>
      </c>
      <c r="R129" s="2"/>
      <c r="S129" s="2"/>
      <c r="T129" s="2"/>
      <c r="U129" s="2"/>
      <c r="V129" s="2"/>
      <c r="W129" s="2"/>
    </row>
    <row r="130" spans="1:23" ht="12.75" x14ac:dyDescent="0.2">
      <c r="A130" s="9" t="s">
        <v>903</v>
      </c>
      <c r="B130" s="10">
        <v>40963</v>
      </c>
      <c r="C130" s="68">
        <f>YEAR(Table18[[#This Row],[Release Date]])</f>
        <v>2012</v>
      </c>
      <c r="D130" s="11" t="s">
        <v>904</v>
      </c>
      <c r="E130" s="12" t="s">
        <v>183</v>
      </c>
      <c r="F130" s="12" t="s">
        <v>64</v>
      </c>
      <c r="G130" s="13" t="s">
        <v>176</v>
      </c>
      <c r="H130" s="14"/>
      <c r="I130" s="15" t="s">
        <v>176</v>
      </c>
      <c r="J130" s="15" t="s">
        <v>905</v>
      </c>
      <c r="K130" s="15" t="s">
        <v>906</v>
      </c>
      <c r="L130" s="15" t="s">
        <v>907</v>
      </c>
      <c r="M130" s="15" t="s">
        <v>908</v>
      </c>
      <c r="N130" s="16">
        <v>14000000</v>
      </c>
      <c r="O130" s="17">
        <v>35600000</v>
      </c>
      <c r="P130" s="32">
        <f>Table18[[#This Row],[Box Office Revenue ($)]]-Table18[[#This Row],[Budget ($)]]</f>
        <v>21600000</v>
      </c>
      <c r="Q130" s="35">
        <f>(Table18[[#This Row],[Profit Made]]/Table18[[#This Row],[Budget ($)]])</f>
        <v>1.5428571428571429</v>
      </c>
      <c r="R130" s="2"/>
      <c r="S130" s="2"/>
      <c r="T130" s="2"/>
      <c r="U130" s="2"/>
      <c r="V130" s="2"/>
      <c r="W130" s="2"/>
    </row>
    <row r="131" spans="1:23" ht="12.75" x14ac:dyDescent="0.2">
      <c r="A131" s="9" t="s">
        <v>909</v>
      </c>
      <c r="B131" s="10">
        <v>42282</v>
      </c>
      <c r="C131" s="68">
        <f>YEAR(Table18[[#This Row],[Release Date]])</f>
        <v>2015</v>
      </c>
      <c r="D131" s="11" t="s">
        <v>910</v>
      </c>
      <c r="E131" s="12" t="s">
        <v>24</v>
      </c>
      <c r="F131" s="12" t="s">
        <v>54</v>
      </c>
      <c r="G131" s="13" t="s">
        <v>911</v>
      </c>
      <c r="H131" s="14"/>
      <c r="I131" s="15" t="s">
        <v>912</v>
      </c>
      <c r="J131" s="15" t="s">
        <v>648</v>
      </c>
      <c r="K131" s="15" t="s">
        <v>913</v>
      </c>
      <c r="L131" s="15" t="s">
        <v>394</v>
      </c>
      <c r="M131" s="15" t="s">
        <v>914</v>
      </c>
      <c r="N131" s="16">
        <v>84000000</v>
      </c>
      <c r="O131" s="17">
        <v>150200000</v>
      </c>
      <c r="P131" s="32">
        <f>Table18[[#This Row],[Box Office Revenue ($)]]-Table18[[#This Row],[Budget ($)]]</f>
        <v>66200000</v>
      </c>
      <c r="Q131" s="35">
        <f>(Table18[[#This Row],[Profit Made]]/Table18[[#This Row],[Budget ($)]])</f>
        <v>0.78809523809523807</v>
      </c>
      <c r="R131" s="2"/>
      <c r="S131" s="2"/>
      <c r="T131" s="2"/>
      <c r="U131" s="2"/>
      <c r="V131" s="2"/>
      <c r="W131" s="2"/>
    </row>
    <row r="132" spans="1:23" ht="12.75" x14ac:dyDescent="0.2">
      <c r="A132" s="9" t="s">
        <v>915</v>
      </c>
      <c r="B132" s="10">
        <v>41467</v>
      </c>
      <c r="C132" s="68">
        <f>YEAR(Table18[[#This Row],[Release Date]])</f>
        <v>2013</v>
      </c>
      <c r="D132" s="11" t="s">
        <v>916</v>
      </c>
      <c r="E132" s="12" t="s">
        <v>42</v>
      </c>
      <c r="F132" s="12"/>
      <c r="G132" s="13" t="s">
        <v>917</v>
      </c>
      <c r="H132" s="14"/>
      <c r="I132" s="15" t="s">
        <v>366</v>
      </c>
      <c r="J132" s="15" t="s">
        <v>918</v>
      </c>
      <c r="K132" s="15" t="s">
        <v>919</v>
      </c>
      <c r="L132" s="15" t="s">
        <v>920</v>
      </c>
      <c r="M132" s="15" t="s">
        <v>921</v>
      </c>
      <c r="N132" s="16">
        <v>80000000</v>
      </c>
      <c r="O132" s="17">
        <v>247000000</v>
      </c>
      <c r="P132" s="32">
        <f>Table18[[#This Row],[Box Office Revenue ($)]]-Table18[[#This Row],[Budget ($)]]</f>
        <v>167000000</v>
      </c>
      <c r="Q132" s="35">
        <f>(Table18[[#This Row],[Profit Made]]/Table18[[#This Row],[Budget ($)]])</f>
        <v>2.0874999999999999</v>
      </c>
      <c r="R132" s="2"/>
      <c r="S132" s="2"/>
      <c r="T132" s="2"/>
      <c r="U132" s="2"/>
      <c r="V132" s="2"/>
      <c r="W132" s="2"/>
    </row>
    <row r="133" spans="1:23" ht="12.75" x14ac:dyDescent="0.2">
      <c r="A133" s="9" t="s">
        <v>922</v>
      </c>
      <c r="B133" s="10">
        <v>42405</v>
      </c>
      <c r="C133" s="68">
        <f>YEAR(Table18[[#This Row],[Release Date]])</f>
        <v>2016</v>
      </c>
      <c r="D133" s="11" t="s">
        <v>923</v>
      </c>
      <c r="E133" s="12" t="s">
        <v>42</v>
      </c>
      <c r="F133" s="12"/>
      <c r="G133" s="13" t="s">
        <v>924</v>
      </c>
      <c r="H133" s="14"/>
      <c r="I133" s="15" t="s">
        <v>832</v>
      </c>
      <c r="J133" s="15" t="s">
        <v>925</v>
      </c>
      <c r="K133" s="15" t="s">
        <v>926</v>
      </c>
      <c r="L133" s="15" t="s">
        <v>927</v>
      </c>
      <c r="M133" s="15" t="s">
        <v>45</v>
      </c>
      <c r="N133" s="16">
        <v>22000000</v>
      </c>
      <c r="O133" s="17">
        <v>22000000</v>
      </c>
      <c r="P133" s="32">
        <f>Table18[[#This Row],[Box Office Revenue ($)]]-Table18[[#This Row],[Budget ($)]]</f>
        <v>0</v>
      </c>
      <c r="Q133" s="35">
        <f>(Table18[[#This Row],[Profit Made]]/Table18[[#This Row],[Budget ($)]])</f>
        <v>0</v>
      </c>
      <c r="R133" s="2"/>
      <c r="S133" s="2"/>
      <c r="T133" s="2"/>
      <c r="U133" s="2"/>
      <c r="V133" s="2"/>
      <c r="W133" s="2"/>
    </row>
    <row r="134" spans="1:23" ht="12.75" x14ac:dyDescent="0.2">
      <c r="A134" s="9" t="s">
        <v>928</v>
      </c>
      <c r="B134" s="10">
        <v>42608</v>
      </c>
      <c r="C134" s="68">
        <f>YEAR(Table18[[#This Row],[Release Date]])</f>
        <v>2016</v>
      </c>
      <c r="D134" s="11" t="s">
        <v>929</v>
      </c>
      <c r="E134" s="12" t="s">
        <v>63</v>
      </c>
      <c r="F134" s="12" t="s">
        <v>64</v>
      </c>
      <c r="G134" s="13" t="s">
        <v>930</v>
      </c>
      <c r="H134" s="14"/>
      <c r="I134" s="15" t="s">
        <v>594</v>
      </c>
      <c r="J134" s="15" t="s">
        <v>931</v>
      </c>
      <c r="K134" s="15" t="s">
        <v>932</v>
      </c>
      <c r="L134" s="15" t="s">
        <v>933</v>
      </c>
      <c r="M134" s="15" t="s">
        <v>934</v>
      </c>
      <c r="N134" s="16">
        <v>20000000</v>
      </c>
      <c r="O134" s="17">
        <v>1700000</v>
      </c>
      <c r="P134" s="32">
        <f>Table18[[#This Row],[Box Office Revenue ($)]]-Table18[[#This Row],[Budget ($)]]</f>
        <v>-18300000</v>
      </c>
      <c r="Q134" s="35">
        <f>(Table18[[#This Row],[Profit Made]]/Table18[[#This Row],[Budget ($)]])</f>
        <v>-0.91500000000000004</v>
      </c>
      <c r="R134" s="2"/>
      <c r="S134" s="2"/>
      <c r="T134" s="2"/>
      <c r="U134" s="2"/>
      <c r="V134" s="2"/>
      <c r="W134" s="2"/>
    </row>
    <row r="135" spans="1:23" ht="12.75" x14ac:dyDescent="0.2">
      <c r="A135" s="9" t="s">
        <v>935</v>
      </c>
      <c r="B135" s="10">
        <v>41291</v>
      </c>
      <c r="C135" s="68">
        <f>YEAR(Table18[[#This Row],[Release Date]])</f>
        <v>2013</v>
      </c>
      <c r="D135" s="11" t="s">
        <v>936</v>
      </c>
      <c r="E135" s="12" t="s">
        <v>24</v>
      </c>
      <c r="F135" s="12" t="s">
        <v>54</v>
      </c>
      <c r="G135" s="13" t="s">
        <v>937</v>
      </c>
      <c r="H135" s="14"/>
      <c r="I135" s="15" t="s">
        <v>938</v>
      </c>
      <c r="J135" s="15" t="s">
        <v>939</v>
      </c>
      <c r="K135" s="15" t="s">
        <v>940</v>
      </c>
      <c r="L135" s="15" t="s">
        <v>941</v>
      </c>
      <c r="M135" s="15" t="s">
        <v>942</v>
      </c>
      <c r="N135" s="16">
        <v>50000000</v>
      </c>
      <c r="O135" s="17">
        <v>226300000</v>
      </c>
      <c r="P135" s="32">
        <f>Table18[[#This Row],[Box Office Revenue ($)]]-Table18[[#This Row],[Budget ($)]]</f>
        <v>176300000</v>
      </c>
      <c r="Q135" s="35">
        <f>(Table18[[#This Row],[Profit Made]]/Table18[[#This Row],[Budget ($)]])</f>
        <v>3.5259999999999998</v>
      </c>
      <c r="R135" s="2"/>
      <c r="S135" s="2"/>
      <c r="T135" s="2"/>
      <c r="U135" s="2"/>
      <c r="V135" s="2"/>
      <c r="W135" s="2"/>
    </row>
    <row r="136" spans="1:23" ht="12.75" x14ac:dyDescent="0.2">
      <c r="A136" s="9" t="s">
        <v>943</v>
      </c>
      <c r="B136" s="10">
        <v>41745</v>
      </c>
      <c r="C136" s="68">
        <f>YEAR(Table18[[#This Row],[Release Date]])</f>
        <v>2014</v>
      </c>
      <c r="D136" s="11" t="s">
        <v>944</v>
      </c>
      <c r="E136" s="12" t="s">
        <v>871</v>
      </c>
      <c r="F136" s="12"/>
      <c r="G136" s="13" t="s">
        <v>945</v>
      </c>
      <c r="H136" s="14"/>
      <c r="I136" s="15" t="s">
        <v>946</v>
      </c>
      <c r="J136" s="15" t="s">
        <v>947</v>
      </c>
      <c r="K136" s="15" t="s">
        <v>948</v>
      </c>
      <c r="L136" s="15" t="s">
        <v>949</v>
      </c>
      <c r="M136" s="15" t="s">
        <v>950</v>
      </c>
      <c r="N136" s="16">
        <v>12000000</v>
      </c>
      <c r="O136" s="17">
        <v>101300000</v>
      </c>
      <c r="P136" s="32">
        <f>Table18[[#This Row],[Box Office Revenue ($)]]-Table18[[#This Row],[Budget ($)]]</f>
        <v>89300000</v>
      </c>
      <c r="Q136" s="35">
        <f>(Table18[[#This Row],[Profit Made]]/Table18[[#This Row],[Budget ($)]])</f>
        <v>7.4416666666666664</v>
      </c>
      <c r="R136" s="2"/>
      <c r="S136" s="2"/>
      <c r="T136" s="2"/>
      <c r="U136" s="2"/>
      <c r="V136" s="2"/>
      <c r="W136" s="2"/>
    </row>
    <row r="137" spans="1:23" ht="12.75" x14ac:dyDescent="0.2">
      <c r="A137" s="9" t="s">
        <v>951</v>
      </c>
      <c r="B137" s="10">
        <v>41194</v>
      </c>
      <c r="C137" s="68">
        <f>YEAR(Table18[[#This Row],[Release Date]])</f>
        <v>2012</v>
      </c>
      <c r="D137" s="11" t="s">
        <v>952</v>
      </c>
      <c r="E137" s="12" t="s">
        <v>42</v>
      </c>
      <c r="F137" s="12"/>
      <c r="G137" s="13" t="s">
        <v>365</v>
      </c>
      <c r="H137" s="14"/>
      <c r="I137" s="15" t="s">
        <v>918</v>
      </c>
      <c r="J137" s="15" t="s">
        <v>953</v>
      </c>
      <c r="K137" s="15" t="s">
        <v>954</v>
      </c>
      <c r="L137" s="15" t="s">
        <v>955</v>
      </c>
      <c r="M137" s="12"/>
      <c r="N137" s="16">
        <v>42000000</v>
      </c>
      <c r="O137" s="17">
        <v>73100000</v>
      </c>
      <c r="P137" s="32">
        <f>Table18[[#This Row],[Box Office Revenue ($)]]-Table18[[#This Row],[Budget ($)]]</f>
        <v>31100000</v>
      </c>
      <c r="Q137" s="35">
        <f>(Table18[[#This Row],[Profit Made]]/Table18[[#This Row],[Budget ($)]])</f>
        <v>0.74047619047619051</v>
      </c>
      <c r="R137" s="2"/>
      <c r="S137" s="2"/>
      <c r="T137" s="2"/>
      <c r="U137" s="2"/>
      <c r="V137" s="2"/>
      <c r="W137" s="2"/>
    </row>
    <row r="138" spans="1:23" ht="12.75" x14ac:dyDescent="0.2">
      <c r="A138" s="9" t="s">
        <v>956</v>
      </c>
      <c r="B138" s="10">
        <v>41143</v>
      </c>
      <c r="C138" s="68">
        <f>YEAR(Table18[[#This Row],[Release Date]])</f>
        <v>2012</v>
      </c>
      <c r="D138" s="11" t="s">
        <v>957</v>
      </c>
      <c r="E138" s="12" t="s">
        <v>24</v>
      </c>
      <c r="F138" s="12" t="s">
        <v>42</v>
      </c>
      <c r="G138" s="13" t="s">
        <v>958</v>
      </c>
      <c r="H138" s="14"/>
      <c r="I138" s="15" t="s">
        <v>958</v>
      </c>
      <c r="J138" s="15" t="s">
        <v>271</v>
      </c>
      <c r="K138" s="15" t="s">
        <v>185</v>
      </c>
      <c r="L138" s="15" t="s">
        <v>959</v>
      </c>
      <c r="M138" s="15" t="s">
        <v>960</v>
      </c>
      <c r="N138" s="16">
        <v>2000000</v>
      </c>
      <c r="O138" s="17">
        <v>14500000</v>
      </c>
      <c r="P138" s="32">
        <f>Table18[[#This Row],[Box Office Revenue ($)]]-Table18[[#This Row],[Budget ($)]]</f>
        <v>12500000</v>
      </c>
      <c r="Q138" s="35">
        <f>(Table18[[#This Row],[Profit Made]]/Table18[[#This Row],[Budget ($)]])</f>
        <v>6.25</v>
      </c>
      <c r="R138" s="2"/>
      <c r="S138" s="2"/>
      <c r="T138" s="2"/>
      <c r="U138" s="2"/>
      <c r="V138" s="2"/>
      <c r="W138" s="2"/>
    </row>
    <row r="139" spans="1:23" ht="12.75" x14ac:dyDescent="0.2">
      <c r="A139" s="9" t="s">
        <v>961</v>
      </c>
      <c r="B139" s="10">
        <v>42237</v>
      </c>
      <c r="C139" s="68">
        <f>YEAR(Table18[[#This Row],[Release Date]])</f>
        <v>2015</v>
      </c>
      <c r="D139" s="11" t="s">
        <v>962</v>
      </c>
      <c r="E139" s="12" t="s">
        <v>24</v>
      </c>
      <c r="F139" s="12" t="s">
        <v>16</v>
      </c>
      <c r="G139" s="13" t="s">
        <v>963</v>
      </c>
      <c r="H139" s="14"/>
      <c r="I139" s="15" t="s">
        <v>964</v>
      </c>
      <c r="J139" s="15" t="s">
        <v>965</v>
      </c>
      <c r="K139" s="15" t="s">
        <v>966</v>
      </c>
      <c r="L139" s="15" t="s">
        <v>967</v>
      </c>
      <c r="M139" s="12"/>
      <c r="N139" s="16">
        <v>35000000</v>
      </c>
      <c r="O139" s="17">
        <v>82300000</v>
      </c>
      <c r="P139" s="32">
        <f>Table18[[#This Row],[Box Office Revenue ($)]]-Table18[[#This Row],[Budget ($)]]</f>
        <v>47300000</v>
      </c>
      <c r="Q139" s="35">
        <f>(Table18[[#This Row],[Profit Made]]/Table18[[#This Row],[Budget ($)]])</f>
        <v>1.3514285714285714</v>
      </c>
      <c r="R139" s="2"/>
      <c r="S139" s="2"/>
      <c r="T139" s="2"/>
      <c r="U139" s="2"/>
      <c r="V139" s="2"/>
      <c r="W139" s="2"/>
    </row>
    <row r="140" spans="1:23" ht="12.75" x14ac:dyDescent="0.2">
      <c r="A140" s="9" t="s">
        <v>968</v>
      </c>
      <c r="B140" s="10">
        <v>42070</v>
      </c>
      <c r="C140" s="68">
        <f>YEAR(Table18[[#This Row],[Release Date]])</f>
        <v>2015</v>
      </c>
      <c r="D140" s="11" t="s">
        <v>969</v>
      </c>
      <c r="E140" s="12" t="s">
        <v>970</v>
      </c>
      <c r="F140" s="12" t="s">
        <v>42</v>
      </c>
      <c r="G140" s="13" t="s">
        <v>971</v>
      </c>
      <c r="H140" s="14"/>
      <c r="I140" s="15" t="s">
        <v>972</v>
      </c>
      <c r="J140" s="15" t="s">
        <v>309</v>
      </c>
      <c r="K140" s="15" t="s">
        <v>973</v>
      </c>
      <c r="L140" s="15" t="s">
        <v>974</v>
      </c>
      <c r="M140" s="15" t="s">
        <v>975</v>
      </c>
      <c r="N140" s="16">
        <v>135000000</v>
      </c>
      <c r="O140" s="17">
        <v>386000000</v>
      </c>
      <c r="P140" s="32">
        <f>Table18[[#This Row],[Box Office Revenue ($)]]-Table18[[#This Row],[Budget ($)]]</f>
        <v>251000000</v>
      </c>
      <c r="Q140" s="35">
        <f>(Table18[[#This Row],[Profit Made]]/Table18[[#This Row],[Budget ($)]])</f>
        <v>1.8592592592592592</v>
      </c>
      <c r="R140" s="2"/>
      <c r="S140" s="2"/>
      <c r="T140" s="2"/>
      <c r="U140" s="2"/>
      <c r="V140" s="2"/>
      <c r="W140" s="2"/>
    </row>
    <row r="141" spans="1:23" ht="12.75" x14ac:dyDescent="0.2">
      <c r="A141" s="9" t="s">
        <v>976</v>
      </c>
      <c r="B141" s="10">
        <v>41129</v>
      </c>
      <c r="C141" s="68">
        <f>YEAR(Table18[[#This Row],[Release Date]])</f>
        <v>2012</v>
      </c>
      <c r="D141" s="11" t="s">
        <v>977</v>
      </c>
      <c r="E141" s="12" t="s">
        <v>183</v>
      </c>
      <c r="F141" s="12" t="s">
        <v>64</v>
      </c>
      <c r="G141" s="13" t="s">
        <v>978</v>
      </c>
      <c r="H141" s="14"/>
      <c r="I141" s="15" t="s">
        <v>786</v>
      </c>
      <c r="J141" s="15" t="s">
        <v>532</v>
      </c>
      <c r="K141" s="15" t="s">
        <v>601</v>
      </c>
      <c r="L141" s="15" t="s">
        <v>979</v>
      </c>
      <c r="M141" s="15" t="s">
        <v>471</v>
      </c>
      <c r="N141" s="16">
        <v>30000000</v>
      </c>
      <c r="O141" s="17">
        <v>114300000</v>
      </c>
      <c r="P141" s="32">
        <f>Table18[[#This Row],[Box Office Revenue ($)]]-Table18[[#This Row],[Budget ($)]]</f>
        <v>84300000</v>
      </c>
      <c r="Q141" s="35">
        <f>(Table18[[#This Row],[Profit Made]]/Table18[[#This Row],[Budget ($)]])</f>
        <v>2.81</v>
      </c>
      <c r="R141" s="2"/>
      <c r="S141" s="2"/>
      <c r="T141" s="2"/>
      <c r="U141" s="2"/>
      <c r="V141" s="2"/>
      <c r="W141" s="2"/>
    </row>
    <row r="142" spans="1:23" ht="12.75" x14ac:dyDescent="0.2">
      <c r="A142" s="9" t="s">
        <v>980</v>
      </c>
      <c r="B142" s="10">
        <v>41969</v>
      </c>
      <c r="C142" s="68">
        <f>YEAR(Table18[[#This Row],[Release Date]])</f>
        <v>2014</v>
      </c>
      <c r="D142" s="11" t="s">
        <v>981</v>
      </c>
      <c r="E142" s="12" t="s">
        <v>42</v>
      </c>
      <c r="F142" s="12"/>
      <c r="G142" s="13" t="s">
        <v>544</v>
      </c>
      <c r="H142" s="14"/>
      <c r="I142" s="15" t="s">
        <v>982</v>
      </c>
      <c r="J142" s="15" t="s">
        <v>983</v>
      </c>
      <c r="K142" s="15" t="s">
        <v>741</v>
      </c>
      <c r="L142" s="15" t="s">
        <v>984</v>
      </c>
      <c r="M142" s="15" t="s">
        <v>985</v>
      </c>
      <c r="N142" s="16">
        <v>57000000</v>
      </c>
      <c r="O142" s="17">
        <v>107700000</v>
      </c>
      <c r="P142" s="32">
        <f>Table18[[#This Row],[Box Office Revenue ($)]]-Table18[[#This Row],[Budget ($)]]</f>
        <v>50700000</v>
      </c>
      <c r="Q142" s="35">
        <f>(Table18[[#This Row],[Profit Made]]/Table18[[#This Row],[Budget ($)]])</f>
        <v>0.88947368421052631</v>
      </c>
      <c r="R142" s="2"/>
      <c r="S142" s="2"/>
      <c r="T142" s="2"/>
      <c r="U142" s="2"/>
      <c r="V142" s="2"/>
      <c r="W142" s="2"/>
    </row>
    <row r="143" spans="1:23" ht="12.75" x14ac:dyDescent="0.2">
      <c r="A143" s="9" t="s">
        <v>986</v>
      </c>
      <c r="B143" s="10">
        <v>42132</v>
      </c>
      <c r="C143" s="68">
        <f>YEAR(Table18[[#This Row],[Release Date]])</f>
        <v>2015</v>
      </c>
      <c r="D143" s="11" t="s">
        <v>987</v>
      </c>
      <c r="E143" s="12" t="s">
        <v>24</v>
      </c>
      <c r="F143" s="12" t="s">
        <v>42</v>
      </c>
      <c r="G143" s="13" t="s">
        <v>988</v>
      </c>
      <c r="H143" s="14"/>
      <c r="I143" s="15" t="s">
        <v>989</v>
      </c>
      <c r="J143" s="15" t="s">
        <v>476</v>
      </c>
      <c r="K143" s="15" t="s">
        <v>990</v>
      </c>
      <c r="L143" s="15" t="s">
        <v>991</v>
      </c>
      <c r="M143" s="12"/>
      <c r="N143" s="16">
        <v>35000000</v>
      </c>
      <c r="O143" s="17">
        <v>51700000</v>
      </c>
      <c r="P143" s="32">
        <f>Table18[[#This Row],[Box Office Revenue ($)]]-Table18[[#This Row],[Budget ($)]]</f>
        <v>16700000</v>
      </c>
      <c r="Q143" s="35">
        <f>(Table18[[#This Row],[Profit Made]]/Table18[[#This Row],[Budget ($)]])</f>
        <v>0.47714285714285715</v>
      </c>
      <c r="R143" s="2"/>
      <c r="S143" s="2"/>
      <c r="T143" s="2"/>
      <c r="U143" s="2"/>
      <c r="V143" s="2"/>
      <c r="W143" s="2"/>
    </row>
    <row r="144" spans="1:23" ht="12.75" x14ac:dyDescent="0.2">
      <c r="A144" s="9" t="s">
        <v>992</v>
      </c>
      <c r="B144" s="10">
        <v>41180</v>
      </c>
      <c r="C144" s="68">
        <f>YEAR(Table18[[#This Row],[Release Date]])</f>
        <v>2012</v>
      </c>
      <c r="D144" s="11" t="s">
        <v>993</v>
      </c>
      <c r="E144" s="12" t="s">
        <v>54</v>
      </c>
      <c r="F144" s="12"/>
      <c r="G144" s="13" t="s">
        <v>994</v>
      </c>
      <c r="H144" s="14"/>
      <c r="I144" s="15" t="s">
        <v>366</v>
      </c>
      <c r="J144" s="15" t="s">
        <v>851</v>
      </c>
      <c r="K144" s="15" t="s">
        <v>514</v>
      </c>
      <c r="L144" s="15" t="s">
        <v>918</v>
      </c>
      <c r="M144" s="15" t="s">
        <v>995</v>
      </c>
      <c r="N144" s="16">
        <v>85000000</v>
      </c>
      <c r="O144" s="17">
        <v>358400000</v>
      </c>
      <c r="P144" s="32">
        <f>Table18[[#This Row],[Box Office Revenue ($)]]-Table18[[#This Row],[Budget ($)]]</f>
        <v>273400000</v>
      </c>
      <c r="Q144" s="35">
        <f>(Table18[[#This Row],[Profit Made]]/Table18[[#This Row],[Budget ($)]])</f>
        <v>3.216470588235294</v>
      </c>
      <c r="R144" s="2"/>
      <c r="S144" s="2"/>
      <c r="T144" s="2"/>
      <c r="U144" s="2"/>
      <c r="V144" s="2"/>
      <c r="W144" s="2"/>
    </row>
    <row r="145" spans="1:23" ht="12.75" x14ac:dyDescent="0.2">
      <c r="A145" s="9" t="s">
        <v>996</v>
      </c>
      <c r="B145" s="10">
        <v>42272</v>
      </c>
      <c r="C145" s="68">
        <f>YEAR(Table18[[#This Row],[Release Date]])</f>
        <v>2015</v>
      </c>
      <c r="D145" s="11" t="s">
        <v>997</v>
      </c>
      <c r="E145" s="12" t="s">
        <v>54</v>
      </c>
      <c r="F145" s="12" t="s">
        <v>42</v>
      </c>
      <c r="G145" s="13" t="s">
        <v>994</v>
      </c>
      <c r="H145" s="14"/>
      <c r="I145" s="15" t="s">
        <v>366</v>
      </c>
      <c r="J145" s="15" t="s">
        <v>514</v>
      </c>
      <c r="K145" s="15" t="s">
        <v>851</v>
      </c>
      <c r="L145" s="15" t="s">
        <v>918</v>
      </c>
      <c r="M145" s="15" t="s">
        <v>998</v>
      </c>
      <c r="N145" s="16">
        <v>80000000</v>
      </c>
      <c r="O145" s="17">
        <v>473000000</v>
      </c>
      <c r="P145" s="32">
        <f>Table18[[#This Row],[Box Office Revenue ($)]]-Table18[[#This Row],[Budget ($)]]</f>
        <v>393000000</v>
      </c>
      <c r="Q145" s="35">
        <f>(Table18[[#This Row],[Profit Made]]/Table18[[#This Row],[Budget ($)]])</f>
        <v>4.9124999999999996</v>
      </c>
      <c r="R145" s="2"/>
      <c r="S145" s="2"/>
      <c r="T145" s="2"/>
      <c r="U145" s="2"/>
      <c r="V145" s="2"/>
      <c r="W145" s="2"/>
    </row>
    <row r="146" spans="1:23" ht="12.75" x14ac:dyDescent="0.2">
      <c r="A146" s="9" t="s">
        <v>999</v>
      </c>
      <c r="B146" s="10">
        <v>41775</v>
      </c>
      <c r="C146" s="68">
        <f>YEAR(Table18[[#This Row],[Release Date]])</f>
        <v>2014</v>
      </c>
      <c r="D146" s="11" t="s">
        <v>1000</v>
      </c>
      <c r="E146" s="12" t="s">
        <v>191</v>
      </c>
      <c r="F146" s="12"/>
      <c r="G146" s="13" t="s">
        <v>1001</v>
      </c>
      <c r="H146" s="14"/>
      <c r="I146" s="15" t="s">
        <v>1002</v>
      </c>
      <c r="J146" s="15" t="s">
        <v>469</v>
      </c>
      <c r="K146" s="15" t="s">
        <v>1003</v>
      </c>
      <c r="L146" s="15" t="s">
        <v>454</v>
      </c>
      <c r="M146" s="15" t="s">
        <v>45</v>
      </c>
      <c r="N146" s="16">
        <v>145000000</v>
      </c>
      <c r="O146" s="17">
        <v>621500000</v>
      </c>
      <c r="P146" s="32">
        <f>Table18[[#This Row],[Box Office Revenue ($)]]-Table18[[#This Row],[Budget ($)]]</f>
        <v>476500000</v>
      </c>
      <c r="Q146" s="35">
        <f>(Table18[[#This Row],[Profit Made]]/Table18[[#This Row],[Budget ($)]])</f>
        <v>3.2862068965517239</v>
      </c>
      <c r="R146" s="2"/>
      <c r="S146" s="2"/>
      <c r="T146" s="2"/>
      <c r="U146" s="2"/>
      <c r="V146" s="2"/>
      <c r="W146" s="2"/>
    </row>
    <row r="147" spans="1:23" ht="12.75" x14ac:dyDescent="0.2">
      <c r="A147" s="9" t="s">
        <v>1004</v>
      </c>
      <c r="B147" s="10">
        <v>42018</v>
      </c>
      <c r="C147" s="68">
        <f>YEAR(Table18[[#This Row],[Release Date]])</f>
        <v>2015</v>
      </c>
      <c r="D147" s="11" t="s">
        <v>1005</v>
      </c>
      <c r="E147" s="12" t="s">
        <v>183</v>
      </c>
      <c r="F147" s="12" t="s">
        <v>16</v>
      </c>
      <c r="G147" s="13" t="s">
        <v>1006</v>
      </c>
      <c r="H147" s="14"/>
      <c r="I147" s="15" t="s">
        <v>1007</v>
      </c>
      <c r="J147" s="15" t="s">
        <v>1008</v>
      </c>
      <c r="K147" s="15" t="s">
        <v>1009</v>
      </c>
      <c r="L147" s="15" t="s">
        <v>1010</v>
      </c>
      <c r="M147" s="15" t="s">
        <v>1011</v>
      </c>
      <c r="N147" s="16">
        <v>15000000</v>
      </c>
      <c r="O147" s="17">
        <v>65000000</v>
      </c>
      <c r="P147" s="32">
        <f>Table18[[#This Row],[Box Office Revenue ($)]]-Table18[[#This Row],[Budget ($)]]</f>
        <v>50000000</v>
      </c>
      <c r="Q147" s="35">
        <f>(Table18[[#This Row],[Profit Made]]/Table18[[#This Row],[Budget ($)]])</f>
        <v>3.3333333333333335</v>
      </c>
      <c r="R147" s="2"/>
      <c r="S147" s="2"/>
      <c r="T147" s="2"/>
      <c r="U147" s="2"/>
      <c r="V147" s="2"/>
      <c r="W147" s="2"/>
    </row>
    <row r="148" spans="1:23" ht="12.75" x14ac:dyDescent="0.2">
      <c r="A148" s="9" t="s">
        <v>1012</v>
      </c>
      <c r="B148" s="10">
        <v>42258</v>
      </c>
      <c r="C148" s="68">
        <f>YEAR(Table18[[#This Row],[Release Date]])</f>
        <v>2015</v>
      </c>
      <c r="D148" s="11" t="s">
        <v>1013</v>
      </c>
      <c r="E148" s="12" t="s">
        <v>64</v>
      </c>
      <c r="F148" s="12" t="s">
        <v>296</v>
      </c>
      <c r="G148" s="13" t="s">
        <v>1014</v>
      </c>
      <c r="H148" s="19" t="s">
        <v>539</v>
      </c>
      <c r="I148" s="15" t="s">
        <v>895</v>
      </c>
      <c r="J148" s="20"/>
      <c r="K148" s="12"/>
      <c r="L148" s="12"/>
      <c r="M148" s="12"/>
      <c r="N148" s="16">
        <v>13000000</v>
      </c>
      <c r="O148" s="17">
        <v>2600000</v>
      </c>
      <c r="P148" s="32">
        <f>Table18[[#This Row],[Box Office Revenue ($)]]-Table18[[#This Row],[Budget ($)]]</f>
        <v>-10400000</v>
      </c>
      <c r="Q148" s="35">
        <f>(Table18[[#This Row],[Profit Made]]/Table18[[#This Row],[Budget ($)]])</f>
        <v>-0.8</v>
      </c>
      <c r="R148" s="2"/>
      <c r="S148" s="2"/>
      <c r="T148" s="2"/>
      <c r="U148" s="2"/>
      <c r="V148" s="2"/>
      <c r="W148" s="2"/>
    </row>
    <row r="149" spans="1:23" ht="12.75" x14ac:dyDescent="0.2">
      <c r="A149" s="9" t="s">
        <v>1015</v>
      </c>
      <c r="B149" s="10">
        <v>42573</v>
      </c>
      <c r="C149" s="68">
        <f>YEAR(Table18[[#This Row],[Release Date]])</f>
        <v>2016</v>
      </c>
      <c r="D149" s="11" t="s">
        <v>1016</v>
      </c>
      <c r="E149" s="12" t="s">
        <v>145</v>
      </c>
      <c r="F149" s="12"/>
      <c r="G149" s="13" t="s">
        <v>1017</v>
      </c>
      <c r="H149" s="13" t="s">
        <v>1018</v>
      </c>
      <c r="I149" s="15" t="s">
        <v>1019</v>
      </c>
      <c r="J149" s="15" t="s">
        <v>219</v>
      </c>
      <c r="K149" s="15" t="s">
        <v>667</v>
      </c>
      <c r="L149" s="15" t="s">
        <v>1020</v>
      </c>
      <c r="M149" s="15" t="s">
        <v>973</v>
      </c>
      <c r="N149" s="16">
        <v>105000000</v>
      </c>
      <c r="O149" s="17">
        <v>368300000</v>
      </c>
      <c r="P149" s="32">
        <f>Table18[[#This Row],[Box Office Revenue ($)]]-Table18[[#This Row],[Budget ($)]]</f>
        <v>263300000</v>
      </c>
      <c r="Q149" s="35">
        <f>(Table18[[#This Row],[Profit Made]]/Table18[[#This Row],[Budget ($)]])</f>
        <v>2.5076190476190474</v>
      </c>
      <c r="R149" s="2"/>
      <c r="S149" s="2"/>
      <c r="T149" s="2"/>
      <c r="U149" s="2"/>
      <c r="V149" s="2"/>
      <c r="W149" s="2"/>
    </row>
    <row r="150" spans="1:23" ht="12.75" x14ac:dyDescent="0.2">
      <c r="A150" s="9" t="s">
        <v>1021</v>
      </c>
      <c r="B150" s="10">
        <v>41103</v>
      </c>
      <c r="C150" s="68">
        <f>YEAR(Table18[[#This Row],[Release Date]])</f>
        <v>2012</v>
      </c>
      <c r="D150" s="11" t="s">
        <v>1022</v>
      </c>
      <c r="E150" s="12" t="s">
        <v>145</v>
      </c>
      <c r="F150" s="12"/>
      <c r="G150" s="13" t="s">
        <v>1023</v>
      </c>
      <c r="H150" s="13" t="s">
        <v>1017</v>
      </c>
      <c r="I150" s="15" t="s">
        <v>1019</v>
      </c>
      <c r="J150" s="15" t="s">
        <v>219</v>
      </c>
      <c r="K150" s="15" t="s">
        <v>667</v>
      </c>
      <c r="L150" s="15" t="s">
        <v>1020</v>
      </c>
      <c r="M150" s="15" t="s">
        <v>202</v>
      </c>
      <c r="N150" s="16">
        <v>95000000</v>
      </c>
      <c r="O150" s="17">
        <v>877000000</v>
      </c>
      <c r="P150" s="32">
        <f>Table18[[#This Row],[Box Office Revenue ($)]]-Table18[[#This Row],[Budget ($)]]</f>
        <v>782000000</v>
      </c>
      <c r="Q150" s="35">
        <f>(Table18[[#This Row],[Profit Made]]/Table18[[#This Row],[Budget ($)]])</f>
        <v>8.2315789473684209</v>
      </c>
      <c r="R150" s="2"/>
      <c r="S150" s="2"/>
      <c r="T150" s="2"/>
      <c r="U150" s="2"/>
      <c r="V150" s="2"/>
      <c r="W150" s="2"/>
    </row>
    <row r="151" spans="1:23" ht="12.75" x14ac:dyDescent="0.2">
      <c r="A151" s="9" t="s">
        <v>1024</v>
      </c>
      <c r="B151" s="10">
        <v>41313</v>
      </c>
      <c r="C151" s="68">
        <f>YEAR(Table18[[#This Row],[Release Date]])</f>
        <v>2013</v>
      </c>
      <c r="D151" s="11" t="s">
        <v>1025</v>
      </c>
      <c r="E151" s="12" t="s">
        <v>24</v>
      </c>
      <c r="F151" s="12" t="s">
        <v>42</v>
      </c>
      <c r="G151" s="13" t="s">
        <v>1026</v>
      </c>
      <c r="H151" s="14"/>
      <c r="I151" s="15" t="s">
        <v>982</v>
      </c>
      <c r="J151" s="15" t="s">
        <v>866</v>
      </c>
      <c r="K151" s="15" t="s">
        <v>1027</v>
      </c>
      <c r="L151" s="15" t="s">
        <v>1028</v>
      </c>
      <c r="M151" s="15" t="s">
        <v>134</v>
      </c>
      <c r="N151" s="16">
        <v>35000000</v>
      </c>
      <c r="O151" s="17">
        <v>174000000</v>
      </c>
      <c r="P151" s="32">
        <f>Table18[[#This Row],[Box Office Revenue ($)]]-Table18[[#This Row],[Budget ($)]]</f>
        <v>139000000</v>
      </c>
      <c r="Q151" s="35">
        <f>(Table18[[#This Row],[Profit Made]]/Table18[[#This Row],[Budget ($)]])</f>
        <v>3.9714285714285715</v>
      </c>
      <c r="R151" s="2"/>
      <c r="S151" s="2"/>
      <c r="T151" s="2"/>
      <c r="U151" s="2"/>
      <c r="V151" s="2"/>
      <c r="W151" s="2"/>
    </row>
    <row r="152" spans="1:23" ht="12.75" x14ac:dyDescent="0.2">
      <c r="A152" s="9" t="s">
        <v>1029</v>
      </c>
      <c r="B152" s="10">
        <v>41869</v>
      </c>
      <c r="C152" s="68">
        <f>YEAR(Table18[[#This Row],[Release Date]])</f>
        <v>2014</v>
      </c>
      <c r="D152" s="11" t="s">
        <v>1030</v>
      </c>
      <c r="E152" s="12" t="s">
        <v>64</v>
      </c>
      <c r="F152" s="12"/>
      <c r="G152" s="13" t="s">
        <v>1031</v>
      </c>
      <c r="H152" s="14"/>
      <c r="I152" s="15" t="s">
        <v>1032</v>
      </c>
      <c r="J152" s="15" t="s">
        <v>1033</v>
      </c>
      <c r="K152" s="15" t="s">
        <v>1034</v>
      </c>
      <c r="L152" s="15" t="s">
        <v>1035</v>
      </c>
      <c r="M152" s="15" t="s">
        <v>1036</v>
      </c>
      <c r="N152" s="16">
        <v>11000000</v>
      </c>
      <c r="O152" s="17">
        <v>78900000</v>
      </c>
      <c r="P152" s="32">
        <f>Table18[[#This Row],[Box Office Revenue ($)]]-Table18[[#This Row],[Budget ($)]]</f>
        <v>67900000</v>
      </c>
      <c r="Q152" s="35">
        <f>(Table18[[#This Row],[Profit Made]]/Table18[[#This Row],[Budget ($)]])</f>
        <v>6.1727272727272728</v>
      </c>
      <c r="R152" s="2"/>
      <c r="S152" s="2"/>
      <c r="T152" s="2"/>
      <c r="U152" s="2"/>
      <c r="V152" s="2"/>
      <c r="W152" s="2"/>
    </row>
    <row r="153" spans="1:23" ht="12.75" x14ac:dyDescent="0.2">
      <c r="A153" s="9" t="s">
        <v>1037</v>
      </c>
      <c r="B153" s="10">
        <v>42349</v>
      </c>
      <c r="C153" s="68">
        <f>YEAR(Table18[[#This Row],[Release Date]])</f>
        <v>2015</v>
      </c>
      <c r="D153" s="11" t="s">
        <v>1038</v>
      </c>
      <c r="E153" s="12" t="s">
        <v>63</v>
      </c>
      <c r="F153" s="12"/>
      <c r="G153" s="13" t="s">
        <v>1039</v>
      </c>
      <c r="H153" s="14"/>
      <c r="I153" s="15" t="s">
        <v>359</v>
      </c>
      <c r="J153" s="15" t="s">
        <v>153</v>
      </c>
      <c r="K153" s="15" t="s">
        <v>1040</v>
      </c>
      <c r="L153" s="15" t="s">
        <v>1041</v>
      </c>
      <c r="M153" s="15" t="s">
        <v>507</v>
      </c>
      <c r="N153" s="16">
        <v>100000000</v>
      </c>
      <c r="O153" s="17">
        <v>93900000</v>
      </c>
      <c r="P153" s="32">
        <f>Table18[[#This Row],[Box Office Revenue ($)]]-Table18[[#This Row],[Budget ($)]]</f>
        <v>-6100000</v>
      </c>
      <c r="Q153" s="35">
        <f>(Table18[[#This Row],[Profit Made]]/Table18[[#This Row],[Budget ($)]])</f>
        <v>-6.0999999999999999E-2</v>
      </c>
      <c r="R153" s="2"/>
      <c r="S153" s="2"/>
      <c r="T153" s="2"/>
      <c r="U153" s="2"/>
      <c r="V153" s="2"/>
      <c r="W153" s="2"/>
    </row>
    <row r="154" spans="1:23" ht="12.75" x14ac:dyDescent="0.2">
      <c r="A154" s="9" t="s">
        <v>1042</v>
      </c>
      <c r="B154" s="10">
        <v>42541</v>
      </c>
      <c r="C154" s="68">
        <f>YEAR(Table18[[#This Row],[Release Date]])</f>
        <v>2016</v>
      </c>
      <c r="D154" s="11" t="s">
        <v>1043</v>
      </c>
      <c r="E154" s="12" t="s">
        <v>24</v>
      </c>
      <c r="F154" s="12" t="s">
        <v>145</v>
      </c>
      <c r="G154" s="13" t="s">
        <v>1044</v>
      </c>
      <c r="H154" s="14"/>
      <c r="I154" s="15" t="s">
        <v>1045</v>
      </c>
      <c r="J154" s="15" t="s">
        <v>1046</v>
      </c>
      <c r="K154" s="15" t="s">
        <v>1047</v>
      </c>
      <c r="L154" s="15" t="s">
        <v>1048</v>
      </c>
      <c r="M154" s="15" t="s">
        <v>1049</v>
      </c>
      <c r="N154" s="16">
        <v>165000000</v>
      </c>
      <c r="O154" s="17">
        <v>382300000</v>
      </c>
      <c r="P154" s="32">
        <f>Table18[[#This Row],[Box Office Revenue ($)]]-Table18[[#This Row],[Budget ($)]]</f>
        <v>217300000</v>
      </c>
      <c r="Q154" s="35">
        <f>(Table18[[#This Row],[Profit Made]]/Table18[[#This Row],[Budget ($)]])</f>
        <v>1.3169696969696969</v>
      </c>
      <c r="R154" s="2"/>
      <c r="S154" s="2"/>
      <c r="T154" s="2"/>
      <c r="U154" s="2"/>
      <c r="V154" s="2"/>
      <c r="W154" s="2"/>
    </row>
    <row r="155" spans="1:23" ht="12.75" x14ac:dyDescent="0.2">
      <c r="A155" s="9" t="s">
        <v>1050</v>
      </c>
      <c r="B155" s="10">
        <v>41530</v>
      </c>
      <c r="C155" s="68">
        <f>YEAR(Table18[[#This Row],[Release Date]])</f>
        <v>2013</v>
      </c>
      <c r="D155" s="11" t="s">
        <v>1051</v>
      </c>
      <c r="E155" s="12" t="s">
        <v>17</v>
      </c>
      <c r="F155" s="12"/>
      <c r="G155" s="13" t="s">
        <v>1052</v>
      </c>
      <c r="H155" s="14"/>
      <c r="I155" s="15" t="s">
        <v>1053</v>
      </c>
      <c r="J155" s="15" t="s">
        <v>242</v>
      </c>
      <c r="K155" s="15" t="s">
        <v>1054</v>
      </c>
      <c r="L155" s="15" t="s">
        <v>1055</v>
      </c>
      <c r="M155" s="12"/>
      <c r="N155" s="16">
        <v>5000000</v>
      </c>
      <c r="O155" s="17">
        <v>161900000</v>
      </c>
      <c r="P155" s="32">
        <f>Table18[[#This Row],[Box Office Revenue ($)]]-Table18[[#This Row],[Budget ($)]]</f>
        <v>156900000</v>
      </c>
      <c r="Q155" s="35">
        <f>(Table18[[#This Row],[Profit Made]]/Table18[[#This Row],[Budget ($)]])</f>
        <v>31.38</v>
      </c>
      <c r="R155" s="2"/>
      <c r="S155" s="2"/>
      <c r="T155" s="2"/>
      <c r="U155" s="2"/>
      <c r="V155" s="2"/>
      <c r="W155" s="2"/>
    </row>
    <row r="156" spans="1:23" ht="12.75" x14ac:dyDescent="0.2">
      <c r="A156" s="9" t="s">
        <v>1056</v>
      </c>
      <c r="B156" s="10">
        <v>42160</v>
      </c>
      <c r="C156" s="68">
        <f>YEAR(Table18[[#This Row],[Release Date]])</f>
        <v>2015</v>
      </c>
      <c r="D156" s="11" t="s">
        <v>1057</v>
      </c>
      <c r="E156" s="12" t="s">
        <v>17</v>
      </c>
      <c r="F156" s="12"/>
      <c r="G156" s="13" t="s">
        <v>1058</v>
      </c>
      <c r="H156" s="14"/>
      <c r="I156" s="15" t="s">
        <v>1059</v>
      </c>
      <c r="J156" s="15" t="s">
        <v>1060</v>
      </c>
      <c r="K156" s="15" t="s">
        <v>1061</v>
      </c>
      <c r="L156" s="15" t="s">
        <v>1058</v>
      </c>
      <c r="M156" s="15" t="s">
        <v>1054</v>
      </c>
      <c r="N156" s="16">
        <v>11000000</v>
      </c>
      <c r="O156" s="17">
        <v>113000000</v>
      </c>
      <c r="P156" s="32">
        <f>Table18[[#This Row],[Box Office Revenue ($)]]-Table18[[#This Row],[Budget ($)]]</f>
        <v>102000000</v>
      </c>
      <c r="Q156" s="35">
        <f>(Table18[[#This Row],[Profit Made]]/Table18[[#This Row],[Budget ($)]])</f>
        <v>9.2727272727272734</v>
      </c>
      <c r="R156" s="2"/>
      <c r="S156" s="2"/>
      <c r="T156" s="2"/>
      <c r="U156" s="2"/>
      <c r="V156" s="2"/>
      <c r="W156" s="2"/>
    </row>
    <row r="157" spans="1:23" ht="12.75" x14ac:dyDescent="0.2">
      <c r="A157" s="9" t="s">
        <v>1062</v>
      </c>
      <c r="B157" s="10">
        <v>41938</v>
      </c>
      <c r="C157" s="68">
        <f>YEAR(Table18[[#This Row],[Release Date]])</f>
        <v>2014</v>
      </c>
      <c r="D157" s="11" t="s">
        <v>1063</v>
      </c>
      <c r="E157" s="12" t="s">
        <v>159</v>
      </c>
      <c r="F157" s="12"/>
      <c r="G157" s="13" t="s">
        <v>1064</v>
      </c>
      <c r="H157" s="14"/>
      <c r="I157" s="15" t="s">
        <v>802</v>
      </c>
      <c r="J157" s="15" t="s">
        <v>1065</v>
      </c>
      <c r="K157" s="15" t="s">
        <v>1066</v>
      </c>
      <c r="L157" s="15" t="s">
        <v>116</v>
      </c>
      <c r="M157" s="15" t="s">
        <v>705</v>
      </c>
      <c r="N157" s="16">
        <v>165000000</v>
      </c>
      <c r="O157" s="17">
        <v>675100000</v>
      </c>
      <c r="P157" s="32">
        <f>Table18[[#This Row],[Box Office Revenue ($)]]-Table18[[#This Row],[Budget ($)]]</f>
        <v>510100000</v>
      </c>
      <c r="Q157" s="35">
        <f>(Table18[[#This Row],[Profit Made]]/Table18[[#This Row],[Budget ($)]])</f>
        <v>3.0915151515151513</v>
      </c>
      <c r="R157" s="2"/>
      <c r="S157" s="2"/>
      <c r="T157" s="2"/>
      <c r="U157" s="2"/>
      <c r="V157" s="2"/>
      <c r="W157" s="2"/>
    </row>
    <row r="158" spans="1:23" ht="12.75" x14ac:dyDescent="0.2">
      <c r="A158" s="9" t="s">
        <v>1067</v>
      </c>
      <c r="B158" s="10">
        <v>41859</v>
      </c>
      <c r="C158" s="68">
        <f>YEAR(Table18[[#This Row],[Release Date]])</f>
        <v>2014</v>
      </c>
      <c r="D158" s="11" t="s">
        <v>1068</v>
      </c>
      <c r="E158" s="12" t="s">
        <v>145</v>
      </c>
      <c r="F158" s="12" t="s">
        <v>16</v>
      </c>
      <c r="G158" s="13" t="s">
        <v>1069</v>
      </c>
      <c r="H158" s="14"/>
      <c r="I158" s="15" t="s">
        <v>1070</v>
      </c>
      <c r="J158" s="15" t="s">
        <v>1071</v>
      </c>
      <c r="K158" s="15" t="s">
        <v>1072</v>
      </c>
      <c r="L158" s="15" t="s">
        <v>1073</v>
      </c>
      <c r="M158" s="12"/>
      <c r="N158" s="16">
        <v>50000000</v>
      </c>
      <c r="O158" s="17">
        <v>161700000</v>
      </c>
      <c r="P158" s="32">
        <f>Table18[[#This Row],[Box Office Revenue ($)]]-Table18[[#This Row],[Budget ($)]]</f>
        <v>111700000</v>
      </c>
      <c r="Q158" s="35">
        <f>(Table18[[#This Row],[Profit Made]]/Table18[[#This Row],[Budget ($)]])</f>
        <v>2.234</v>
      </c>
      <c r="R158" s="2"/>
      <c r="S158" s="2"/>
      <c r="T158" s="2"/>
      <c r="U158" s="2"/>
      <c r="V158" s="2"/>
      <c r="W158" s="2"/>
    </row>
    <row r="159" spans="1:23" ht="12.75" x14ac:dyDescent="0.2">
      <c r="A159" s="9" t="s">
        <v>1074</v>
      </c>
      <c r="B159" s="10">
        <v>41115</v>
      </c>
      <c r="C159" s="68">
        <f>YEAR(Table18[[#This Row],[Release Date]])</f>
        <v>2012</v>
      </c>
      <c r="D159" s="11" t="s">
        <v>1075</v>
      </c>
      <c r="E159" s="12" t="s">
        <v>42</v>
      </c>
      <c r="F159" s="12" t="s">
        <v>159</v>
      </c>
      <c r="G159" s="13" t="s">
        <v>1076</v>
      </c>
      <c r="H159" s="14"/>
      <c r="I159" s="15" t="s">
        <v>1077</v>
      </c>
      <c r="J159" s="15" t="s">
        <v>1078</v>
      </c>
      <c r="K159" s="15" t="s">
        <v>1079</v>
      </c>
      <c r="L159" s="15" t="s">
        <v>1080</v>
      </c>
      <c r="M159" s="15" t="s">
        <v>1081</v>
      </c>
      <c r="N159" s="16">
        <v>7500000</v>
      </c>
      <c r="O159" s="17">
        <v>8100000</v>
      </c>
      <c r="P159" s="32">
        <f>Table18[[#This Row],[Box Office Revenue ($)]]-Table18[[#This Row],[Budget ($)]]</f>
        <v>600000</v>
      </c>
      <c r="Q159" s="35">
        <f>(Table18[[#This Row],[Profit Made]]/Table18[[#This Row],[Budget ($)]])</f>
        <v>0.08</v>
      </c>
      <c r="R159" s="2"/>
      <c r="S159" s="2"/>
      <c r="T159" s="2"/>
      <c r="U159" s="2"/>
      <c r="V159" s="2"/>
      <c r="W159" s="2"/>
    </row>
    <row r="160" spans="1:23" ht="12.75" x14ac:dyDescent="0.2">
      <c r="A160" s="9" t="s">
        <v>1082</v>
      </c>
      <c r="B160" s="10">
        <v>42140</v>
      </c>
      <c r="C160" s="68">
        <f>YEAR(Table18[[#This Row],[Release Date]])</f>
        <v>2015</v>
      </c>
      <c r="D160" s="11" t="s">
        <v>1083</v>
      </c>
      <c r="E160" s="12" t="s">
        <v>323</v>
      </c>
      <c r="F160" s="12" t="s">
        <v>64</v>
      </c>
      <c r="G160" s="13" t="s">
        <v>372</v>
      </c>
      <c r="H160" s="14"/>
      <c r="I160" s="15" t="s">
        <v>1084</v>
      </c>
      <c r="J160" s="15" t="s">
        <v>186</v>
      </c>
      <c r="K160" s="15" t="s">
        <v>1085</v>
      </c>
      <c r="L160" s="15" t="s">
        <v>1036</v>
      </c>
      <c r="M160" s="12"/>
      <c r="N160" s="16">
        <v>11000000</v>
      </c>
      <c r="O160" s="17">
        <v>27400000</v>
      </c>
      <c r="P160" s="32">
        <f>Table18[[#This Row],[Box Office Revenue ($)]]-Table18[[#This Row],[Budget ($)]]</f>
        <v>16400000</v>
      </c>
      <c r="Q160" s="35">
        <f>(Table18[[#This Row],[Profit Made]]/Table18[[#This Row],[Budget ($)]])</f>
        <v>1.490909090909091</v>
      </c>
      <c r="R160" s="2"/>
      <c r="S160" s="2"/>
      <c r="T160" s="2"/>
      <c r="U160" s="2"/>
      <c r="V160" s="2"/>
      <c r="W160" s="2"/>
    </row>
    <row r="161" spans="1:23" ht="12.75" x14ac:dyDescent="0.2">
      <c r="A161" s="9" t="s">
        <v>1086</v>
      </c>
      <c r="B161" s="10">
        <v>41264</v>
      </c>
      <c r="C161" s="68">
        <f>YEAR(Table18[[#This Row],[Release Date]])</f>
        <v>2012</v>
      </c>
      <c r="D161" s="11" t="s">
        <v>1087</v>
      </c>
      <c r="E161" s="12" t="s">
        <v>24</v>
      </c>
      <c r="F161" s="12" t="s">
        <v>64</v>
      </c>
      <c r="G161" s="13" t="s">
        <v>1088</v>
      </c>
      <c r="H161" s="14"/>
      <c r="I161" s="15" t="s">
        <v>701</v>
      </c>
      <c r="J161" s="15" t="s">
        <v>900</v>
      </c>
      <c r="K161" s="15" t="s">
        <v>118</v>
      </c>
      <c r="L161" s="15" t="s">
        <v>1089</v>
      </c>
      <c r="M161" s="15" t="s">
        <v>1090</v>
      </c>
      <c r="N161" s="16">
        <v>60000000</v>
      </c>
      <c r="O161" s="17">
        <v>218300000</v>
      </c>
      <c r="P161" s="32">
        <f>Table18[[#This Row],[Box Office Revenue ($)]]-Table18[[#This Row],[Budget ($)]]</f>
        <v>158300000</v>
      </c>
      <c r="Q161" s="35">
        <f>(Table18[[#This Row],[Profit Made]]/Table18[[#This Row],[Budget ($)]])</f>
        <v>2.6383333333333332</v>
      </c>
      <c r="R161" s="2"/>
      <c r="S161" s="2"/>
      <c r="T161" s="2"/>
      <c r="U161" s="2"/>
      <c r="V161" s="2"/>
      <c r="W161" s="2"/>
    </row>
    <row r="162" spans="1:23" ht="12.75" x14ac:dyDescent="0.2">
      <c r="A162" s="9" t="s">
        <v>1091</v>
      </c>
      <c r="B162" s="10">
        <v>41654</v>
      </c>
      <c r="C162" s="68">
        <f>YEAR(Table18[[#This Row],[Release Date]])</f>
        <v>2014</v>
      </c>
      <c r="D162" s="11" t="s">
        <v>1092</v>
      </c>
      <c r="E162" s="12" t="s">
        <v>24</v>
      </c>
      <c r="F162" s="12" t="s">
        <v>145</v>
      </c>
      <c r="G162" s="13" t="s">
        <v>1093</v>
      </c>
      <c r="H162" s="14"/>
      <c r="I162" s="15" t="s">
        <v>1094</v>
      </c>
      <c r="J162" s="15" t="s">
        <v>1095</v>
      </c>
      <c r="K162" s="15" t="s">
        <v>1096</v>
      </c>
      <c r="L162" s="15" t="s">
        <v>1097</v>
      </c>
      <c r="M162" s="15" t="s">
        <v>1098</v>
      </c>
      <c r="N162" s="16">
        <v>60000000</v>
      </c>
      <c r="O162" s="17">
        <v>135500000</v>
      </c>
      <c r="P162" s="32">
        <f>Table18[[#This Row],[Box Office Revenue ($)]]-Table18[[#This Row],[Budget ($)]]</f>
        <v>75500000</v>
      </c>
      <c r="Q162" s="35">
        <f>(Table18[[#This Row],[Profit Made]]/Table18[[#This Row],[Budget ($)]])</f>
        <v>1.2583333333333333</v>
      </c>
      <c r="R162" s="2"/>
      <c r="S162" s="2"/>
      <c r="T162" s="2"/>
      <c r="U162" s="2"/>
      <c r="V162" s="2"/>
      <c r="W162" s="2"/>
    </row>
    <row r="163" spans="1:23" ht="12.75" x14ac:dyDescent="0.2">
      <c r="A163" s="9" t="s">
        <v>1099</v>
      </c>
      <c r="B163" s="10">
        <v>42398</v>
      </c>
      <c r="C163" s="68">
        <f>YEAR(Table18[[#This Row],[Release Date]])</f>
        <v>2016</v>
      </c>
      <c r="D163" s="11" t="s">
        <v>1100</v>
      </c>
      <c r="E163" s="12" t="s">
        <v>24</v>
      </c>
      <c r="F163" s="12" t="s">
        <v>64</v>
      </c>
      <c r="G163" s="13" t="s">
        <v>1101</v>
      </c>
      <c r="H163" s="14"/>
      <c r="I163" s="15" t="s">
        <v>1102</v>
      </c>
      <c r="J163" s="15" t="s">
        <v>353</v>
      </c>
      <c r="K163" s="15" t="s">
        <v>1103</v>
      </c>
      <c r="L163" s="15" t="s">
        <v>56</v>
      </c>
      <c r="M163" s="15" t="s">
        <v>1104</v>
      </c>
      <c r="N163" s="16">
        <v>25000000</v>
      </c>
      <c r="O163" s="17">
        <v>3000000</v>
      </c>
      <c r="P163" s="32">
        <f>Table18[[#This Row],[Box Office Revenue ($)]]-Table18[[#This Row],[Budget ($)]]</f>
        <v>-22000000</v>
      </c>
      <c r="Q163" s="35">
        <f>(Table18[[#This Row],[Profit Made]]/Table18[[#This Row],[Budget ($)]])</f>
        <v>-0.88</v>
      </c>
      <c r="R163" s="2"/>
      <c r="S163" s="2"/>
      <c r="T163" s="2"/>
      <c r="U163" s="2"/>
      <c r="V163" s="2"/>
      <c r="W163" s="2"/>
    </row>
    <row r="164" spans="1:23" ht="12.75" x14ac:dyDescent="0.2">
      <c r="A164" s="9" t="s">
        <v>1105</v>
      </c>
      <c r="B164" s="10">
        <v>42580</v>
      </c>
      <c r="C164" s="68">
        <f>YEAR(Table18[[#This Row],[Release Date]])</f>
        <v>2016</v>
      </c>
      <c r="D164" s="11" t="s">
        <v>1106</v>
      </c>
      <c r="E164" s="12" t="s">
        <v>24</v>
      </c>
      <c r="F164" s="12" t="s">
        <v>16</v>
      </c>
      <c r="G164" s="13" t="s">
        <v>1107</v>
      </c>
      <c r="H164" s="14"/>
      <c r="I164" s="15" t="s">
        <v>705</v>
      </c>
      <c r="J164" s="15" t="s">
        <v>1108</v>
      </c>
      <c r="K164" s="15" t="s">
        <v>760</v>
      </c>
      <c r="L164" s="15" t="s">
        <v>1109</v>
      </c>
      <c r="M164" s="15" t="s">
        <v>1110</v>
      </c>
      <c r="N164" s="16">
        <v>120000000</v>
      </c>
      <c r="O164" s="17">
        <v>347900000</v>
      </c>
      <c r="P164" s="32">
        <f>Table18[[#This Row],[Box Office Revenue ($)]]-Table18[[#This Row],[Budget ($)]]</f>
        <v>227900000</v>
      </c>
      <c r="Q164" s="35">
        <f>(Table18[[#This Row],[Profit Made]]/Table18[[#This Row],[Budget ($)]])</f>
        <v>1.8991666666666667</v>
      </c>
      <c r="R164" s="2"/>
      <c r="S164" s="2"/>
      <c r="T164" s="2"/>
      <c r="U164" s="2"/>
      <c r="V164" s="2"/>
      <c r="W164" s="2"/>
    </row>
    <row r="165" spans="1:23" ht="12.75" x14ac:dyDescent="0.2">
      <c r="A165" s="9" t="s">
        <v>1111</v>
      </c>
      <c r="B165" s="10">
        <v>40984</v>
      </c>
      <c r="C165" s="68">
        <f>YEAR(Table18[[#This Row],[Release Date]])</f>
        <v>2012</v>
      </c>
      <c r="D165" s="11" t="s">
        <v>1112</v>
      </c>
      <c r="E165" s="12" t="s">
        <v>42</v>
      </c>
      <c r="F165" s="12" t="s">
        <v>64</v>
      </c>
      <c r="G165" s="13" t="s">
        <v>1113</v>
      </c>
      <c r="H165" s="14"/>
      <c r="I165" s="15" t="s">
        <v>1114</v>
      </c>
      <c r="J165" s="15" t="s">
        <v>656</v>
      </c>
      <c r="K165" s="15" t="s">
        <v>1115</v>
      </c>
      <c r="L165" s="15" t="s">
        <v>1116</v>
      </c>
      <c r="M165" s="15" t="s">
        <v>1117</v>
      </c>
      <c r="N165" s="16">
        <v>7500000</v>
      </c>
      <c r="O165" s="17">
        <v>7500000</v>
      </c>
      <c r="P165" s="32">
        <f>Table18[[#This Row],[Box Office Revenue ($)]]-Table18[[#This Row],[Budget ($)]]</f>
        <v>0</v>
      </c>
      <c r="Q165" s="35">
        <f>(Table18[[#This Row],[Profit Made]]/Table18[[#This Row],[Budget ($)]])</f>
        <v>0</v>
      </c>
      <c r="R165" s="2"/>
      <c r="S165" s="2"/>
      <c r="T165" s="2"/>
      <c r="U165" s="2"/>
      <c r="V165" s="2"/>
      <c r="W165" s="2"/>
    </row>
    <row r="166" spans="1:23" ht="12.75" x14ac:dyDescent="0.2">
      <c r="A166" s="9" t="s">
        <v>1118</v>
      </c>
      <c r="B166" s="10">
        <v>42300</v>
      </c>
      <c r="C166" s="68">
        <f>YEAR(Table18[[#This Row],[Release Date]])</f>
        <v>2015</v>
      </c>
      <c r="D166" s="11" t="s">
        <v>1119</v>
      </c>
      <c r="E166" s="12" t="s">
        <v>296</v>
      </c>
      <c r="F166" s="12" t="s">
        <v>42</v>
      </c>
      <c r="G166" s="13" t="s">
        <v>1120</v>
      </c>
      <c r="H166" s="14"/>
      <c r="I166" s="15" t="s">
        <v>1121</v>
      </c>
      <c r="J166" s="15" t="s">
        <v>1060</v>
      </c>
      <c r="K166" s="15" t="s">
        <v>1122</v>
      </c>
      <c r="L166" s="15" t="s">
        <v>1123</v>
      </c>
      <c r="M166" s="15" t="s">
        <v>1124</v>
      </c>
      <c r="N166" s="16">
        <v>5000000</v>
      </c>
      <c r="O166" s="17">
        <v>2300000</v>
      </c>
      <c r="P166" s="32">
        <f>Table18[[#This Row],[Box Office Revenue ($)]]-Table18[[#This Row],[Budget ($)]]</f>
        <v>-2700000</v>
      </c>
      <c r="Q166" s="35">
        <f>(Table18[[#This Row],[Profit Made]]/Table18[[#This Row],[Budget ($)]])</f>
        <v>-0.54</v>
      </c>
      <c r="R166" s="2"/>
      <c r="S166" s="2"/>
      <c r="T166" s="2"/>
      <c r="U166" s="2"/>
      <c r="V166" s="2"/>
      <c r="W166" s="2"/>
    </row>
    <row r="167" spans="1:23" ht="12.75" x14ac:dyDescent="0.2">
      <c r="A167" s="9" t="s">
        <v>1125</v>
      </c>
      <c r="B167" s="10">
        <v>41795</v>
      </c>
      <c r="C167" s="68">
        <f>YEAR(Table18[[#This Row],[Release Date]])</f>
        <v>2014</v>
      </c>
      <c r="D167" s="11" t="s">
        <v>1126</v>
      </c>
      <c r="E167" s="12" t="s">
        <v>64</v>
      </c>
      <c r="F167" s="12" t="s">
        <v>296</v>
      </c>
      <c r="G167" s="13" t="s">
        <v>208</v>
      </c>
      <c r="H167" s="14"/>
      <c r="I167" s="15" t="s">
        <v>1127</v>
      </c>
      <c r="J167" s="15" t="s">
        <v>1128</v>
      </c>
      <c r="K167" s="15" t="s">
        <v>1129</v>
      </c>
      <c r="L167" s="15" t="s">
        <v>1130</v>
      </c>
      <c r="M167" s="15" t="s">
        <v>697</v>
      </c>
      <c r="N167" s="16">
        <v>58600000</v>
      </c>
      <c r="O167" s="17">
        <v>67700000</v>
      </c>
      <c r="P167" s="32">
        <f>Table18[[#This Row],[Box Office Revenue ($)]]-Table18[[#This Row],[Budget ($)]]</f>
        <v>9100000</v>
      </c>
      <c r="Q167" s="35">
        <f>(Table18[[#This Row],[Profit Made]]/Table18[[#This Row],[Budget ($)]])</f>
        <v>0.1552901023890785</v>
      </c>
      <c r="R167" s="2"/>
      <c r="S167" s="2"/>
      <c r="T167" s="2"/>
      <c r="U167" s="2"/>
      <c r="V167" s="2"/>
      <c r="W167" s="2"/>
    </row>
    <row r="168" spans="1:23" ht="12.75" x14ac:dyDescent="0.2">
      <c r="A168" s="9" t="s">
        <v>1131</v>
      </c>
      <c r="B168" s="10">
        <v>41502</v>
      </c>
      <c r="C168" s="68">
        <f>YEAR(Table18[[#This Row],[Release Date]])</f>
        <v>2013</v>
      </c>
      <c r="D168" s="11" t="s">
        <v>1132</v>
      </c>
      <c r="E168" s="12" t="s">
        <v>63</v>
      </c>
      <c r="F168" s="12"/>
      <c r="G168" s="13" t="s">
        <v>1133</v>
      </c>
      <c r="H168" s="14"/>
      <c r="I168" s="15" t="s">
        <v>1134</v>
      </c>
      <c r="J168" s="15" t="s">
        <v>1059</v>
      </c>
      <c r="K168" s="15" t="s">
        <v>1135</v>
      </c>
      <c r="L168" s="15" t="s">
        <v>1136</v>
      </c>
      <c r="M168" s="15" t="s">
        <v>1137</v>
      </c>
      <c r="N168" s="16">
        <v>12000000</v>
      </c>
      <c r="O168" s="17">
        <v>35900000</v>
      </c>
      <c r="P168" s="32">
        <f>Table18[[#This Row],[Box Office Revenue ($)]]-Table18[[#This Row],[Budget ($)]]</f>
        <v>23900000</v>
      </c>
      <c r="Q168" s="35">
        <f>(Table18[[#This Row],[Profit Made]]/Table18[[#This Row],[Budget ($)]])</f>
        <v>1.9916666666666667</v>
      </c>
      <c r="R168" s="2"/>
      <c r="S168" s="2"/>
      <c r="T168" s="2"/>
      <c r="U168" s="2"/>
      <c r="V168" s="2"/>
      <c r="W168" s="2"/>
    </row>
    <row r="169" spans="1:23" ht="12.75" x14ac:dyDescent="0.2">
      <c r="A169" s="9" t="s">
        <v>1138</v>
      </c>
      <c r="B169" s="10">
        <v>41925</v>
      </c>
      <c r="C169" s="68">
        <f>YEAR(Table18[[#This Row],[Release Date]])</f>
        <v>2014</v>
      </c>
      <c r="D169" s="11" t="s">
        <v>1139</v>
      </c>
      <c r="E169" s="12" t="s">
        <v>24</v>
      </c>
      <c r="F169" s="12" t="s">
        <v>16</v>
      </c>
      <c r="G169" s="13" t="s">
        <v>1140</v>
      </c>
      <c r="H169" s="13" t="s">
        <v>2838</v>
      </c>
      <c r="I169" s="15" t="s">
        <v>1142</v>
      </c>
      <c r="J169" s="15" t="s">
        <v>1143</v>
      </c>
      <c r="K169" s="15" t="s">
        <v>126</v>
      </c>
      <c r="L169" s="12"/>
      <c r="M169" s="12"/>
      <c r="N169" s="16">
        <v>20000000</v>
      </c>
      <c r="O169" s="17">
        <v>86000000</v>
      </c>
      <c r="P169" s="32">
        <f>Table18[[#This Row],[Box Office Revenue ($)]]-Table18[[#This Row],[Budget ($)]]</f>
        <v>66000000</v>
      </c>
      <c r="Q169" s="35">
        <f>(Table18[[#This Row],[Profit Made]]/Table18[[#This Row],[Budget ($)]])</f>
        <v>3.3</v>
      </c>
      <c r="R169" s="2"/>
      <c r="S169" s="2"/>
      <c r="T169" s="2"/>
      <c r="U169" s="2"/>
      <c r="V169" s="2"/>
      <c r="W169" s="2"/>
    </row>
    <row r="170" spans="1:23" ht="12.75" x14ac:dyDescent="0.2">
      <c r="A170" s="9" t="s">
        <v>1144</v>
      </c>
      <c r="B170" s="10">
        <v>40949</v>
      </c>
      <c r="C170" s="68">
        <f>YEAR(Table18[[#This Row],[Release Date]])</f>
        <v>2012</v>
      </c>
      <c r="D170" s="11" t="s">
        <v>1145</v>
      </c>
      <c r="E170" s="12" t="s">
        <v>145</v>
      </c>
      <c r="F170" s="12"/>
      <c r="G170" s="13" t="s">
        <v>1146</v>
      </c>
      <c r="H170" s="14"/>
      <c r="I170" s="15" t="s">
        <v>449</v>
      </c>
      <c r="J170" s="15" t="s">
        <v>1066</v>
      </c>
      <c r="K170" s="15" t="s">
        <v>739</v>
      </c>
      <c r="L170" s="15" t="s">
        <v>1147</v>
      </c>
      <c r="M170" s="15" t="s">
        <v>1148</v>
      </c>
      <c r="N170" s="16">
        <v>79000000</v>
      </c>
      <c r="O170" s="17">
        <v>335300000</v>
      </c>
      <c r="P170" s="32">
        <f>Table18[[#This Row],[Box Office Revenue ($)]]-Table18[[#This Row],[Budget ($)]]</f>
        <v>256300000</v>
      </c>
      <c r="Q170" s="35">
        <f>(Table18[[#This Row],[Profit Made]]/Table18[[#This Row],[Budget ($)]])</f>
        <v>3.2443037974683544</v>
      </c>
      <c r="R170" s="2"/>
      <c r="S170" s="2"/>
      <c r="T170" s="2"/>
      <c r="U170" s="2"/>
      <c r="V170" s="2"/>
      <c r="W170" s="2"/>
    </row>
    <row r="171" spans="1:23" ht="12.75" x14ac:dyDescent="0.2">
      <c r="A171" s="9" t="s">
        <v>1149</v>
      </c>
      <c r="B171" s="10">
        <v>42363</v>
      </c>
      <c r="C171" s="68">
        <f>YEAR(Table18[[#This Row],[Release Date]])</f>
        <v>2015</v>
      </c>
      <c r="D171" s="11" t="s">
        <v>1150</v>
      </c>
      <c r="E171" s="12" t="s">
        <v>42</v>
      </c>
      <c r="F171" s="12" t="s">
        <v>64</v>
      </c>
      <c r="G171" s="13" t="s">
        <v>1151</v>
      </c>
      <c r="H171" s="14"/>
      <c r="I171" s="15" t="s">
        <v>1152</v>
      </c>
      <c r="J171" s="15" t="s">
        <v>931</v>
      </c>
      <c r="K171" s="15" t="s">
        <v>185</v>
      </c>
      <c r="L171" s="15" t="s">
        <v>594</v>
      </c>
      <c r="M171" s="12"/>
      <c r="N171" s="16">
        <v>60000000</v>
      </c>
      <c r="O171" s="17">
        <v>101100000</v>
      </c>
      <c r="P171" s="32">
        <f>Table18[[#This Row],[Box Office Revenue ($)]]-Table18[[#This Row],[Budget ($)]]</f>
        <v>41100000</v>
      </c>
      <c r="Q171" s="35">
        <f>(Table18[[#This Row],[Profit Made]]/Table18[[#This Row],[Budget ($)]])</f>
        <v>0.68500000000000005</v>
      </c>
      <c r="R171" s="2"/>
      <c r="S171" s="2"/>
      <c r="T171" s="2"/>
      <c r="U171" s="2"/>
      <c r="V171" s="2"/>
      <c r="W171" s="2"/>
    </row>
    <row r="172" spans="1:23" ht="12.75" x14ac:dyDescent="0.2">
      <c r="A172" s="9" t="s">
        <v>1153</v>
      </c>
      <c r="B172" s="10">
        <v>42489</v>
      </c>
      <c r="C172" s="68">
        <f>YEAR(Table18[[#This Row],[Release Date]])</f>
        <v>2016</v>
      </c>
      <c r="D172" s="11" t="s">
        <v>1154</v>
      </c>
      <c r="E172" s="12" t="s">
        <v>42</v>
      </c>
      <c r="F172" s="12"/>
      <c r="G172" s="13" t="s">
        <v>1155</v>
      </c>
      <c r="H172" s="14"/>
      <c r="I172" s="15" t="s">
        <v>1156</v>
      </c>
      <c r="J172" s="15" t="s">
        <v>1157</v>
      </c>
      <c r="K172" s="15" t="s">
        <v>1158</v>
      </c>
      <c r="L172" s="15" t="s">
        <v>1159</v>
      </c>
      <c r="M172" s="15" t="s">
        <v>1160</v>
      </c>
      <c r="N172" s="16">
        <v>15000000</v>
      </c>
      <c r="O172" s="17">
        <v>20700000</v>
      </c>
      <c r="P172" s="32">
        <f>Table18[[#This Row],[Box Office Revenue ($)]]-Table18[[#This Row],[Budget ($)]]</f>
        <v>5700000</v>
      </c>
      <c r="Q172" s="35">
        <f>(Table18[[#This Row],[Profit Made]]/Table18[[#This Row],[Budget ($)]])</f>
        <v>0.38</v>
      </c>
      <c r="R172" s="2"/>
      <c r="S172" s="2"/>
      <c r="T172" s="2"/>
      <c r="U172" s="2"/>
      <c r="V172" s="2"/>
      <c r="W172" s="2"/>
    </row>
    <row r="173" spans="1:23" ht="12.75" x14ac:dyDescent="0.2">
      <c r="A173" s="9" t="s">
        <v>1161</v>
      </c>
      <c r="B173" s="10">
        <v>41922</v>
      </c>
      <c r="C173" s="68">
        <f>YEAR(Table18[[#This Row],[Release Date]])</f>
        <v>2014</v>
      </c>
      <c r="D173" s="11" t="s">
        <v>1162</v>
      </c>
      <c r="E173" s="12" t="s">
        <v>33</v>
      </c>
      <c r="F173" s="12" t="s">
        <v>64</v>
      </c>
      <c r="G173" s="13" t="s">
        <v>1163</v>
      </c>
      <c r="H173" s="14"/>
      <c r="I173" s="15" t="s">
        <v>938</v>
      </c>
      <c r="J173" s="15" t="s">
        <v>1164</v>
      </c>
      <c r="K173" s="15" t="s">
        <v>19</v>
      </c>
      <c r="L173" s="15" t="s">
        <v>1165</v>
      </c>
      <c r="M173" s="15" t="s">
        <v>1166</v>
      </c>
      <c r="N173" s="16">
        <v>5000000</v>
      </c>
      <c r="O173" s="17">
        <v>2500000</v>
      </c>
      <c r="P173" s="32">
        <f>Table18[[#This Row],[Box Office Revenue ($)]]-Table18[[#This Row],[Budget ($)]]</f>
        <v>-2500000</v>
      </c>
      <c r="Q173" s="35">
        <f>(Table18[[#This Row],[Profit Made]]/Table18[[#This Row],[Budget ($)]])</f>
        <v>-0.5</v>
      </c>
      <c r="R173" s="2"/>
      <c r="S173" s="2"/>
      <c r="T173" s="2"/>
      <c r="U173" s="2"/>
      <c r="V173" s="2"/>
      <c r="W173" s="2"/>
    </row>
    <row r="174" spans="1:23" ht="12.75" x14ac:dyDescent="0.2">
      <c r="A174" s="9" t="s">
        <v>1167</v>
      </c>
      <c r="B174" s="10">
        <v>41243</v>
      </c>
      <c r="C174" s="68">
        <f>YEAR(Table18[[#This Row],[Release Date]])</f>
        <v>2012</v>
      </c>
      <c r="D174" s="11" t="s">
        <v>1168</v>
      </c>
      <c r="E174" s="12" t="s">
        <v>33</v>
      </c>
      <c r="F174" s="12" t="s">
        <v>64</v>
      </c>
      <c r="G174" s="13" t="s">
        <v>1169</v>
      </c>
      <c r="H174" s="14"/>
      <c r="I174" s="15" t="s">
        <v>421</v>
      </c>
      <c r="J174" s="15" t="s">
        <v>1170</v>
      </c>
      <c r="K174" s="15" t="s">
        <v>1171</v>
      </c>
      <c r="L174" s="15" t="s">
        <v>1172</v>
      </c>
      <c r="M174" s="15" t="s">
        <v>1166</v>
      </c>
      <c r="N174" s="16">
        <v>15000000</v>
      </c>
      <c r="O174" s="17">
        <v>37900000</v>
      </c>
      <c r="P174" s="32">
        <f>Table18[[#This Row],[Box Office Revenue ($)]]-Table18[[#This Row],[Budget ($)]]</f>
        <v>22900000</v>
      </c>
      <c r="Q174" s="35">
        <f>(Table18[[#This Row],[Profit Made]]/Table18[[#This Row],[Budget ($)]])</f>
        <v>1.5266666666666666</v>
      </c>
      <c r="R174" s="2"/>
      <c r="S174" s="2"/>
      <c r="T174" s="2"/>
      <c r="U174" s="2"/>
      <c r="V174" s="2"/>
      <c r="W174" s="2"/>
    </row>
    <row r="175" spans="1:23" ht="12.75" x14ac:dyDescent="0.2">
      <c r="A175" s="9" t="s">
        <v>1173</v>
      </c>
      <c r="B175" s="10">
        <v>41986</v>
      </c>
      <c r="C175" s="68">
        <f>YEAR(Table18[[#This Row],[Release Date]])</f>
        <v>2014</v>
      </c>
      <c r="D175" s="11" t="s">
        <v>1174</v>
      </c>
      <c r="E175" s="12" t="s">
        <v>24</v>
      </c>
      <c r="F175" s="12"/>
      <c r="G175" s="13" t="s">
        <v>1175</v>
      </c>
      <c r="H175" s="14"/>
      <c r="I175" s="15" t="s">
        <v>327</v>
      </c>
      <c r="J175" s="15" t="s">
        <v>696</v>
      </c>
      <c r="K175" s="15" t="s">
        <v>635</v>
      </c>
      <c r="L175" s="15" t="s">
        <v>326</v>
      </c>
      <c r="M175" s="15" t="s">
        <v>1066</v>
      </c>
      <c r="N175" s="16">
        <v>94000000</v>
      </c>
      <c r="O175" s="17">
        <v>414400000</v>
      </c>
      <c r="P175" s="32">
        <f>Table18[[#This Row],[Box Office Revenue ($)]]-Table18[[#This Row],[Budget ($)]]</f>
        <v>320400000</v>
      </c>
      <c r="Q175" s="35">
        <f>(Table18[[#This Row],[Profit Made]]/Table18[[#This Row],[Budget ($)]])</f>
        <v>3.4085106382978725</v>
      </c>
      <c r="R175" s="2"/>
      <c r="S175" s="2"/>
      <c r="T175" s="2"/>
      <c r="U175" s="2"/>
      <c r="V175" s="2"/>
      <c r="W175" s="2"/>
    </row>
    <row r="176" spans="1:23" ht="12.75" x14ac:dyDescent="0.2">
      <c r="A176" s="9" t="s">
        <v>1176</v>
      </c>
      <c r="B176" s="10">
        <v>42342</v>
      </c>
      <c r="C176" s="68">
        <f>YEAR(Table18[[#This Row],[Release Date]])</f>
        <v>2015</v>
      </c>
      <c r="D176" s="11" t="s">
        <v>1177</v>
      </c>
      <c r="E176" s="12" t="s">
        <v>17</v>
      </c>
      <c r="F176" s="12"/>
      <c r="G176" s="13" t="s">
        <v>1178</v>
      </c>
      <c r="H176" s="14"/>
      <c r="I176" s="15" t="s">
        <v>1179</v>
      </c>
      <c r="J176" s="15" t="s">
        <v>1180</v>
      </c>
      <c r="K176" s="15" t="s">
        <v>807</v>
      </c>
      <c r="L176" s="12"/>
      <c r="M176" s="12"/>
      <c r="N176" s="16">
        <v>15000000</v>
      </c>
      <c r="O176" s="17">
        <v>61500000</v>
      </c>
      <c r="P176" s="32">
        <f>Table18[[#This Row],[Box Office Revenue ($)]]-Table18[[#This Row],[Budget ($)]]</f>
        <v>46500000</v>
      </c>
      <c r="Q176" s="35">
        <f>(Table18[[#This Row],[Profit Made]]/Table18[[#This Row],[Budget ($)]])</f>
        <v>3.1</v>
      </c>
      <c r="R176" s="2"/>
      <c r="S176" s="2"/>
      <c r="T176" s="2"/>
      <c r="U176" s="2"/>
      <c r="V176" s="2"/>
      <c r="W176" s="2"/>
    </row>
    <row r="177" spans="1:23" ht="12.75" x14ac:dyDescent="0.2">
      <c r="A177" s="9" t="s">
        <v>1181</v>
      </c>
      <c r="B177" s="10">
        <v>42601</v>
      </c>
      <c r="C177" s="68">
        <f>YEAR(Table18[[#This Row],[Release Date]])</f>
        <v>2016</v>
      </c>
      <c r="D177" s="11" t="s">
        <v>1182</v>
      </c>
      <c r="E177" s="12" t="s">
        <v>54</v>
      </c>
      <c r="F177" s="12"/>
      <c r="G177" s="13" t="s">
        <v>1183</v>
      </c>
      <c r="H177" s="14"/>
      <c r="I177" s="15" t="s">
        <v>1184</v>
      </c>
      <c r="J177" s="15" t="s">
        <v>802</v>
      </c>
      <c r="K177" s="15" t="s">
        <v>169</v>
      </c>
      <c r="L177" s="15" t="s">
        <v>1185</v>
      </c>
      <c r="M177" s="15" t="s">
        <v>927</v>
      </c>
      <c r="N177" s="16">
        <v>60000000</v>
      </c>
      <c r="O177" s="17">
        <v>27600000</v>
      </c>
      <c r="P177" s="32">
        <f>Table18[[#This Row],[Box Office Revenue ($)]]-Table18[[#This Row],[Budget ($)]]</f>
        <v>-32400000</v>
      </c>
      <c r="Q177" s="35">
        <f>(Table18[[#This Row],[Profit Made]]/Table18[[#This Row],[Budget ($)]])</f>
        <v>-0.54</v>
      </c>
      <c r="R177" s="2"/>
      <c r="S177" s="2"/>
      <c r="T177" s="2"/>
      <c r="U177" s="2"/>
      <c r="V177" s="2"/>
      <c r="W177" s="2"/>
    </row>
    <row r="178" spans="1:23" ht="12.75" x14ac:dyDescent="0.2">
      <c r="A178" s="9" t="s">
        <v>1186</v>
      </c>
      <c r="B178" s="10">
        <v>42392</v>
      </c>
      <c r="C178" s="68">
        <f>YEAR(Table18[[#This Row],[Release Date]])</f>
        <v>2016</v>
      </c>
      <c r="D178" s="11" t="s">
        <v>1187</v>
      </c>
      <c r="E178" s="12" t="s">
        <v>24</v>
      </c>
      <c r="F178" s="12" t="s">
        <v>42</v>
      </c>
      <c r="G178" s="13" t="s">
        <v>1188</v>
      </c>
      <c r="H178" s="13" t="s">
        <v>1189</v>
      </c>
      <c r="I178" s="15" t="s">
        <v>912</v>
      </c>
      <c r="J178" s="15" t="s">
        <v>420</v>
      </c>
      <c r="K178" s="15" t="s">
        <v>1190</v>
      </c>
      <c r="L178" s="15" t="s">
        <v>673</v>
      </c>
      <c r="M178" s="15" t="s">
        <v>1191</v>
      </c>
      <c r="N178" s="16">
        <v>145000000</v>
      </c>
      <c r="O178" s="17">
        <v>519900000</v>
      </c>
      <c r="P178" s="32">
        <f>Table18[[#This Row],[Box Office Revenue ($)]]-Table18[[#This Row],[Budget ($)]]</f>
        <v>374900000</v>
      </c>
      <c r="Q178" s="35">
        <f>(Table18[[#This Row],[Profit Made]]/Table18[[#This Row],[Budget ($)]])</f>
        <v>2.5855172413793102</v>
      </c>
      <c r="R178" s="2"/>
      <c r="S178" s="2"/>
      <c r="T178" s="2"/>
      <c r="U178" s="2"/>
      <c r="V178" s="2"/>
      <c r="W178" s="2"/>
    </row>
    <row r="179" spans="1:23" ht="12.75" x14ac:dyDescent="0.2">
      <c r="A179" s="9" t="s">
        <v>1192</v>
      </c>
      <c r="B179" s="10">
        <v>42396</v>
      </c>
      <c r="C179" s="68">
        <f>YEAR(Table18[[#This Row],[Release Date]])</f>
        <v>2016</v>
      </c>
      <c r="D179" s="11" t="s">
        <v>1193</v>
      </c>
      <c r="E179" s="12" t="s">
        <v>159</v>
      </c>
      <c r="F179" s="12" t="s">
        <v>42</v>
      </c>
      <c r="G179" s="13" t="s">
        <v>1194</v>
      </c>
      <c r="H179" s="14"/>
      <c r="I179" s="15" t="s">
        <v>1195</v>
      </c>
      <c r="J179" s="15" t="s">
        <v>1196</v>
      </c>
      <c r="K179" s="15" t="s">
        <v>1197</v>
      </c>
      <c r="L179" s="15" t="s">
        <v>1198</v>
      </c>
      <c r="M179" s="15" t="s">
        <v>1199</v>
      </c>
      <c r="N179" s="16">
        <v>2400000</v>
      </c>
      <c r="O179" s="17">
        <v>1600000</v>
      </c>
      <c r="P179" s="32">
        <f>Table18[[#This Row],[Box Office Revenue ($)]]-Table18[[#This Row],[Budget ($)]]</f>
        <v>-800000</v>
      </c>
      <c r="Q179" s="35">
        <f>(Table18[[#This Row],[Profit Made]]/Table18[[#This Row],[Budget ($)]])</f>
        <v>-0.33333333333333331</v>
      </c>
      <c r="R179" s="2"/>
      <c r="S179" s="2"/>
      <c r="T179" s="2"/>
      <c r="U179" s="2"/>
      <c r="V179" s="2"/>
      <c r="W179" s="2"/>
    </row>
    <row r="180" spans="1:23" ht="12.75" x14ac:dyDescent="0.2">
      <c r="A180" s="9" t="s">
        <v>1200</v>
      </c>
      <c r="B180" s="10">
        <v>41915</v>
      </c>
      <c r="C180" s="68">
        <f>YEAR(Table18[[#This Row],[Release Date]])</f>
        <v>2014</v>
      </c>
      <c r="D180" s="11" t="s">
        <v>1201</v>
      </c>
      <c r="E180" s="12" t="s">
        <v>871</v>
      </c>
      <c r="F180" s="12" t="s">
        <v>16</v>
      </c>
      <c r="G180" s="13" t="s">
        <v>1202</v>
      </c>
      <c r="H180" s="14"/>
      <c r="I180" s="15" t="s">
        <v>858</v>
      </c>
      <c r="J180" s="15" t="s">
        <v>1203</v>
      </c>
      <c r="K180" s="15" t="s">
        <v>1204</v>
      </c>
      <c r="L180" s="15" t="s">
        <v>1205</v>
      </c>
      <c r="M180" s="15" t="s">
        <v>1206</v>
      </c>
      <c r="N180" s="16">
        <v>16000000</v>
      </c>
      <c r="O180" s="17">
        <v>27600000</v>
      </c>
      <c r="P180" s="32">
        <f>Table18[[#This Row],[Box Office Revenue ($)]]-Table18[[#This Row],[Budget ($)]]</f>
        <v>11600000</v>
      </c>
      <c r="Q180" s="35">
        <f>(Table18[[#This Row],[Profit Made]]/Table18[[#This Row],[Budget ($)]])</f>
        <v>0.72499999999999998</v>
      </c>
      <c r="R180" s="2"/>
      <c r="S180" s="2"/>
      <c r="T180" s="2"/>
      <c r="U180" s="2"/>
      <c r="V180" s="2"/>
      <c r="W180" s="2"/>
    </row>
    <row r="181" spans="1:23" ht="12.75" x14ac:dyDescent="0.2">
      <c r="A181" s="9" t="s">
        <v>1207</v>
      </c>
      <c r="B181" s="10">
        <v>41268</v>
      </c>
      <c r="C181" s="68">
        <f>YEAR(Table18[[#This Row],[Release Date]])</f>
        <v>2012</v>
      </c>
      <c r="D181" s="11" t="s">
        <v>1208</v>
      </c>
      <c r="E181" s="12" t="s">
        <v>296</v>
      </c>
      <c r="F181" s="12"/>
      <c r="G181" s="13" t="s">
        <v>1209</v>
      </c>
      <c r="H181" s="14"/>
      <c r="I181" s="15" t="s">
        <v>464</v>
      </c>
      <c r="J181" s="15" t="s">
        <v>1210</v>
      </c>
      <c r="K181" s="15" t="s">
        <v>1211</v>
      </c>
      <c r="L181" s="15" t="s">
        <v>1212</v>
      </c>
      <c r="M181" s="15" t="s">
        <v>1065</v>
      </c>
      <c r="N181" s="16">
        <v>61000000</v>
      </c>
      <c r="O181" s="17">
        <v>441800000</v>
      </c>
      <c r="P181" s="32">
        <f>Table18[[#This Row],[Box Office Revenue ($)]]-Table18[[#This Row],[Budget ($)]]</f>
        <v>380800000</v>
      </c>
      <c r="Q181" s="35">
        <f>(Table18[[#This Row],[Profit Made]]/Table18[[#This Row],[Budget ($)]])</f>
        <v>6.2426229508196718</v>
      </c>
      <c r="R181" s="2"/>
      <c r="S181" s="2"/>
      <c r="T181" s="2"/>
      <c r="U181" s="2"/>
      <c r="V181" s="2"/>
      <c r="W181" s="2"/>
    </row>
    <row r="182" spans="1:23" ht="12.75" x14ac:dyDescent="0.2">
      <c r="A182" s="9" t="s">
        <v>1213</v>
      </c>
      <c r="B182" s="10">
        <v>41864</v>
      </c>
      <c r="C182" s="68">
        <f>YEAR(Table18[[#This Row],[Release Date]])</f>
        <v>2014</v>
      </c>
      <c r="D182" s="11" t="s">
        <v>1214</v>
      </c>
      <c r="E182" s="12" t="s">
        <v>24</v>
      </c>
      <c r="F182" s="12" t="s">
        <v>42</v>
      </c>
      <c r="G182" s="13" t="s">
        <v>1215</v>
      </c>
      <c r="H182" s="14"/>
      <c r="I182" s="15" t="s">
        <v>1216</v>
      </c>
      <c r="J182" s="15" t="s">
        <v>1217</v>
      </c>
      <c r="K182" s="15" t="s">
        <v>644</v>
      </c>
      <c r="L182" s="12"/>
      <c r="M182" s="12"/>
      <c r="N182" s="16">
        <v>17000000</v>
      </c>
      <c r="O182" s="17">
        <v>138200000</v>
      </c>
      <c r="P182" s="32">
        <f>Table18[[#This Row],[Box Office Revenue ($)]]-Table18[[#This Row],[Budget ($)]]</f>
        <v>121200000</v>
      </c>
      <c r="Q182" s="35">
        <f>(Table18[[#This Row],[Profit Made]]/Table18[[#This Row],[Budget ($)]])</f>
        <v>7.1294117647058828</v>
      </c>
      <c r="R182" s="2"/>
      <c r="S182" s="2"/>
      <c r="T182" s="2"/>
      <c r="U182" s="2"/>
      <c r="V182" s="2"/>
      <c r="W182" s="2"/>
    </row>
    <row r="183" spans="1:23" ht="12.75" x14ac:dyDescent="0.2">
      <c r="A183" s="9" t="s">
        <v>1218</v>
      </c>
      <c r="B183" s="10">
        <v>41234</v>
      </c>
      <c r="C183" s="68">
        <f>YEAR(Table18[[#This Row],[Release Date]])</f>
        <v>2012</v>
      </c>
      <c r="D183" s="11" t="s">
        <v>1219</v>
      </c>
      <c r="E183" s="12" t="s">
        <v>64</v>
      </c>
      <c r="F183" s="12" t="s">
        <v>145</v>
      </c>
      <c r="G183" s="13" t="s">
        <v>1220</v>
      </c>
      <c r="H183" s="14"/>
      <c r="I183" s="15" t="s">
        <v>1221</v>
      </c>
      <c r="J183" s="15" t="s">
        <v>1222</v>
      </c>
      <c r="K183" s="15" t="s">
        <v>1223</v>
      </c>
      <c r="L183" s="15" t="s">
        <v>1224</v>
      </c>
      <c r="M183" s="12"/>
      <c r="N183" s="16">
        <v>120000000</v>
      </c>
      <c r="O183" s="17">
        <v>609000000</v>
      </c>
      <c r="P183" s="32">
        <f>Table18[[#This Row],[Box Office Revenue ($)]]-Table18[[#This Row],[Budget ($)]]</f>
        <v>489000000</v>
      </c>
      <c r="Q183" s="35">
        <f>(Table18[[#This Row],[Profit Made]]/Table18[[#This Row],[Budget ($)]])</f>
        <v>4.0750000000000002</v>
      </c>
      <c r="R183" s="2"/>
      <c r="S183" s="2"/>
      <c r="T183" s="2"/>
      <c r="U183" s="2"/>
      <c r="V183" s="2"/>
      <c r="W183" s="2"/>
    </row>
    <row r="184" spans="1:23" ht="12.75" x14ac:dyDescent="0.2">
      <c r="A184" s="9" t="s">
        <v>1225</v>
      </c>
      <c r="B184" s="10">
        <v>42573</v>
      </c>
      <c r="C184" s="68">
        <f>YEAR(Table18[[#This Row],[Release Date]])</f>
        <v>2016</v>
      </c>
      <c r="D184" s="11" t="s">
        <v>1226</v>
      </c>
      <c r="E184" s="12" t="s">
        <v>17</v>
      </c>
      <c r="F184" s="12" t="s">
        <v>16</v>
      </c>
      <c r="G184" s="13" t="s">
        <v>1227</v>
      </c>
      <c r="H184" s="14"/>
      <c r="I184" s="15" t="s">
        <v>1228</v>
      </c>
      <c r="J184" s="15" t="s">
        <v>1229</v>
      </c>
      <c r="K184" s="15" t="s">
        <v>1230</v>
      </c>
      <c r="L184" s="12"/>
      <c r="M184" s="12"/>
      <c r="N184" s="16">
        <v>4900000</v>
      </c>
      <c r="O184" s="17">
        <v>125900000</v>
      </c>
      <c r="P184" s="32">
        <f>Table18[[#This Row],[Box Office Revenue ($)]]-Table18[[#This Row],[Budget ($)]]</f>
        <v>121000000</v>
      </c>
      <c r="Q184" s="35">
        <f>(Table18[[#This Row],[Profit Made]]/Table18[[#This Row],[Budget ($)]])</f>
        <v>24.693877551020407</v>
      </c>
      <c r="R184" s="2"/>
      <c r="S184" s="2"/>
      <c r="T184" s="2"/>
      <c r="U184" s="2"/>
      <c r="V184" s="2"/>
      <c r="W184" s="2"/>
    </row>
    <row r="185" spans="1:23" ht="12.75" x14ac:dyDescent="0.2">
      <c r="A185" s="9" t="s">
        <v>1231</v>
      </c>
      <c r="B185" s="10">
        <v>41222</v>
      </c>
      <c r="C185" s="68">
        <f>YEAR(Table18[[#This Row],[Release Date]])</f>
        <v>2012</v>
      </c>
      <c r="D185" s="11" t="s">
        <v>1232</v>
      </c>
      <c r="E185" s="12" t="s">
        <v>64</v>
      </c>
      <c r="F185" s="12"/>
      <c r="G185" s="13" t="s">
        <v>391</v>
      </c>
      <c r="H185" s="14"/>
      <c r="I185" s="15" t="s">
        <v>1233</v>
      </c>
      <c r="J185" s="15" t="s">
        <v>1234</v>
      </c>
      <c r="K185" s="15" t="s">
        <v>1235</v>
      </c>
      <c r="L185" s="15" t="s">
        <v>1236</v>
      </c>
      <c r="M185" s="15" t="s">
        <v>1237</v>
      </c>
      <c r="N185" s="16">
        <v>65000000</v>
      </c>
      <c r="O185" s="17">
        <v>275300000</v>
      </c>
      <c r="P185" s="32">
        <f>Table18[[#This Row],[Box Office Revenue ($)]]-Table18[[#This Row],[Budget ($)]]</f>
        <v>210300000</v>
      </c>
      <c r="Q185" s="35">
        <f>(Table18[[#This Row],[Profit Made]]/Table18[[#This Row],[Budget ($)]])</f>
        <v>3.2353846153846155</v>
      </c>
      <c r="R185" s="2"/>
      <c r="S185" s="2"/>
      <c r="T185" s="2"/>
      <c r="U185" s="2"/>
      <c r="V185" s="2"/>
      <c r="W185" s="2"/>
    </row>
    <row r="186" spans="1:23" ht="12.75" x14ac:dyDescent="0.2">
      <c r="A186" s="9" t="s">
        <v>1238</v>
      </c>
      <c r="B186" s="10">
        <v>42118</v>
      </c>
      <c r="C186" s="68">
        <f>YEAR(Table18[[#This Row],[Release Date]])</f>
        <v>2015</v>
      </c>
      <c r="D186" s="11" t="s">
        <v>1239</v>
      </c>
      <c r="E186" s="12" t="s">
        <v>64</v>
      </c>
      <c r="F186" s="12"/>
      <c r="G186" s="13" t="s">
        <v>1240</v>
      </c>
      <c r="H186" s="14"/>
      <c r="I186" s="15" t="s">
        <v>1241</v>
      </c>
      <c r="J186" s="15" t="s">
        <v>1242</v>
      </c>
      <c r="K186" s="15" t="s">
        <v>918</v>
      </c>
      <c r="L186" s="15" t="s">
        <v>1243</v>
      </c>
      <c r="M186" s="15" t="s">
        <v>1244</v>
      </c>
      <c r="N186" s="16">
        <v>20000000</v>
      </c>
      <c r="O186" s="17">
        <v>17500000</v>
      </c>
      <c r="P186" s="32">
        <f>Table18[[#This Row],[Box Office Revenue ($)]]-Table18[[#This Row],[Budget ($)]]</f>
        <v>-2500000</v>
      </c>
      <c r="Q186" s="35">
        <f>(Table18[[#This Row],[Profit Made]]/Table18[[#This Row],[Budget ($)]])</f>
        <v>-0.125</v>
      </c>
      <c r="R186" s="2"/>
      <c r="S186" s="2"/>
      <c r="T186" s="2"/>
      <c r="U186" s="2"/>
      <c r="V186" s="2"/>
      <c r="W186" s="2"/>
    </row>
    <row r="187" spans="1:23" ht="12.75" x14ac:dyDescent="0.2">
      <c r="A187" s="9" t="s">
        <v>1245</v>
      </c>
      <c r="B187" s="10">
        <v>41012</v>
      </c>
      <c r="C187" s="68">
        <f>YEAR(Table18[[#This Row],[Release Date]])</f>
        <v>2012</v>
      </c>
      <c r="D187" s="11" t="s">
        <v>1246</v>
      </c>
      <c r="E187" s="12" t="s">
        <v>24</v>
      </c>
      <c r="F187" s="12" t="s">
        <v>159</v>
      </c>
      <c r="G187" s="13" t="s">
        <v>1247</v>
      </c>
      <c r="H187" s="13" t="s">
        <v>1248</v>
      </c>
      <c r="I187" s="15" t="s">
        <v>1249</v>
      </c>
      <c r="J187" s="15" t="s">
        <v>1250</v>
      </c>
      <c r="K187" s="15" t="s">
        <v>942</v>
      </c>
      <c r="L187" s="15" t="s">
        <v>1251</v>
      </c>
      <c r="M187" s="15" t="s">
        <v>1252</v>
      </c>
      <c r="N187" s="16">
        <v>20000000</v>
      </c>
      <c r="O187" s="17">
        <v>32200000.000000004</v>
      </c>
      <c r="P187" s="32">
        <f>Table18[[#This Row],[Box Office Revenue ($)]]-Table18[[#This Row],[Budget ($)]]</f>
        <v>12200000.000000004</v>
      </c>
      <c r="Q187" s="35">
        <f>(Table18[[#This Row],[Profit Made]]/Table18[[#This Row],[Budget ($)]])</f>
        <v>0.61000000000000021</v>
      </c>
      <c r="R187" s="2"/>
      <c r="S187" s="2"/>
      <c r="T187" s="2"/>
      <c r="U187" s="2"/>
      <c r="V187" s="2"/>
      <c r="W187" s="2"/>
    </row>
    <row r="188" spans="1:23" ht="12.75" x14ac:dyDescent="0.2">
      <c r="A188" s="9" t="s">
        <v>1253</v>
      </c>
      <c r="B188" s="10">
        <v>42433</v>
      </c>
      <c r="C188" s="68">
        <f>YEAR(Table18[[#This Row],[Release Date]])</f>
        <v>2016</v>
      </c>
      <c r="D188" s="11" t="s">
        <v>1254</v>
      </c>
      <c r="E188" s="12" t="s">
        <v>24</v>
      </c>
      <c r="F188" s="12"/>
      <c r="G188" s="13" t="s">
        <v>1255</v>
      </c>
      <c r="H188" s="14"/>
      <c r="I188" s="15" t="s">
        <v>469</v>
      </c>
      <c r="J188" s="15" t="s">
        <v>1256</v>
      </c>
      <c r="K188" s="15" t="s">
        <v>332</v>
      </c>
      <c r="L188" s="15" t="s">
        <v>1257</v>
      </c>
      <c r="M188" s="15" t="s">
        <v>1258</v>
      </c>
      <c r="N188" s="16">
        <v>60000000</v>
      </c>
      <c r="O188" s="17">
        <v>195700000</v>
      </c>
      <c r="P188" s="32">
        <f>Table18[[#This Row],[Box Office Revenue ($)]]-Table18[[#This Row],[Budget ($)]]</f>
        <v>135700000</v>
      </c>
      <c r="Q188" s="35">
        <f>(Table18[[#This Row],[Profit Made]]/Table18[[#This Row],[Budget ($)]])</f>
        <v>2.2616666666666667</v>
      </c>
      <c r="R188" s="2"/>
      <c r="S188" s="2"/>
      <c r="T188" s="2"/>
      <c r="U188" s="2"/>
      <c r="V188" s="2"/>
      <c r="W188" s="2"/>
    </row>
    <row r="189" spans="1:23" ht="12.75" x14ac:dyDescent="0.2">
      <c r="A189" s="9" t="s">
        <v>1259</v>
      </c>
      <c r="B189" s="10">
        <v>41180</v>
      </c>
      <c r="C189" s="68">
        <f>YEAR(Table18[[#This Row],[Release Date]])</f>
        <v>2012</v>
      </c>
      <c r="D189" s="11" t="s">
        <v>1260</v>
      </c>
      <c r="E189" s="12" t="s">
        <v>24</v>
      </c>
      <c r="F189" s="12" t="s">
        <v>159</v>
      </c>
      <c r="G189" s="13" t="s">
        <v>1261</v>
      </c>
      <c r="H189" s="14"/>
      <c r="I189" s="15" t="s">
        <v>1237</v>
      </c>
      <c r="J189" s="15" t="s">
        <v>88</v>
      </c>
      <c r="K189" s="15" t="s">
        <v>702</v>
      </c>
      <c r="L189" s="15" t="s">
        <v>1262</v>
      </c>
      <c r="M189" s="15" t="s">
        <v>1263</v>
      </c>
      <c r="N189" s="16">
        <v>30000000</v>
      </c>
      <c r="O189" s="17">
        <v>176500000</v>
      </c>
      <c r="P189" s="32">
        <f>Table18[[#This Row],[Box Office Revenue ($)]]-Table18[[#This Row],[Budget ($)]]</f>
        <v>146500000</v>
      </c>
      <c r="Q189" s="35">
        <f>(Table18[[#This Row],[Profit Made]]/Table18[[#This Row],[Budget ($)]])</f>
        <v>4.8833333333333337</v>
      </c>
      <c r="R189" s="2"/>
      <c r="S189" s="2"/>
      <c r="T189" s="2"/>
      <c r="U189" s="2"/>
      <c r="V189" s="2"/>
      <c r="W189" s="2"/>
    </row>
    <row r="190" spans="1:23" ht="12.75" x14ac:dyDescent="0.2">
      <c r="A190" s="9" t="s">
        <v>1264</v>
      </c>
      <c r="B190" s="10">
        <v>42312</v>
      </c>
      <c r="C190" s="68">
        <f>YEAR(Table18[[#This Row],[Release Date]])</f>
        <v>2015</v>
      </c>
      <c r="D190" s="11" t="s">
        <v>1265</v>
      </c>
      <c r="E190" s="12" t="s">
        <v>183</v>
      </c>
      <c r="F190" s="12" t="s">
        <v>42</v>
      </c>
      <c r="G190" s="13" t="s">
        <v>1266</v>
      </c>
      <c r="H190" s="14"/>
      <c r="I190" s="15" t="s">
        <v>20</v>
      </c>
      <c r="J190" s="15" t="s">
        <v>1267</v>
      </c>
      <c r="K190" s="15" t="s">
        <v>740</v>
      </c>
      <c r="L190" s="15" t="s">
        <v>254</v>
      </c>
      <c r="M190" s="15" t="s">
        <v>1268</v>
      </c>
      <c r="N190" s="16">
        <v>24000000</v>
      </c>
      <c r="O190" s="17">
        <v>41100000</v>
      </c>
      <c r="P190" s="32">
        <f>Table18[[#This Row],[Box Office Revenue ($)]]-Table18[[#This Row],[Budget ($)]]</f>
        <v>17100000</v>
      </c>
      <c r="Q190" s="35">
        <f>(Table18[[#This Row],[Profit Made]]/Table18[[#This Row],[Budget ($)]])</f>
        <v>0.71250000000000002</v>
      </c>
      <c r="R190" s="2"/>
      <c r="S190" s="2"/>
      <c r="T190" s="2"/>
      <c r="U190" s="2"/>
      <c r="V190" s="2"/>
      <c r="W190" s="2"/>
    </row>
    <row r="191" spans="1:23" ht="12.75" x14ac:dyDescent="0.2">
      <c r="A191" s="9" t="s">
        <v>1269</v>
      </c>
      <c r="B191" s="10">
        <v>41845</v>
      </c>
      <c r="C191" s="68">
        <f>YEAR(Table18[[#This Row],[Release Date]])</f>
        <v>2014</v>
      </c>
      <c r="D191" s="11" t="s">
        <v>1270</v>
      </c>
      <c r="E191" s="12" t="s">
        <v>159</v>
      </c>
      <c r="F191" s="12"/>
      <c r="G191" s="13" t="s">
        <v>1271</v>
      </c>
      <c r="H191" s="14"/>
      <c r="I191" s="15" t="s">
        <v>430</v>
      </c>
      <c r="J191" s="15" t="s">
        <v>332</v>
      </c>
      <c r="K191" s="15" t="s">
        <v>1272</v>
      </c>
      <c r="L191" s="12"/>
      <c r="M191" s="12"/>
      <c r="N191" s="16">
        <v>40000000</v>
      </c>
      <c r="O191" s="17">
        <v>463400000</v>
      </c>
      <c r="P191" s="32">
        <f>Table18[[#This Row],[Box Office Revenue ($)]]-Table18[[#This Row],[Budget ($)]]</f>
        <v>423400000</v>
      </c>
      <c r="Q191" s="35">
        <f>(Table18[[#This Row],[Profit Made]]/Table18[[#This Row],[Budget ($)]])</f>
        <v>10.585000000000001</v>
      </c>
      <c r="R191" s="2"/>
      <c r="S191" s="2"/>
      <c r="T191" s="2"/>
      <c r="U191" s="2"/>
      <c r="V191" s="2"/>
      <c r="W191" s="2"/>
    </row>
    <row r="192" spans="1:23" ht="12.75" x14ac:dyDescent="0.2">
      <c r="A192" s="9" t="s">
        <v>1273</v>
      </c>
      <c r="B192" s="10">
        <v>42131</v>
      </c>
      <c r="C192" s="68">
        <f>YEAR(Table18[[#This Row],[Release Date]])</f>
        <v>2015</v>
      </c>
      <c r="D192" s="11" t="s">
        <v>1274</v>
      </c>
      <c r="E192" s="12" t="s">
        <v>24</v>
      </c>
      <c r="F192" s="12"/>
      <c r="G192" s="13" t="s">
        <v>1275</v>
      </c>
      <c r="H192" s="14"/>
      <c r="I192" s="15" t="s">
        <v>489</v>
      </c>
      <c r="J192" s="15" t="s">
        <v>1185</v>
      </c>
      <c r="K192" s="15" t="s">
        <v>1276</v>
      </c>
      <c r="L192" s="15" t="s">
        <v>1277</v>
      </c>
      <c r="M192" s="15" t="s">
        <v>1278</v>
      </c>
      <c r="N192" s="16">
        <v>150000000</v>
      </c>
      <c r="O192" s="17">
        <v>378400000</v>
      </c>
      <c r="P192" s="32">
        <f>Table18[[#This Row],[Box Office Revenue ($)]]-Table18[[#This Row],[Budget ($)]]</f>
        <v>228400000</v>
      </c>
      <c r="Q192" s="35">
        <f>(Table18[[#This Row],[Profit Made]]/Table18[[#This Row],[Budget ($)]])</f>
        <v>1.5226666666666666</v>
      </c>
      <c r="R192" s="2"/>
      <c r="S192" s="2"/>
      <c r="T192" s="2"/>
      <c r="U192" s="2"/>
      <c r="V192" s="2"/>
      <c r="W192" s="2"/>
    </row>
    <row r="193" spans="1:23" ht="12.75" x14ac:dyDescent="0.2">
      <c r="A193" s="9" t="s">
        <v>1279</v>
      </c>
      <c r="B193" s="10">
        <v>41068</v>
      </c>
      <c r="C193" s="68">
        <f>YEAR(Table18[[#This Row],[Release Date]])</f>
        <v>2012</v>
      </c>
      <c r="D193" s="11" t="s">
        <v>1280</v>
      </c>
      <c r="E193" s="12" t="s">
        <v>42</v>
      </c>
      <c r="F193" s="12"/>
      <c r="G193" s="13" t="s">
        <v>1281</v>
      </c>
      <c r="H193" s="14"/>
      <c r="I193" s="15" t="s">
        <v>1282</v>
      </c>
      <c r="J193" s="15" t="s">
        <v>919</v>
      </c>
      <c r="K193" s="15" t="s">
        <v>1283</v>
      </c>
      <c r="L193" s="15" t="s">
        <v>272</v>
      </c>
      <c r="M193" s="15" t="s">
        <v>1284</v>
      </c>
      <c r="N193" s="16">
        <v>145000000</v>
      </c>
      <c r="O193" s="17">
        <v>746900000</v>
      </c>
      <c r="P193" s="32">
        <f>Table18[[#This Row],[Box Office Revenue ($)]]-Table18[[#This Row],[Budget ($)]]</f>
        <v>601900000</v>
      </c>
      <c r="Q193" s="35">
        <f>(Table18[[#This Row],[Profit Made]]/Table18[[#This Row],[Budget ($)]])</f>
        <v>4.1510344827586207</v>
      </c>
      <c r="R193" s="2"/>
      <c r="S193" s="2"/>
      <c r="T193" s="2"/>
      <c r="U193" s="2"/>
      <c r="V193" s="2"/>
      <c r="W193" s="2"/>
    </row>
    <row r="194" spans="1:23" ht="12.75" x14ac:dyDescent="0.2">
      <c r="A194" s="9" t="s">
        <v>1285</v>
      </c>
      <c r="B194" s="10">
        <v>41845</v>
      </c>
      <c r="C194" s="68">
        <f>YEAR(Table18[[#This Row],[Release Date]])</f>
        <v>2014</v>
      </c>
      <c r="D194" s="11" t="s">
        <v>1286</v>
      </c>
      <c r="E194" s="12" t="s">
        <v>42</v>
      </c>
      <c r="F194" s="12"/>
      <c r="G194" s="13" t="s">
        <v>372</v>
      </c>
      <c r="H194" s="14"/>
      <c r="I194" s="15" t="s">
        <v>186</v>
      </c>
      <c r="J194" s="15" t="s">
        <v>327</v>
      </c>
      <c r="K194" s="15" t="s">
        <v>1287</v>
      </c>
      <c r="L194" s="15" t="s">
        <v>1288</v>
      </c>
      <c r="M194" s="15" t="s">
        <v>1289</v>
      </c>
      <c r="N194" s="16">
        <v>16800000</v>
      </c>
      <c r="O194" s="17">
        <v>51000000</v>
      </c>
      <c r="P194" s="32">
        <f>Table18[[#This Row],[Box Office Revenue ($)]]-Table18[[#This Row],[Budget ($)]]</f>
        <v>34200000</v>
      </c>
      <c r="Q194" s="35">
        <f>(Table18[[#This Row],[Profit Made]]/Table18[[#This Row],[Budget ($)]])</f>
        <v>2.0357142857142856</v>
      </c>
      <c r="R194" s="2"/>
      <c r="S194" s="2"/>
      <c r="T194" s="2"/>
      <c r="U194" s="2"/>
      <c r="V194" s="2"/>
      <c r="W194" s="2"/>
    </row>
    <row r="195" spans="1:23" ht="12.75" x14ac:dyDescent="0.2">
      <c r="A195" s="9" t="s">
        <v>1290</v>
      </c>
      <c r="B195" s="10">
        <v>41292</v>
      </c>
      <c r="C195" s="68">
        <f>YEAR(Table18[[#This Row],[Release Date]])</f>
        <v>2013</v>
      </c>
      <c r="D195" s="11" t="s">
        <v>1291</v>
      </c>
      <c r="E195" s="12" t="s">
        <v>17</v>
      </c>
      <c r="F195" s="12" t="s">
        <v>16</v>
      </c>
      <c r="G195" s="13" t="s">
        <v>1292</v>
      </c>
      <c r="H195" s="14"/>
      <c r="I195" s="15" t="s">
        <v>116</v>
      </c>
      <c r="J195" s="15" t="s">
        <v>889</v>
      </c>
      <c r="K195" s="15" t="s">
        <v>1293</v>
      </c>
      <c r="L195" s="15" t="s">
        <v>1294</v>
      </c>
      <c r="M195" s="12"/>
      <c r="N195" s="16">
        <v>15000000</v>
      </c>
      <c r="O195" s="17">
        <v>146400000</v>
      </c>
      <c r="P195" s="32">
        <f>Table18[[#This Row],[Box Office Revenue ($)]]-Table18[[#This Row],[Budget ($)]]</f>
        <v>131400000</v>
      </c>
      <c r="Q195" s="35">
        <f>(Table18[[#This Row],[Profit Made]]/Table18[[#This Row],[Budget ($)]])</f>
        <v>8.76</v>
      </c>
      <c r="R195" s="2"/>
      <c r="S195" s="2"/>
      <c r="T195" s="2"/>
      <c r="U195" s="2"/>
      <c r="V195" s="2"/>
      <c r="W195" s="2"/>
    </row>
    <row r="196" spans="1:23" ht="12.75" x14ac:dyDescent="0.2">
      <c r="A196" s="9" t="s">
        <v>1295</v>
      </c>
      <c r="B196" s="10">
        <v>41439</v>
      </c>
      <c r="C196" s="68">
        <f>YEAR(Table18[[#This Row],[Release Date]])</f>
        <v>2013</v>
      </c>
      <c r="D196" s="11" t="s">
        <v>1296</v>
      </c>
      <c r="E196" s="12" t="s">
        <v>24</v>
      </c>
      <c r="F196" s="12" t="s">
        <v>145</v>
      </c>
      <c r="G196" s="13" t="s">
        <v>282</v>
      </c>
      <c r="H196" s="14"/>
      <c r="I196" s="15" t="s">
        <v>283</v>
      </c>
      <c r="J196" s="15" t="s">
        <v>284</v>
      </c>
      <c r="K196" s="15" t="s">
        <v>1297</v>
      </c>
      <c r="L196" s="15" t="s">
        <v>531</v>
      </c>
      <c r="M196" s="15" t="s">
        <v>285</v>
      </c>
      <c r="N196" s="16">
        <v>225000000</v>
      </c>
      <c r="O196" s="17">
        <v>668000000</v>
      </c>
      <c r="P196" s="32">
        <f>Table18[[#This Row],[Box Office Revenue ($)]]-Table18[[#This Row],[Budget ($)]]</f>
        <v>443000000</v>
      </c>
      <c r="Q196" s="35">
        <f>(Table18[[#This Row],[Profit Made]]/Table18[[#This Row],[Budget ($)]])</f>
        <v>1.9688888888888889</v>
      </c>
      <c r="R196" s="2"/>
      <c r="S196" s="2"/>
      <c r="T196" s="2"/>
      <c r="U196" s="2"/>
      <c r="V196" s="2"/>
      <c r="W196" s="2"/>
    </row>
    <row r="197" spans="1:23" ht="12.75" x14ac:dyDescent="0.2">
      <c r="A197" s="9" t="s">
        <v>1298</v>
      </c>
      <c r="B197" s="10">
        <v>40935</v>
      </c>
      <c r="C197" s="68">
        <f>YEAR(Table18[[#This Row],[Release Date]])</f>
        <v>2012</v>
      </c>
      <c r="D197" s="11" t="s">
        <v>1299</v>
      </c>
      <c r="E197" s="12" t="s">
        <v>24</v>
      </c>
      <c r="F197" s="12" t="s">
        <v>64</v>
      </c>
      <c r="G197" s="13" t="s">
        <v>1300</v>
      </c>
      <c r="H197" s="14"/>
      <c r="I197" s="15" t="s">
        <v>1301</v>
      </c>
      <c r="J197" s="15" t="s">
        <v>1302</v>
      </c>
      <c r="K197" s="15" t="s">
        <v>1303</v>
      </c>
      <c r="L197" s="15" t="s">
        <v>770</v>
      </c>
      <c r="M197" s="15" t="s">
        <v>1304</v>
      </c>
      <c r="N197" s="16">
        <v>42000000</v>
      </c>
      <c r="O197" s="17">
        <v>46200000</v>
      </c>
      <c r="P197" s="32">
        <f>Table18[[#This Row],[Box Office Revenue ($)]]-Table18[[#This Row],[Budget ($)]]</f>
        <v>4200000</v>
      </c>
      <c r="Q197" s="35">
        <f>(Table18[[#This Row],[Profit Made]]/Table18[[#This Row],[Budget ($)]])</f>
        <v>0.1</v>
      </c>
      <c r="R197" s="2"/>
      <c r="S197" s="2"/>
      <c r="T197" s="2"/>
      <c r="U197" s="2"/>
      <c r="V197" s="2"/>
      <c r="W197" s="2"/>
    </row>
    <row r="198" spans="1:23" ht="12.75" x14ac:dyDescent="0.2">
      <c r="A198" s="9" t="s">
        <v>1305</v>
      </c>
      <c r="B198" s="10">
        <v>42181</v>
      </c>
      <c r="C198" s="68">
        <f>YEAR(Table18[[#This Row],[Release Date]])</f>
        <v>2015</v>
      </c>
      <c r="D198" s="11" t="s">
        <v>1306</v>
      </c>
      <c r="E198" s="12" t="s">
        <v>145</v>
      </c>
      <c r="F198" s="12"/>
      <c r="G198" s="13" t="s">
        <v>1307</v>
      </c>
      <c r="H198" s="14"/>
      <c r="I198" s="15" t="s">
        <v>1308</v>
      </c>
      <c r="J198" s="15" t="s">
        <v>949</v>
      </c>
      <c r="K198" s="15" t="s">
        <v>1309</v>
      </c>
      <c r="L198" s="12"/>
      <c r="M198" s="12"/>
      <c r="N198" s="16">
        <v>20000000</v>
      </c>
      <c r="O198" s="17">
        <v>44000000</v>
      </c>
      <c r="P198" s="32">
        <f>Table18[[#This Row],[Box Office Revenue ($)]]-Table18[[#This Row],[Budget ($)]]</f>
        <v>24000000</v>
      </c>
      <c r="Q198" s="35">
        <f>(Table18[[#This Row],[Profit Made]]/Table18[[#This Row],[Budget ($)]])</f>
        <v>1.2</v>
      </c>
      <c r="R198" s="2"/>
      <c r="S198" s="2"/>
      <c r="T198" s="2"/>
      <c r="U198" s="2"/>
      <c r="V198" s="2"/>
      <c r="W198" s="2"/>
    </row>
    <row r="199" spans="1:23" ht="12.75" x14ac:dyDescent="0.2">
      <c r="A199" s="9" t="s">
        <v>1310</v>
      </c>
      <c r="B199" s="10">
        <v>42265</v>
      </c>
      <c r="C199" s="68">
        <f>YEAR(Table18[[#This Row],[Release Date]])</f>
        <v>2015</v>
      </c>
      <c r="D199" s="11" t="s">
        <v>1311</v>
      </c>
      <c r="E199" s="12" t="s">
        <v>159</v>
      </c>
      <c r="F199" s="12" t="s">
        <v>24</v>
      </c>
      <c r="G199" s="13" t="s">
        <v>1312</v>
      </c>
      <c r="H199" s="14"/>
      <c r="I199" s="15" t="s">
        <v>1313</v>
      </c>
      <c r="J199" s="15" t="s">
        <v>1314</v>
      </c>
      <c r="K199" s="15" t="s">
        <v>1315</v>
      </c>
      <c r="L199" s="15" t="s">
        <v>1316</v>
      </c>
      <c r="M199" s="15" t="s">
        <v>1317</v>
      </c>
      <c r="N199" s="16">
        <v>61000000</v>
      </c>
      <c r="O199" s="17">
        <v>312300000</v>
      </c>
      <c r="P199" s="32">
        <f>Table18[[#This Row],[Box Office Revenue ($)]]-Table18[[#This Row],[Budget ($)]]</f>
        <v>251300000</v>
      </c>
      <c r="Q199" s="35">
        <f>(Table18[[#This Row],[Profit Made]]/Table18[[#This Row],[Budget ($)]])</f>
        <v>4.1196721311475413</v>
      </c>
      <c r="R199" s="2"/>
      <c r="S199" s="2"/>
      <c r="T199" s="2"/>
      <c r="U199" s="2"/>
      <c r="V199" s="2"/>
      <c r="W199" s="2"/>
    </row>
    <row r="200" spans="1:23" ht="12.75" x14ac:dyDescent="0.2">
      <c r="A200" s="9" t="s">
        <v>1318</v>
      </c>
      <c r="B200" s="10">
        <v>42029</v>
      </c>
      <c r="C200" s="68">
        <f>YEAR(Table18[[#This Row],[Release Date]])</f>
        <v>2015</v>
      </c>
      <c r="D200" s="11" t="s">
        <v>1319</v>
      </c>
      <c r="E200" s="12" t="s">
        <v>42</v>
      </c>
      <c r="F200" s="12" t="s">
        <v>64</v>
      </c>
      <c r="G200" s="13" t="s">
        <v>1320</v>
      </c>
      <c r="H200" s="14"/>
      <c r="I200" s="15" t="s">
        <v>815</v>
      </c>
      <c r="J200" s="15" t="s">
        <v>1321</v>
      </c>
      <c r="K200" s="15" t="s">
        <v>1322</v>
      </c>
      <c r="L200" s="15" t="s">
        <v>821</v>
      </c>
      <c r="M200" s="15" t="s">
        <v>1323</v>
      </c>
      <c r="N200" s="16">
        <v>8000000</v>
      </c>
      <c r="O200" s="17">
        <v>9100000</v>
      </c>
      <c r="P200" s="32">
        <f>Table18[[#This Row],[Box Office Revenue ($)]]-Table18[[#This Row],[Budget ($)]]</f>
        <v>1100000</v>
      </c>
      <c r="Q200" s="35">
        <f>(Table18[[#This Row],[Profit Made]]/Table18[[#This Row],[Budget ($)]])</f>
        <v>0.13750000000000001</v>
      </c>
      <c r="R200" s="2"/>
      <c r="S200" s="2"/>
      <c r="T200" s="2"/>
      <c r="U200" s="2"/>
      <c r="V200" s="2"/>
      <c r="W200" s="2"/>
    </row>
    <row r="201" spans="1:23" ht="12.75" x14ac:dyDescent="0.2">
      <c r="A201" s="9" t="s">
        <v>1324</v>
      </c>
      <c r="B201" s="10">
        <v>42524</v>
      </c>
      <c r="C201" s="68">
        <f>YEAR(Table18[[#This Row],[Release Date]])</f>
        <v>2016</v>
      </c>
      <c r="D201" s="11" t="s">
        <v>1325</v>
      </c>
      <c r="E201" s="12" t="s">
        <v>64</v>
      </c>
      <c r="F201" s="12" t="s">
        <v>183</v>
      </c>
      <c r="G201" s="13" t="s">
        <v>1326</v>
      </c>
      <c r="H201" s="14"/>
      <c r="I201" s="15" t="s">
        <v>1327</v>
      </c>
      <c r="J201" s="15" t="s">
        <v>1328</v>
      </c>
      <c r="K201" s="15" t="s">
        <v>1329</v>
      </c>
      <c r="L201" s="15" t="s">
        <v>1330</v>
      </c>
      <c r="M201" s="15" t="s">
        <v>1331</v>
      </c>
      <c r="N201" s="16">
        <v>20000000</v>
      </c>
      <c r="O201" s="17">
        <v>196200000</v>
      </c>
      <c r="P201" s="32">
        <f>Table18[[#This Row],[Box Office Revenue ($)]]-Table18[[#This Row],[Budget ($)]]</f>
        <v>176200000</v>
      </c>
      <c r="Q201" s="35">
        <f>(Table18[[#This Row],[Profit Made]]/Table18[[#This Row],[Budget ($)]])</f>
        <v>8.81</v>
      </c>
      <c r="R201" s="2"/>
      <c r="S201" s="2"/>
      <c r="T201" s="2"/>
      <c r="U201" s="2"/>
      <c r="V201" s="2"/>
      <c r="W201" s="2"/>
    </row>
    <row r="202" spans="1:23" ht="12.75" x14ac:dyDescent="0.2">
      <c r="A202" s="9" t="s">
        <v>1332</v>
      </c>
      <c r="B202" s="10">
        <v>42608</v>
      </c>
      <c r="C202" s="68">
        <f>YEAR(Table18[[#This Row],[Release Date]])</f>
        <v>2016</v>
      </c>
      <c r="D202" s="11" t="s">
        <v>1333</v>
      </c>
      <c r="E202" s="12" t="s">
        <v>24</v>
      </c>
      <c r="F202" s="12"/>
      <c r="G202" s="13" t="s">
        <v>1334</v>
      </c>
      <c r="H202" s="14"/>
      <c r="I202" s="15" t="s">
        <v>1335</v>
      </c>
      <c r="J202" s="15" t="s">
        <v>747</v>
      </c>
      <c r="K202" s="15" t="s">
        <v>532</v>
      </c>
      <c r="L202" s="15" t="s">
        <v>1336</v>
      </c>
      <c r="M202" s="12"/>
      <c r="N202" s="16">
        <v>40000000</v>
      </c>
      <c r="O202" s="17">
        <v>7500000</v>
      </c>
      <c r="P202" s="32">
        <f>Table18[[#This Row],[Box Office Revenue ($)]]-Table18[[#This Row],[Budget ($)]]</f>
        <v>-32500000</v>
      </c>
      <c r="Q202" s="35">
        <f>(Table18[[#This Row],[Profit Made]]/Table18[[#This Row],[Budget ($)]])</f>
        <v>-0.8125</v>
      </c>
      <c r="R202" s="2"/>
      <c r="S202" s="2"/>
      <c r="T202" s="2"/>
      <c r="U202" s="2"/>
      <c r="V202" s="2"/>
      <c r="W202" s="2"/>
    </row>
    <row r="203" spans="1:23" ht="12.75" x14ac:dyDescent="0.2">
      <c r="A203" s="9" t="s">
        <v>1337</v>
      </c>
      <c r="B203" s="10">
        <v>41054</v>
      </c>
      <c r="C203" s="68">
        <f>YEAR(Table18[[#This Row],[Release Date]])</f>
        <v>2012</v>
      </c>
      <c r="D203" s="11" t="s">
        <v>1338</v>
      </c>
      <c r="E203" s="12" t="s">
        <v>42</v>
      </c>
      <c r="F203" s="12" t="s">
        <v>54</v>
      </c>
      <c r="G203" s="13" t="s">
        <v>1339</v>
      </c>
      <c r="H203" s="14"/>
      <c r="I203" s="15" t="s">
        <v>162</v>
      </c>
      <c r="J203" s="15" t="s">
        <v>532</v>
      </c>
      <c r="K203" s="15" t="s">
        <v>832</v>
      </c>
      <c r="L203" s="15" t="s">
        <v>1340</v>
      </c>
      <c r="M203" s="15" t="s">
        <v>149</v>
      </c>
      <c r="N203" s="16">
        <v>215000000</v>
      </c>
      <c r="O203" s="17">
        <v>624000000</v>
      </c>
      <c r="P203" s="32">
        <f>Table18[[#This Row],[Box Office Revenue ($)]]-Table18[[#This Row],[Budget ($)]]</f>
        <v>409000000</v>
      </c>
      <c r="Q203" s="35">
        <f>(Table18[[#This Row],[Profit Made]]/Table18[[#This Row],[Budget ($)]])</f>
        <v>1.9023255813953488</v>
      </c>
      <c r="R203" s="2"/>
      <c r="S203" s="2"/>
      <c r="T203" s="2"/>
      <c r="U203" s="2"/>
      <c r="V203" s="2"/>
      <c r="W203" s="2"/>
    </row>
    <row r="204" spans="1:23" ht="12.75" x14ac:dyDescent="0.2">
      <c r="A204" s="9" t="s">
        <v>1341</v>
      </c>
      <c r="B204" s="10">
        <v>42412</v>
      </c>
      <c r="C204" s="68">
        <f>YEAR(Table18[[#This Row],[Release Date]])</f>
        <v>2016</v>
      </c>
      <c r="D204" s="11" t="s">
        <v>1342</v>
      </c>
      <c r="E204" s="12" t="s">
        <v>159</v>
      </c>
      <c r="F204" s="12"/>
      <c r="G204" s="13" t="s">
        <v>1343</v>
      </c>
      <c r="H204" s="14"/>
      <c r="I204" s="15" t="s">
        <v>1297</v>
      </c>
      <c r="J204" s="15" t="s">
        <v>1344</v>
      </c>
      <c r="K204" s="15" t="s">
        <v>796</v>
      </c>
      <c r="L204" s="15" t="s">
        <v>353</v>
      </c>
      <c r="M204" s="15" t="s">
        <v>1345</v>
      </c>
      <c r="N204" s="16">
        <v>18000000</v>
      </c>
      <c r="O204" s="17">
        <v>6200000</v>
      </c>
      <c r="P204" s="32">
        <f>Table18[[#This Row],[Box Office Revenue ($)]]-Table18[[#This Row],[Budget ($)]]</f>
        <v>-11800000</v>
      </c>
      <c r="Q204" s="35">
        <f>(Table18[[#This Row],[Profit Made]]/Table18[[#This Row],[Budget ($)]])</f>
        <v>-0.65555555555555556</v>
      </c>
      <c r="R204" s="2"/>
      <c r="S204" s="2"/>
      <c r="T204" s="2"/>
      <c r="U204" s="2"/>
      <c r="V204" s="2"/>
      <c r="W204" s="2"/>
    </row>
    <row r="205" spans="1:23" ht="12.75" x14ac:dyDescent="0.2">
      <c r="A205" s="9" t="s">
        <v>1346</v>
      </c>
      <c r="B205" s="10">
        <v>42445</v>
      </c>
      <c r="C205" s="68">
        <f>YEAR(Table18[[#This Row],[Release Date]])</f>
        <v>2016</v>
      </c>
      <c r="D205" s="11" t="s">
        <v>1347</v>
      </c>
      <c r="E205" s="12" t="s">
        <v>64</v>
      </c>
      <c r="F205" s="12"/>
      <c r="G205" s="13" t="s">
        <v>1348</v>
      </c>
      <c r="H205" s="14"/>
      <c r="I205" s="15" t="s">
        <v>553</v>
      </c>
      <c r="J205" s="15" t="s">
        <v>1349</v>
      </c>
      <c r="K205" s="15" t="s">
        <v>1020</v>
      </c>
      <c r="L205" s="12"/>
      <c r="M205" s="12"/>
      <c r="N205" s="16">
        <v>13000000</v>
      </c>
      <c r="O205" s="17">
        <v>73600000</v>
      </c>
      <c r="P205" s="32">
        <f>Table18[[#This Row],[Box Office Revenue ($)]]-Table18[[#This Row],[Budget ($)]]</f>
        <v>60600000</v>
      </c>
      <c r="Q205" s="35">
        <f>(Table18[[#This Row],[Profit Made]]/Table18[[#This Row],[Budget ($)]])</f>
        <v>4.6615384615384619</v>
      </c>
      <c r="R205" s="2"/>
      <c r="S205" s="2"/>
      <c r="T205" s="2"/>
      <c r="U205" s="2"/>
      <c r="V205" s="2"/>
      <c r="W205" s="2"/>
    </row>
    <row r="206" spans="1:23" ht="12.75" x14ac:dyDescent="0.2">
      <c r="A206" s="9" t="s">
        <v>1350</v>
      </c>
      <c r="B206" s="10">
        <v>40998</v>
      </c>
      <c r="C206" s="68">
        <f>YEAR(Table18[[#This Row],[Release Date]])</f>
        <v>2012</v>
      </c>
      <c r="D206" s="11" t="s">
        <v>1351</v>
      </c>
      <c r="E206" s="12" t="s">
        <v>54</v>
      </c>
      <c r="F206" s="12" t="s">
        <v>145</v>
      </c>
      <c r="G206" s="13" t="s">
        <v>1352</v>
      </c>
      <c r="H206" s="14"/>
      <c r="I206" s="15" t="s">
        <v>1353</v>
      </c>
      <c r="J206" s="15" t="s">
        <v>1354</v>
      </c>
      <c r="K206" s="15" t="s">
        <v>1355</v>
      </c>
      <c r="L206" s="15" t="s">
        <v>1356</v>
      </c>
      <c r="M206" s="15" t="s">
        <v>1357</v>
      </c>
      <c r="N206" s="16">
        <v>85000000</v>
      </c>
      <c r="O206" s="17">
        <v>183000000</v>
      </c>
      <c r="P206" s="32">
        <f>Table18[[#This Row],[Box Office Revenue ($)]]-Table18[[#This Row],[Budget ($)]]</f>
        <v>98000000</v>
      </c>
      <c r="Q206" s="35">
        <f>(Table18[[#This Row],[Profit Made]]/Table18[[#This Row],[Budget ($)]])</f>
        <v>1.1529411764705881</v>
      </c>
      <c r="R206" s="2"/>
      <c r="S206" s="2"/>
      <c r="T206" s="2"/>
      <c r="U206" s="2"/>
      <c r="V206" s="2"/>
      <c r="W206" s="2"/>
    </row>
    <row r="207" spans="1:23" ht="12.75" x14ac:dyDescent="0.2">
      <c r="A207" s="9" t="s">
        <v>1358</v>
      </c>
      <c r="B207" s="10">
        <v>42208</v>
      </c>
      <c r="C207" s="68">
        <f>YEAR(Table18[[#This Row],[Release Date]])</f>
        <v>2015</v>
      </c>
      <c r="D207" s="11" t="s">
        <v>1359</v>
      </c>
      <c r="E207" s="12" t="s">
        <v>24</v>
      </c>
      <c r="F207" s="12"/>
      <c r="G207" s="13" t="s">
        <v>1088</v>
      </c>
      <c r="H207" s="14"/>
      <c r="I207" s="15" t="s">
        <v>701</v>
      </c>
      <c r="J207" s="15" t="s">
        <v>938</v>
      </c>
      <c r="K207" s="15" t="s">
        <v>1360</v>
      </c>
      <c r="L207" s="15" t="s">
        <v>1361</v>
      </c>
      <c r="M207" s="15" t="s">
        <v>790</v>
      </c>
      <c r="N207" s="16">
        <v>150000000</v>
      </c>
      <c r="O207" s="17">
        <v>682300000</v>
      </c>
      <c r="P207" s="32">
        <f>Table18[[#This Row],[Box Office Revenue ($)]]-Table18[[#This Row],[Budget ($)]]</f>
        <v>532300000</v>
      </c>
      <c r="Q207" s="35">
        <f>(Table18[[#This Row],[Profit Made]]/Table18[[#This Row],[Budget ($)]])</f>
        <v>3.5486666666666666</v>
      </c>
      <c r="R207" s="2"/>
      <c r="S207" s="2"/>
      <c r="T207" s="2"/>
      <c r="U207" s="2"/>
      <c r="V207" s="2"/>
      <c r="W207" s="2"/>
    </row>
    <row r="208" spans="1:23" ht="12.75" x14ac:dyDescent="0.2">
      <c r="A208" s="9" t="s">
        <v>1362</v>
      </c>
      <c r="B208" s="10">
        <v>41768</v>
      </c>
      <c r="C208" s="68">
        <f>YEAR(Table18[[#This Row],[Release Date]])</f>
        <v>2014</v>
      </c>
      <c r="D208" s="11" t="s">
        <v>1363</v>
      </c>
      <c r="E208" s="12" t="s">
        <v>871</v>
      </c>
      <c r="F208" s="12" t="s">
        <v>42</v>
      </c>
      <c r="G208" s="13" t="s">
        <v>1364</v>
      </c>
      <c r="H208" s="14"/>
      <c r="I208" s="15" t="s">
        <v>1365</v>
      </c>
      <c r="J208" s="15" t="s">
        <v>1366</v>
      </c>
      <c r="K208" s="15" t="s">
        <v>1367</v>
      </c>
      <c r="L208" s="15" t="s">
        <v>1368</v>
      </c>
      <c r="M208" s="12"/>
      <c r="N208" s="16">
        <v>5000000</v>
      </c>
      <c r="O208" s="17">
        <v>10500000</v>
      </c>
      <c r="P208" s="32">
        <f>Table18[[#This Row],[Box Office Revenue ($)]]-Table18[[#This Row],[Budget ($)]]</f>
        <v>5500000</v>
      </c>
      <c r="Q208" s="35">
        <f>(Table18[[#This Row],[Profit Made]]/Table18[[#This Row],[Budget ($)]])</f>
        <v>1.1000000000000001</v>
      </c>
      <c r="R208" s="2"/>
      <c r="S208" s="2"/>
      <c r="T208" s="2"/>
      <c r="U208" s="2"/>
      <c r="V208" s="2"/>
      <c r="W208" s="2"/>
    </row>
    <row r="209" spans="1:23" ht="12.75" x14ac:dyDescent="0.2">
      <c r="A209" s="9" t="s">
        <v>1369</v>
      </c>
      <c r="B209" s="10">
        <v>42503</v>
      </c>
      <c r="C209" s="68">
        <f>YEAR(Table18[[#This Row],[Release Date]])</f>
        <v>2016</v>
      </c>
      <c r="D209" s="11" t="s">
        <v>1370</v>
      </c>
      <c r="E209" s="12" t="s">
        <v>64</v>
      </c>
      <c r="F209" s="12"/>
      <c r="G209" s="13" t="s">
        <v>706</v>
      </c>
      <c r="H209" s="14"/>
      <c r="I209" s="15" t="s">
        <v>925</v>
      </c>
      <c r="J209" s="15" t="s">
        <v>1354</v>
      </c>
      <c r="K209" s="15" t="s">
        <v>74</v>
      </c>
      <c r="L209" s="15" t="s">
        <v>1371</v>
      </c>
      <c r="M209" s="15" t="s">
        <v>1372</v>
      </c>
      <c r="N209" s="16">
        <v>27000000</v>
      </c>
      <c r="O209" s="17">
        <v>93100000</v>
      </c>
      <c r="P209" s="32">
        <f>Table18[[#This Row],[Box Office Revenue ($)]]-Table18[[#This Row],[Budget ($)]]</f>
        <v>66100000</v>
      </c>
      <c r="Q209" s="35">
        <f>(Table18[[#This Row],[Profit Made]]/Table18[[#This Row],[Budget ($)]])</f>
        <v>2.4481481481481482</v>
      </c>
      <c r="R209" s="2"/>
      <c r="S209" s="2"/>
      <c r="T209" s="2"/>
      <c r="U209" s="2"/>
      <c r="V209" s="2"/>
      <c r="W209" s="2"/>
    </row>
    <row r="210" spans="1:23" ht="12.75" x14ac:dyDescent="0.2">
      <c r="A210" s="9" t="s">
        <v>1373</v>
      </c>
      <c r="B210" s="10">
        <v>42391</v>
      </c>
      <c r="C210" s="68">
        <f>YEAR(Table18[[#This Row],[Release Date]])</f>
        <v>2016</v>
      </c>
      <c r="D210" s="11" t="s">
        <v>1374</v>
      </c>
      <c r="E210" s="12" t="s">
        <v>24</v>
      </c>
      <c r="F210" s="12" t="s">
        <v>42</v>
      </c>
      <c r="G210" s="13" t="s">
        <v>1375</v>
      </c>
      <c r="H210" s="14"/>
      <c r="I210" s="15" t="s">
        <v>1376</v>
      </c>
      <c r="J210" s="15" t="s">
        <v>1377</v>
      </c>
      <c r="K210" s="15" t="s">
        <v>1378</v>
      </c>
      <c r="L210" s="15" t="s">
        <v>1379</v>
      </c>
      <c r="M210" s="12"/>
      <c r="N210" s="16">
        <v>56000000</v>
      </c>
      <c r="O210" s="17">
        <v>385200000</v>
      </c>
      <c r="P210" s="32">
        <f>Table18[[#This Row],[Box Office Revenue ($)]]-Table18[[#This Row],[Budget ($)]]</f>
        <v>329200000</v>
      </c>
      <c r="Q210" s="35">
        <f>(Table18[[#This Row],[Profit Made]]/Table18[[#This Row],[Budget ($)]])</f>
        <v>5.878571428571429</v>
      </c>
      <c r="R210" s="2"/>
      <c r="S210" s="2"/>
      <c r="T210" s="2"/>
      <c r="U210" s="2"/>
      <c r="V210" s="2"/>
      <c r="W210" s="2"/>
    </row>
    <row r="211" spans="1:23" ht="12.75" x14ac:dyDescent="0.2">
      <c r="A211" s="9" t="s">
        <v>1380</v>
      </c>
      <c r="B211" s="10">
        <v>41054</v>
      </c>
      <c r="C211" s="68">
        <f>YEAR(Table18[[#This Row],[Release Date]])</f>
        <v>2012</v>
      </c>
      <c r="D211" s="11" t="s">
        <v>1381</v>
      </c>
      <c r="E211" s="12" t="s">
        <v>42</v>
      </c>
      <c r="F211" s="12" t="s">
        <v>183</v>
      </c>
      <c r="G211" s="13" t="s">
        <v>1382</v>
      </c>
      <c r="H211" s="14"/>
      <c r="I211" s="15" t="s">
        <v>1383</v>
      </c>
      <c r="J211" s="15" t="s">
        <v>1384</v>
      </c>
      <c r="K211" s="15" t="s">
        <v>88</v>
      </c>
      <c r="L211" s="15" t="s">
        <v>1385</v>
      </c>
      <c r="M211" s="15" t="s">
        <v>188</v>
      </c>
      <c r="N211" s="16">
        <v>16000000</v>
      </c>
      <c r="O211" s="17">
        <v>68300000</v>
      </c>
      <c r="P211" s="32">
        <f>Table18[[#This Row],[Box Office Revenue ($)]]-Table18[[#This Row],[Budget ($)]]</f>
        <v>52300000</v>
      </c>
      <c r="Q211" s="35">
        <f>(Table18[[#This Row],[Profit Made]]/Table18[[#This Row],[Budget ($)]])</f>
        <v>3.2687499999999998</v>
      </c>
      <c r="R211" s="2"/>
      <c r="S211" s="2"/>
      <c r="T211" s="2"/>
      <c r="U211" s="2"/>
      <c r="V211" s="2"/>
      <c r="W211" s="2"/>
    </row>
    <row r="212" spans="1:23" ht="12.75" x14ac:dyDescent="0.2">
      <c r="A212" s="9" t="s">
        <v>1386</v>
      </c>
      <c r="B212" s="10">
        <v>42027</v>
      </c>
      <c r="C212" s="68">
        <f>YEAR(Table18[[#This Row],[Release Date]])</f>
        <v>2015</v>
      </c>
      <c r="D212" s="11" t="s">
        <v>1387</v>
      </c>
      <c r="E212" s="12" t="s">
        <v>24</v>
      </c>
      <c r="F212" s="12" t="s">
        <v>42</v>
      </c>
      <c r="G212" s="13" t="s">
        <v>1094</v>
      </c>
      <c r="H212" s="14"/>
      <c r="I212" s="15" t="s">
        <v>352</v>
      </c>
      <c r="J212" s="15" t="s">
        <v>1103</v>
      </c>
      <c r="K212" s="15" t="s">
        <v>595</v>
      </c>
      <c r="L212" s="15" t="s">
        <v>1388</v>
      </c>
      <c r="M212" s="15" t="s">
        <v>1389</v>
      </c>
      <c r="N212" s="16">
        <v>60000000</v>
      </c>
      <c r="O212" s="17">
        <v>47000000</v>
      </c>
      <c r="P212" s="32">
        <f>Table18[[#This Row],[Box Office Revenue ($)]]-Table18[[#This Row],[Budget ($)]]</f>
        <v>-13000000</v>
      </c>
      <c r="Q212" s="35">
        <f>(Table18[[#This Row],[Profit Made]]/Table18[[#This Row],[Budget ($)]])</f>
        <v>-0.21666666666666667</v>
      </c>
      <c r="R212" s="2"/>
      <c r="S212" s="2"/>
      <c r="T212" s="2"/>
      <c r="U212" s="2"/>
      <c r="V212" s="2"/>
      <c r="W212" s="2"/>
    </row>
    <row r="213" spans="1:23" ht="12.75" x14ac:dyDescent="0.2">
      <c r="A213" s="9" t="s">
        <v>1390</v>
      </c>
      <c r="B213" s="10">
        <v>42473</v>
      </c>
      <c r="C213" s="68">
        <f>YEAR(Table18[[#This Row],[Release Date]])</f>
        <v>2016</v>
      </c>
      <c r="D213" s="11" t="s">
        <v>1391</v>
      </c>
      <c r="E213" s="12" t="s">
        <v>42</v>
      </c>
      <c r="F213" s="12" t="s">
        <v>64</v>
      </c>
      <c r="G213" s="13" t="s">
        <v>1392</v>
      </c>
      <c r="H213" s="14"/>
      <c r="I213" s="15" t="s">
        <v>985</v>
      </c>
      <c r="J213" s="15" t="s">
        <v>1354</v>
      </c>
      <c r="K213" s="15" t="s">
        <v>1393</v>
      </c>
      <c r="L213" s="15" t="s">
        <v>1394</v>
      </c>
      <c r="M213" s="15" t="s">
        <v>741</v>
      </c>
      <c r="N213" s="16">
        <v>25000000</v>
      </c>
      <c r="O213" s="17">
        <v>43800000</v>
      </c>
      <c r="P213" s="32">
        <f>Table18[[#This Row],[Box Office Revenue ($)]]-Table18[[#This Row],[Budget ($)]]</f>
        <v>18800000</v>
      </c>
      <c r="Q213" s="35">
        <f>(Table18[[#This Row],[Profit Made]]/Table18[[#This Row],[Budget ($)]])</f>
        <v>0.752</v>
      </c>
      <c r="R213" s="2"/>
      <c r="S213" s="2"/>
      <c r="T213" s="2"/>
      <c r="U213" s="2"/>
      <c r="V213" s="2"/>
      <c r="W213" s="2"/>
    </row>
    <row r="214" spans="1:23" ht="12.75" x14ac:dyDescent="0.2">
      <c r="A214" s="9" t="s">
        <v>1395</v>
      </c>
      <c r="B214" s="10">
        <v>41677</v>
      </c>
      <c r="C214" s="68">
        <f>YEAR(Table18[[#This Row],[Release Date]])</f>
        <v>2014</v>
      </c>
      <c r="D214" s="11" t="s">
        <v>1396</v>
      </c>
      <c r="E214" s="12" t="s">
        <v>191</v>
      </c>
      <c r="F214" s="12"/>
      <c r="G214" s="13" t="s">
        <v>1397</v>
      </c>
      <c r="H214" s="14"/>
      <c r="I214" s="15" t="s">
        <v>1398</v>
      </c>
      <c r="J214" s="15" t="s">
        <v>210</v>
      </c>
      <c r="K214" s="15" t="s">
        <v>1399</v>
      </c>
      <c r="L214" s="15" t="s">
        <v>135</v>
      </c>
      <c r="M214" s="15" t="s">
        <v>1400</v>
      </c>
      <c r="N214" s="16">
        <v>145000000</v>
      </c>
      <c r="O214" s="17">
        <v>275700000</v>
      </c>
      <c r="P214" s="32">
        <f>Table18[[#This Row],[Box Office Revenue ($)]]-Table18[[#This Row],[Budget ($)]]</f>
        <v>130700000</v>
      </c>
      <c r="Q214" s="35">
        <f>(Table18[[#This Row],[Profit Made]]/Table18[[#This Row],[Budget ($)]])</f>
        <v>0.90137931034482754</v>
      </c>
      <c r="R214" s="2"/>
      <c r="S214" s="2"/>
      <c r="T214" s="2"/>
      <c r="U214" s="2"/>
      <c r="V214" s="2"/>
      <c r="W214" s="2"/>
    </row>
    <row r="215" spans="1:23" ht="12.75" x14ac:dyDescent="0.2">
      <c r="A215" s="9" t="s">
        <v>1401</v>
      </c>
      <c r="B215" s="10">
        <v>41390</v>
      </c>
      <c r="C215" s="68">
        <f>YEAR(Table18[[#This Row],[Release Date]])</f>
        <v>2013</v>
      </c>
      <c r="D215" s="11" t="s">
        <v>1402</v>
      </c>
      <c r="E215" s="12" t="s">
        <v>64</v>
      </c>
      <c r="F215" s="12"/>
      <c r="G215" s="13" t="s">
        <v>1343</v>
      </c>
      <c r="H215" s="14"/>
      <c r="I215" s="15" t="s">
        <v>802</v>
      </c>
      <c r="J215" s="15" t="s">
        <v>989</v>
      </c>
      <c r="K215" s="15" t="s">
        <v>1297</v>
      </c>
      <c r="L215" s="15" t="s">
        <v>443</v>
      </c>
      <c r="M215" s="15" t="s">
        <v>1345</v>
      </c>
      <c r="N215" s="16">
        <v>10000000</v>
      </c>
      <c r="O215" s="17">
        <v>32600000</v>
      </c>
      <c r="P215" s="32">
        <f>Table18[[#This Row],[Box Office Revenue ($)]]-Table18[[#This Row],[Budget ($)]]</f>
        <v>22600000</v>
      </c>
      <c r="Q215" s="35">
        <f>(Table18[[#This Row],[Profit Made]]/Table18[[#This Row],[Budget ($)]])</f>
        <v>2.2599999999999998</v>
      </c>
      <c r="R215" s="2"/>
      <c r="S215" s="2"/>
      <c r="T215" s="2"/>
      <c r="U215" s="2"/>
      <c r="V215" s="2"/>
      <c r="W215" s="2"/>
    </row>
    <row r="216" spans="1:23" ht="12.75" x14ac:dyDescent="0.2">
      <c r="A216" s="9" t="s">
        <v>1403</v>
      </c>
      <c r="B216" s="10">
        <v>42143</v>
      </c>
      <c r="C216" s="68">
        <f>YEAR(Table18[[#This Row],[Release Date]])</f>
        <v>2015</v>
      </c>
      <c r="D216" s="11" t="s">
        <v>1404</v>
      </c>
      <c r="E216" s="12" t="s">
        <v>64</v>
      </c>
      <c r="F216" s="12"/>
      <c r="G216" s="13" t="s">
        <v>1405</v>
      </c>
      <c r="H216" s="14"/>
      <c r="I216" s="15" t="s">
        <v>1406</v>
      </c>
      <c r="J216" s="12"/>
      <c r="K216" s="12"/>
      <c r="L216" s="12"/>
      <c r="M216" s="12"/>
      <c r="N216" s="16">
        <v>1300000</v>
      </c>
      <c r="O216" s="17">
        <v>4900000</v>
      </c>
      <c r="P216" s="32">
        <f>Table18[[#This Row],[Box Office Revenue ($)]]-Table18[[#This Row],[Budget ($)]]</f>
        <v>3600000</v>
      </c>
      <c r="Q216" s="35">
        <f>(Table18[[#This Row],[Profit Made]]/Table18[[#This Row],[Budget ($)]])</f>
        <v>2.7692307692307692</v>
      </c>
      <c r="R216" s="2"/>
      <c r="S216" s="2"/>
      <c r="T216" s="2"/>
      <c r="U216" s="2"/>
      <c r="V216" s="2"/>
      <c r="W216" s="2"/>
    </row>
    <row r="217" spans="1:23" ht="12.75" x14ac:dyDescent="0.2">
      <c r="A217" s="9" t="s">
        <v>1407</v>
      </c>
      <c r="B217" s="10">
        <v>42321</v>
      </c>
      <c r="C217" s="68">
        <f>YEAR(Table18[[#This Row],[Release Date]])</f>
        <v>2015</v>
      </c>
      <c r="D217" s="11" t="s">
        <v>1408</v>
      </c>
      <c r="E217" s="12" t="s">
        <v>63</v>
      </c>
      <c r="F217" s="12" t="s">
        <v>519</v>
      </c>
      <c r="G217" s="13" t="s">
        <v>1409</v>
      </c>
      <c r="H217" s="14"/>
      <c r="I217" s="15" t="s">
        <v>1256</v>
      </c>
      <c r="J217" s="15" t="s">
        <v>1410</v>
      </c>
      <c r="K217" s="15" t="s">
        <v>1411</v>
      </c>
      <c r="L217" s="15" t="s">
        <v>1412</v>
      </c>
      <c r="M217" s="15" t="s">
        <v>1413</v>
      </c>
      <c r="N217" s="16">
        <v>20000000</v>
      </c>
      <c r="O217" s="17">
        <v>2200000</v>
      </c>
      <c r="P217" s="32">
        <f>Table18[[#This Row],[Box Office Revenue ($)]]-Table18[[#This Row],[Budget ($)]]</f>
        <v>-17800000</v>
      </c>
      <c r="Q217" s="35">
        <f>(Table18[[#This Row],[Profit Made]]/Table18[[#This Row],[Budget ($)]])</f>
        <v>-0.89</v>
      </c>
      <c r="R217" s="2"/>
      <c r="S217" s="2"/>
      <c r="T217" s="2"/>
      <c r="U217" s="2"/>
      <c r="V217" s="2"/>
      <c r="W217" s="2"/>
    </row>
    <row r="218" spans="1:23" ht="12.75" x14ac:dyDescent="0.2">
      <c r="A218" s="9" t="s">
        <v>1414</v>
      </c>
      <c r="B218" s="10">
        <v>42454</v>
      </c>
      <c r="C218" s="68">
        <f>YEAR(Table18[[#This Row],[Release Date]])</f>
        <v>2016</v>
      </c>
      <c r="D218" s="11" t="s">
        <v>1415</v>
      </c>
      <c r="E218" s="12" t="s">
        <v>183</v>
      </c>
      <c r="F218" s="12" t="s">
        <v>42</v>
      </c>
      <c r="G218" s="13" t="s">
        <v>1416</v>
      </c>
      <c r="H218" s="14"/>
      <c r="I218" s="15" t="s">
        <v>1417</v>
      </c>
      <c r="J218" s="15" t="s">
        <v>1418</v>
      </c>
      <c r="K218" s="15" t="s">
        <v>1419</v>
      </c>
      <c r="L218" s="15" t="s">
        <v>1420</v>
      </c>
      <c r="M218" s="12"/>
      <c r="N218" s="16">
        <v>18000000</v>
      </c>
      <c r="O218" s="17">
        <v>88900000</v>
      </c>
      <c r="P218" s="32">
        <f>Table18[[#This Row],[Box Office Revenue ($)]]-Table18[[#This Row],[Budget ($)]]</f>
        <v>70900000</v>
      </c>
      <c r="Q218" s="35">
        <f>(Table18[[#This Row],[Profit Made]]/Table18[[#This Row],[Budget ($)]])</f>
        <v>3.9388888888888891</v>
      </c>
      <c r="R218" s="2"/>
      <c r="S218" s="2"/>
      <c r="T218" s="2"/>
      <c r="U218" s="2"/>
      <c r="V218" s="2"/>
      <c r="W218" s="2"/>
    </row>
    <row r="219" spans="1:23" ht="12.75" x14ac:dyDescent="0.2">
      <c r="A219" s="9" t="s">
        <v>1421</v>
      </c>
      <c r="B219" s="10">
        <v>41710</v>
      </c>
      <c r="C219" s="68">
        <f>YEAR(Table18[[#This Row],[Release Date]])</f>
        <v>2014</v>
      </c>
      <c r="D219" s="11" t="s">
        <v>1422</v>
      </c>
      <c r="E219" s="12" t="s">
        <v>24</v>
      </c>
      <c r="F219" s="12"/>
      <c r="G219" s="13" t="s">
        <v>1423</v>
      </c>
      <c r="H219" s="14"/>
      <c r="I219" s="15" t="s">
        <v>110</v>
      </c>
      <c r="J219" s="15" t="s">
        <v>111</v>
      </c>
      <c r="K219" s="15" t="s">
        <v>154</v>
      </c>
      <c r="L219" s="15" t="s">
        <v>1424</v>
      </c>
      <c r="M219" s="15" t="s">
        <v>1425</v>
      </c>
      <c r="N219" s="16">
        <v>65000000</v>
      </c>
      <c r="O219" s="17">
        <v>203300000</v>
      </c>
      <c r="P219" s="32">
        <f>Table18[[#This Row],[Box Office Revenue ($)]]-Table18[[#This Row],[Budget ($)]]</f>
        <v>138300000</v>
      </c>
      <c r="Q219" s="35">
        <f>(Table18[[#This Row],[Profit Made]]/Table18[[#This Row],[Budget ($)]])</f>
        <v>2.1276923076923078</v>
      </c>
      <c r="R219" s="2"/>
      <c r="S219" s="2"/>
      <c r="T219" s="2"/>
      <c r="U219" s="2"/>
      <c r="V219" s="2"/>
      <c r="W219" s="2"/>
    </row>
    <row r="220" spans="1:23" ht="12.75" x14ac:dyDescent="0.2">
      <c r="A220" s="9" t="s">
        <v>1426</v>
      </c>
      <c r="B220" s="10">
        <v>41706</v>
      </c>
      <c r="C220" s="68">
        <f>YEAR(Table18[[#This Row],[Release Date]])</f>
        <v>2014</v>
      </c>
      <c r="D220" s="11" t="s">
        <v>1427</v>
      </c>
      <c r="E220" s="12" t="s">
        <v>42</v>
      </c>
      <c r="F220" s="12"/>
      <c r="G220" s="13" t="s">
        <v>1428</v>
      </c>
      <c r="H220" s="14"/>
      <c r="I220" s="15" t="s">
        <v>1191</v>
      </c>
      <c r="J220" s="15" t="s">
        <v>654</v>
      </c>
      <c r="K220" s="15" t="s">
        <v>242</v>
      </c>
      <c r="L220" s="15" t="s">
        <v>1429</v>
      </c>
      <c r="M220" s="15" t="s">
        <v>1430</v>
      </c>
      <c r="N220" s="16">
        <v>18000000</v>
      </c>
      <c r="O220" s="17">
        <v>270700000</v>
      </c>
      <c r="P220" s="32">
        <f>Table18[[#This Row],[Box Office Revenue ($)]]-Table18[[#This Row],[Budget ($)]]</f>
        <v>252700000</v>
      </c>
      <c r="Q220" s="35">
        <f>(Table18[[#This Row],[Profit Made]]/Table18[[#This Row],[Budget ($)]])</f>
        <v>14.03888888888889</v>
      </c>
      <c r="R220" s="2"/>
      <c r="S220" s="2"/>
      <c r="T220" s="2"/>
      <c r="U220" s="2"/>
      <c r="V220" s="2"/>
      <c r="W220" s="2"/>
    </row>
    <row r="221" spans="1:23" ht="12.75" x14ac:dyDescent="0.2">
      <c r="A221" s="9" t="s">
        <v>1431</v>
      </c>
      <c r="B221" s="10">
        <v>42510</v>
      </c>
      <c r="C221" s="68">
        <f>YEAR(Table18[[#This Row],[Release Date]])</f>
        <v>2016</v>
      </c>
      <c r="D221" s="11" t="s">
        <v>1432</v>
      </c>
      <c r="E221" s="12" t="s">
        <v>42</v>
      </c>
      <c r="F221" s="12"/>
      <c r="G221" s="13" t="s">
        <v>1428</v>
      </c>
      <c r="H221" s="14"/>
      <c r="I221" s="15" t="s">
        <v>1191</v>
      </c>
      <c r="J221" s="15" t="s">
        <v>654</v>
      </c>
      <c r="K221" s="15" t="s">
        <v>242</v>
      </c>
      <c r="L221" s="15" t="s">
        <v>1032</v>
      </c>
      <c r="M221" s="15" t="s">
        <v>1430</v>
      </c>
      <c r="N221" s="16">
        <v>35000000</v>
      </c>
      <c r="O221" s="17">
        <v>107900000</v>
      </c>
      <c r="P221" s="32">
        <f>Table18[[#This Row],[Box Office Revenue ($)]]-Table18[[#This Row],[Budget ($)]]</f>
        <v>72900000</v>
      </c>
      <c r="Q221" s="35">
        <f>(Table18[[#This Row],[Profit Made]]/Table18[[#This Row],[Budget ($)]])</f>
        <v>2.0828571428571427</v>
      </c>
      <c r="R221" s="2"/>
      <c r="S221" s="2"/>
      <c r="T221" s="2"/>
      <c r="U221" s="2"/>
      <c r="V221" s="2"/>
      <c r="W221" s="2"/>
    </row>
    <row r="222" spans="1:23" ht="12.75" x14ac:dyDescent="0.2">
      <c r="A222" s="9" t="s">
        <v>1433</v>
      </c>
      <c r="B222" s="10">
        <v>42578</v>
      </c>
      <c r="C222" s="68">
        <f>YEAR(Table18[[#This Row],[Release Date]])</f>
        <v>2016</v>
      </c>
      <c r="D222" s="11" t="s">
        <v>1434</v>
      </c>
      <c r="E222" s="12" t="s">
        <v>16</v>
      </c>
      <c r="F222" s="12"/>
      <c r="G222" s="13" t="s">
        <v>1435</v>
      </c>
      <c r="H222" s="13" t="s">
        <v>1436</v>
      </c>
      <c r="I222" s="15" t="s">
        <v>1430</v>
      </c>
      <c r="J222" s="15" t="s">
        <v>1437</v>
      </c>
      <c r="K222" s="15" t="s">
        <v>1438</v>
      </c>
      <c r="L222" s="15" t="s">
        <v>1439</v>
      </c>
      <c r="M222" s="15" t="s">
        <v>1440</v>
      </c>
      <c r="N222" s="16">
        <v>20000000</v>
      </c>
      <c r="O222" s="17">
        <v>47600000</v>
      </c>
      <c r="P222" s="32">
        <f>Table18[[#This Row],[Box Office Revenue ($)]]-Table18[[#This Row],[Budget ($)]]</f>
        <v>27600000</v>
      </c>
      <c r="Q222" s="35">
        <f>(Table18[[#This Row],[Profit Made]]/Table18[[#This Row],[Budget ($)]])</f>
        <v>1.38</v>
      </c>
      <c r="R222" s="2"/>
      <c r="S222" s="2"/>
      <c r="T222" s="2"/>
      <c r="U222" s="2"/>
      <c r="V222" s="2"/>
      <c r="W222" s="2"/>
    </row>
    <row r="223" spans="1:23" ht="12.75" x14ac:dyDescent="0.2">
      <c r="A223" s="9" t="s">
        <v>1441</v>
      </c>
      <c r="B223" s="10">
        <v>41984</v>
      </c>
      <c r="C223" s="68">
        <f>YEAR(Table18[[#This Row],[Release Date]])</f>
        <v>2014</v>
      </c>
      <c r="D223" s="11" t="s">
        <v>1442</v>
      </c>
      <c r="E223" s="12" t="s">
        <v>42</v>
      </c>
      <c r="F223" s="12"/>
      <c r="G223" s="13" t="s">
        <v>1443</v>
      </c>
      <c r="H223" s="14"/>
      <c r="I223" s="15" t="s">
        <v>1444</v>
      </c>
      <c r="J223" s="15" t="s">
        <v>1445</v>
      </c>
      <c r="K223" s="15" t="s">
        <v>140</v>
      </c>
      <c r="L223" s="15" t="s">
        <v>1446</v>
      </c>
      <c r="M223" s="15" t="s">
        <v>1447</v>
      </c>
      <c r="N223" s="16">
        <v>127000000</v>
      </c>
      <c r="O223" s="17">
        <v>363200000</v>
      </c>
      <c r="P223" s="32">
        <f>Table18[[#This Row],[Box Office Revenue ($)]]-Table18[[#This Row],[Budget ($)]]</f>
        <v>236200000</v>
      </c>
      <c r="Q223" s="35">
        <f>(Table18[[#This Row],[Profit Made]]/Table18[[#This Row],[Budget ($)]])</f>
        <v>1.8598425196850394</v>
      </c>
      <c r="R223" s="2"/>
      <c r="S223" s="2"/>
      <c r="T223" s="2"/>
      <c r="U223" s="2"/>
      <c r="V223" s="2"/>
      <c r="W223" s="2"/>
    </row>
    <row r="224" spans="1:23" ht="12.75" x14ac:dyDescent="0.2">
      <c r="A224" s="9" t="s">
        <v>1448</v>
      </c>
      <c r="B224" s="10">
        <v>41887</v>
      </c>
      <c r="C224" s="68">
        <f>YEAR(Table18[[#This Row],[Release Date]])</f>
        <v>2014</v>
      </c>
      <c r="D224" s="11" t="s">
        <v>1449</v>
      </c>
      <c r="E224" s="12" t="s">
        <v>64</v>
      </c>
      <c r="F224" s="12"/>
      <c r="G224" s="13" t="s">
        <v>1450</v>
      </c>
      <c r="H224" s="14"/>
      <c r="I224" s="15" t="s">
        <v>718</v>
      </c>
      <c r="J224" s="15" t="s">
        <v>38</v>
      </c>
      <c r="K224" s="15" t="s">
        <v>1451</v>
      </c>
      <c r="L224" s="15" t="s">
        <v>1109</v>
      </c>
      <c r="M224" s="12"/>
      <c r="N224" s="16">
        <v>8500000</v>
      </c>
      <c r="O224" s="17">
        <v>50300000</v>
      </c>
      <c r="P224" s="32">
        <f>Table18[[#This Row],[Box Office Revenue ($)]]-Table18[[#This Row],[Budget ($)]]</f>
        <v>41800000</v>
      </c>
      <c r="Q224" s="35">
        <f>(Table18[[#This Row],[Profit Made]]/Table18[[#This Row],[Budget ($)]])</f>
        <v>4.9176470588235297</v>
      </c>
      <c r="R224" s="2"/>
      <c r="S224" s="2"/>
      <c r="T224" s="2"/>
      <c r="U224" s="2"/>
      <c r="V224" s="2"/>
      <c r="W224" s="2"/>
    </row>
    <row r="225" spans="1:23" ht="12.75" x14ac:dyDescent="0.2">
      <c r="A225" s="9" t="s">
        <v>1452</v>
      </c>
      <c r="B225" s="10">
        <v>42587</v>
      </c>
      <c r="C225" s="68">
        <f>YEAR(Table18[[#This Row],[Release Date]])</f>
        <v>2016</v>
      </c>
      <c r="D225" s="11" t="s">
        <v>1453</v>
      </c>
      <c r="E225" s="12" t="s">
        <v>42</v>
      </c>
      <c r="F225" s="12"/>
      <c r="G225" s="13" t="s">
        <v>1339</v>
      </c>
      <c r="H225" s="14"/>
      <c r="I225" s="15" t="s">
        <v>984</v>
      </c>
      <c r="J225" s="15" t="s">
        <v>1454</v>
      </c>
      <c r="K225" s="15" t="s">
        <v>553</v>
      </c>
      <c r="L225" s="15" t="s">
        <v>697</v>
      </c>
      <c r="M225" s="15" t="s">
        <v>1455</v>
      </c>
      <c r="N225" s="16">
        <v>30000000</v>
      </c>
      <c r="O225" s="17">
        <v>19100000</v>
      </c>
      <c r="P225" s="32">
        <f>Table18[[#This Row],[Box Office Revenue ($)]]-Table18[[#This Row],[Budget ($)]]</f>
        <v>-10900000</v>
      </c>
      <c r="Q225" s="35">
        <f>(Table18[[#This Row],[Profit Made]]/Table18[[#This Row],[Budget ($)]])</f>
        <v>-0.36333333333333334</v>
      </c>
      <c r="R225" s="2"/>
      <c r="S225" s="2"/>
      <c r="T225" s="2"/>
      <c r="U225" s="2"/>
      <c r="V225" s="2"/>
      <c r="W225" s="2"/>
    </row>
    <row r="226" spans="1:23" ht="12.75" x14ac:dyDescent="0.2">
      <c r="A226" s="9" t="s">
        <v>1456</v>
      </c>
      <c r="B226" s="10">
        <v>42233</v>
      </c>
      <c r="C226" s="68">
        <f>YEAR(Table18[[#This Row],[Release Date]])</f>
        <v>2015</v>
      </c>
      <c r="D226" s="11" t="s">
        <v>1457</v>
      </c>
      <c r="E226" s="12" t="s">
        <v>24</v>
      </c>
      <c r="F226" s="12" t="s">
        <v>16</v>
      </c>
      <c r="G226" s="13" t="s">
        <v>259</v>
      </c>
      <c r="H226" s="14"/>
      <c r="I226" s="15" t="s">
        <v>1446</v>
      </c>
      <c r="J226" s="15" t="s">
        <v>109</v>
      </c>
      <c r="K226" s="15" t="s">
        <v>1458</v>
      </c>
      <c r="L226" s="12"/>
      <c r="M226" s="12"/>
      <c r="N226" s="16">
        <v>5000000</v>
      </c>
      <c r="O226" s="17">
        <v>54400000</v>
      </c>
      <c r="P226" s="32">
        <f>Table18[[#This Row],[Box Office Revenue ($)]]-Table18[[#This Row],[Budget ($)]]</f>
        <v>49400000</v>
      </c>
      <c r="Q226" s="35">
        <f>(Table18[[#This Row],[Profit Made]]/Table18[[#This Row],[Budget ($)]])</f>
        <v>9.8800000000000008</v>
      </c>
      <c r="R226" s="2"/>
      <c r="S226" s="2"/>
      <c r="T226" s="2"/>
      <c r="U226" s="2"/>
      <c r="V226" s="2"/>
      <c r="W226" s="2"/>
    </row>
    <row r="227" spans="1:23" ht="12.75" x14ac:dyDescent="0.2">
      <c r="A227" s="9" t="s">
        <v>1459</v>
      </c>
      <c r="B227" s="10">
        <v>41894</v>
      </c>
      <c r="C227" s="68">
        <f>YEAR(Table18[[#This Row],[Release Date]])</f>
        <v>2014</v>
      </c>
      <c r="D227" s="11" t="s">
        <v>1460</v>
      </c>
      <c r="E227" s="12" t="s">
        <v>33</v>
      </c>
      <c r="F227" s="12"/>
      <c r="G227" s="13" t="s">
        <v>1461</v>
      </c>
      <c r="H227" s="14"/>
      <c r="I227" s="15" t="s">
        <v>859</v>
      </c>
      <c r="J227" s="15" t="s">
        <v>1462</v>
      </c>
      <c r="K227" s="15" t="s">
        <v>1463</v>
      </c>
      <c r="L227" s="12"/>
      <c r="M227" s="12"/>
      <c r="N227" s="16">
        <v>13200000</v>
      </c>
      <c r="O227" s="17">
        <v>54300000</v>
      </c>
      <c r="P227" s="32">
        <f>Table18[[#This Row],[Box Office Revenue ($)]]-Table18[[#This Row],[Budget ($)]]</f>
        <v>41100000</v>
      </c>
      <c r="Q227" s="35">
        <f>(Table18[[#This Row],[Profit Made]]/Table18[[#This Row],[Budget ($)]])</f>
        <v>3.1136363636363638</v>
      </c>
      <c r="R227" s="2"/>
      <c r="S227" s="2"/>
      <c r="T227" s="2"/>
      <c r="U227" s="2"/>
      <c r="V227" s="2"/>
      <c r="W227" s="2"/>
    </row>
    <row r="228" spans="1:23" ht="12.75" x14ac:dyDescent="0.2">
      <c r="A228" s="9" t="s">
        <v>1464</v>
      </c>
      <c r="B228" s="10">
        <v>41404</v>
      </c>
      <c r="C228" s="68">
        <f>YEAR(Table18[[#This Row],[Release Date]])</f>
        <v>2013</v>
      </c>
      <c r="D228" s="11" t="s">
        <v>1465</v>
      </c>
      <c r="E228" s="12" t="s">
        <v>17</v>
      </c>
      <c r="F228" s="12"/>
      <c r="G228" s="13" t="s">
        <v>1466</v>
      </c>
      <c r="H228" s="14"/>
      <c r="I228" s="15" t="s">
        <v>660</v>
      </c>
      <c r="J228" s="15" t="s">
        <v>1467</v>
      </c>
      <c r="K228" s="15" t="s">
        <v>1468</v>
      </c>
      <c r="L228" s="15" t="s">
        <v>1469</v>
      </c>
      <c r="M228" s="15" t="s">
        <v>1470</v>
      </c>
      <c r="N228" s="16">
        <v>2900000</v>
      </c>
      <c r="O228" s="17">
        <v>1000000</v>
      </c>
      <c r="P228" s="32">
        <f>Table18[[#This Row],[Box Office Revenue ($)]]-Table18[[#This Row],[Budget ($)]]</f>
        <v>-1900000</v>
      </c>
      <c r="Q228" s="35">
        <f>(Table18[[#This Row],[Profit Made]]/Table18[[#This Row],[Budget ($)]])</f>
        <v>-0.65517241379310343</v>
      </c>
      <c r="R228" s="2"/>
      <c r="S228" s="2"/>
      <c r="T228" s="2"/>
      <c r="U228" s="2"/>
      <c r="V228" s="2"/>
      <c r="W228" s="2"/>
    </row>
    <row r="229" spans="1:23" ht="12.75" x14ac:dyDescent="0.2">
      <c r="A229" s="9" t="s">
        <v>1471</v>
      </c>
      <c r="B229" s="10">
        <v>41708</v>
      </c>
      <c r="C229" s="68">
        <f>YEAR(Table18[[#This Row],[Release Date]])</f>
        <v>2014</v>
      </c>
      <c r="D229" s="11" t="s">
        <v>1472</v>
      </c>
      <c r="E229" s="12" t="s">
        <v>145</v>
      </c>
      <c r="F229" s="12" t="s">
        <v>64</v>
      </c>
      <c r="G229" s="13" t="s">
        <v>1473</v>
      </c>
      <c r="H229" s="14"/>
      <c r="I229" s="15" t="s">
        <v>1210</v>
      </c>
      <c r="J229" s="15" t="s">
        <v>1474</v>
      </c>
      <c r="K229" s="15" t="s">
        <v>820</v>
      </c>
      <c r="L229" s="15" t="s">
        <v>1475</v>
      </c>
      <c r="M229" s="15" t="s">
        <v>1476</v>
      </c>
      <c r="N229" s="16">
        <v>125000000</v>
      </c>
      <c r="O229" s="17">
        <v>362600000</v>
      </c>
      <c r="P229" s="32">
        <f>Table18[[#This Row],[Box Office Revenue ($)]]-Table18[[#This Row],[Budget ($)]]</f>
        <v>237600000</v>
      </c>
      <c r="Q229" s="35">
        <f>(Table18[[#This Row],[Profit Made]]/Table18[[#This Row],[Budget ($)]])</f>
        <v>1.9008</v>
      </c>
      <c r="R229" s="2"/>
      <c r="S229" s="2"/>
      <c r="T229" s="2"/>
      <c r="U229" s="2"/>
      <c r="V229" s="2"/>
      <c r="W229" s="2"/>
    </row>
    <row r="230" spans="1:23" ht="12.75" x14ac:dyDescent="0.2">
      <c r="A230" s="9" t="s">
        <v>1477</v>
      </c>
      <c r="B230" s="10">
        <v>41666</v>
      </c>
      <c r="C230" s="68">
        <f>YEAR(Table18[[#This Row],[Release Date]])</f>
        <v>2014</v>
      </c>
      <c r="D230" s="11" t="s">
        <v>1478</v>
      </c>
      <c r="E230" s="12" t="s">
        <v>16</v>
      </c>
      <c r="F230" s="12"/>
      <c r="G230" s="13" t="s">
        <v>1479</v>
      </c>
      <c r="H230" s="14"/>
      <c r="I230" s="15" t="s">
        <v>139</v>
      </c>
      <c r="J230" s="15" t="s">
        <v>1480</v>
      </c>
      <c r="K230" s="15" t="s">
        <v>1481</v>
      </c>
      <c r="L230" s="15" t="s">
        <v>339</v>
      </c>
      <c r="M230" s="15" t="s">
        <v>1482</v>
      </c>
      <c r="N230" s="16">
        <v>50000000</v>
      </c>
      <c r="O230" s="17">
        <v>222800000</v>
      </c>
      <c r="P230" s="32">
        <f>Table18[[#This Row],[Box Office Revenue ($)]]-Table18[[#This Row],[Budget ($)]]</f>
        <v>172800000</v>
      </c>
      <c r="Q230" s="35">
        <f>(Table18[[#This Row],[Profit Made]]/Table18[[#This Row],[Budget ($)]])</f>
        <v>3.456</v>
      </c>
      <c r="R230" s="2"/>
      <c r="S230" s="2"/>
      <c r="T230" s="2"/>
      <c r="U230" s="2"/>
      <c r="V230" s="2"/>
      <c r="W230" s="2"/>
    </row>
    <row r="231" spans="1:23" ht="12.75" x14ac:dyDescent="0.2">
      <c r="A231" s="9" t="s">
        <v>1483</v>
      </c>
      <c r="B231" s="10">
        <v>41425</v>
      </c>
      <c r="C231" s="68">
        <f>YEAR(Table18[[#This Row],[Release Date]])</f>
        <v>2013</v>
      </c>
      <c r="D231" s="11" t="s">
        <v>1484</v>
      </c>
      <c r="E231" s="12" t="s">
        <v>33</v>
      </c>
      <c r="F231" s="12"/>
      <c r="G231" s="13" t="s">
        <v>1485</v>
      </c>
      <c r="H231" s="14"/>
      <c r="I231" s="15" t="s">
        <v>215</v>
      </c>
      <c r="J231" s="15" t="s">
        <v>1486</v>
      </c>
      <c r="K231" s="15" t="s">
        <v>332</v>
      </c>
      <c r="L231" s="15" t="s">
        <v>1487</v>
      </c>
      <c r="M231" s="15" t="s">
        <v>1488</v>
      </c>
      <c r="N231" s="16">
        <v>75000000</v>
      </c>
      <c r="O231" s="17">
        <v>351700000</v>
      </c>
      <c r="P231" s="32">
        <f>Table18[[#This Row],[Box Office Revenue ($)]]-Table18[[#This Row],[Budget ($)]]</f>
        <v>276700000</v>
      </c>
      <c r="Q231" s="35">
        <f>(Table18[[#This Row],[Profit Made]]/Table18[[#This Row],[Budget ($)]])</f>
        <v>3.6893333333333334</v>
      </c>
      <c r="R231" s="2"/>
      <c r="S231" s="2"/>
      <c r="T231" s="2"/>
      <c r="U231" s="2"/>
      <c r="V231" s="2"/>
      <c r="W231" s="2"/>
    </row>
    <row r="232" spans="1:23" ht="12.75" x14ac:dyDescent="0.2">
      <c r="A232" s="9" t="s">
        <v>1489</v>
      </c>
      <c r="B232" s="10">
        <v>42527</v>
      </c>
      <c r="C232" s="68">
        <f>YEAR(Table18[[#This Row],[Release Date]])</f>
        <v>2016</v>
      </c>
      <c r="D232" s="11" t="s">
        <v>1490</v>
      </c>
      <c r="E232" s="12" t="s">
        <v>16</v>
      </c>
      <c r="F232" s="12"/>
      <c r="G232" s="13" t="s">
        <v>1120</v>
      </c>
      <c r="H232" s="14"/>
      <c r="I232" s="15" t="s">
        <v>1488</v>
      </c>
      <c r="J232" s="15" t="s">
        <v>215</v>
      </c>
      <c r="K232" s="15" t="s">
        <v>1487</v>
      </c>
      <c r="L232" s="15" t="s">
        <v>1430</v>
      </c>
      <c r="M232" s="15" t="s">
        <v>1491</v>
      </c>
      <c r="N232" s="16">
        <v>90000000</v>
      </c>
      <c r="O232" s="17">
        <v>320900000</v>
      </c>
      <c r="P232" s="32">
        <f>Table18[[#This Row],[Box Office Revenue ($)]]-Table18[[#This Row],[Budget ($)]]</f>
        <v>230900000</v>
      </c>
      <c r="Q232" s="35">
        <f>(Table18[[#This Row],[Profit Made]]/Table18[[#This Row],[Budget ($)]])</f>
        <v>2.5655555555555556</v>
      </c>
      <c r="R232" s="2"/>
      <c r="S232" s="2"/>
      <c r="T232" s="2"/>
      <c r="U232" s="2"/>
      <c r="V232" s="2"/>
      <c r="W232" s="2"/>
    </row>
    <row r="233" spans="1:23" ht="12.75" x14ac:dyDescent="0.2">
      <c r="A233" s="9" t="s">
        <v>1492</v>
      </c>
      <c r="B233" s="10">
        <v>41374</v>
      </c>
      <c r="C233" s="68">
        <f>YEAR(Table18[[#This Row],[Release Date]])</f>
        <v>2013</v>
      </c>
      <c r="D233" s="11" t="s">
        <v>1493</v>
      </c>
      <c r="E233" s="12" t="s">
        <v>24</v>
      </c>
      <c r="F233" s="12" t="s">
        <v>159</v>
      </c>
      <c r="G233" s="13" t="s">
        <v>1494</v>
      </c>
      <c r="H233" s="14"/>
      <c r="I233" s="15" t="s">
        <v>701</v>
      </c>
      <c r="J233" s="15" t="s">
        <v>1495</v>
      </c>
      <c r="K233" s="15" t="s">
        <v>1496</v>
      </c>
      <c r="L233" s="15" t="s">
        <v>332</v>
      </c>
      <c r="M233" s="15" t="s">
        <v>889</v>
      </c>
      <c r="N233" s="16">
        <v>120000000</v>
      </c>
      <c r="O233" s="17">
        <v>286200000</v>
      </c>
      <c r="P233" s="32">
        <f>Table18[[#This Row],[Box Office Revenue ($)]]-Table18[[#This Row],[Budget ($)]]</f>
        <v>166200000</v>
      </c>
      <c r="Q233" s="35">
        <f>(Table18[[#This Row],[Profit Made]]/Table18[[#This Row],[Budget ($)]])</f>
        <v>1.385</v>
      </c>
      <c r="R233" s="2"/>
      <c r="S233" s="2"/>
      <c r="T233" s="2"/>
      <c r="U233" s="2"/>
      <c r="V233" s="2"/>
      <c r="W233" s="2"/>
    </row>
    <row r="234" spans="1:23" ht="12.75" x14ac:dyDescent="0.2">
      <c r="A234" s="9" t="s">
        <v>1497</v>
      </c>
      <c r="B234" s="10">
        <v>41355</v>
      </c>
      <c r="C234" s="68">
        <f>YEAR(Table18[[#This Row],[Release Date]])</f>
        <v>2013</v>
      </c>
      <c r="D234" s="11" t="s">
        <v>1498</v>
      </c>
      <c r="E234" s="12" t="s">
        <v>24</v>
      </c>
      <c r="F234" s="12"/>
      <c r="G234" s="13" t="s">
        <v>1499</v>
      </c>
      <c r="H234" s="14"/>
      <c r="I234" s="15" t="s">
        <v>469</v>
      </c>
      <c r="J234" s="15" t="s">
        <v>1256</v>
      </c>
      <c r="K234" s="15" t="s">
        <v>332</v>
      </c>
      <c r="L234" s="15" t="s">
        <v>1500</v>
      </c>
      <c r="M234" s="15" t="s">
        <v>1501</v>
      </c>
      <c r="N234" s="16">
        <v>70000000</v>
      </c>
      <c r="O234" s="17">
        <v>161000000</v>
      </c>
      <c r="P234" s="32">
        <f>Table18[[#This Row],[Box Office Revenue ($)]]-Table18[[#This Row],[Budget ($)]]</f>
        <v>91000000</v>
      </c>
      <c r="Q234" s="35">
        <f>(Table18[[#This Row],[Profit Made]]/Table18[[#This Row],[Budget ($)]])</f>
        <v>1.3</v>
      </c>
      <c r="R234" s="2"/>
      <c r="S234" s="2"/>
      <c r="T234" s="2"/>
      <c r="U234" s="2"/>
      <c r="V234" s="2"/>
      <c r="W234" s="2"/>
    </row>
    <row r="235" spans="1:23" ht="12.75" x14ac:dyDescent="0.2">
      <c r="A235" s="9" t="s">
        <v>1502</v>
      </c>
      <c r="B235" s="10">
        <v>41515</v>
      </c>
      <c r="C235" s="68">
        <f>YEAR(Table18[[#This Row],[Release Date]])</f>
        <v>2013</v>
      </c>
      <c r="D235" s="11" t="s">
        <v>1503</v>
      </c>
      <c r="E235" s="12" t="s">
        <v>222</v>
      </c>
      <c r="F235" s="12" t="s">
        <v>296</v>
      </c>
      <c r="G235" s="13" t="s">
        <v>1504</v>
      </c>
      <c r="H235" s="14"/>
      <c r="I235" s="15" t="s">
        <v>1505</v>
      </c>
      <c r="J235" s="15" t="s">
        <v>1506</v>
      </c>
      <c r="K235" s="15" t="s">
        <v>1507</v>
      </c>
      <c r="L235" s="15" t="s">
        <v>1508</v>
      </c>
      <c r="M235" s="15" t="s">
        <v>1509</v>
      </c>
      <c r="N235" s="16">
        <v>10000000</v>
      </c>
      <c r="O235" s="17">
        <v>68500000</v>
      </c>
      <c r="P235" s="32">
        <f>Table18[[#This Row],[Box Office Revenue ($)]]-Table18[[#This Row],[Budget ($)]]</f>
        <v>58500000</v>
      </c>
      <c r="Q235" s="35">
        <f>(Table18[[#This Row],[Profit Made]]/Table18[[#This Row],[Budget ($)]])</f>
        <v>5.85</v>
      </c>
      <c r="R235" s="2"/>
      <c r="S235" s="2"/>
      <c r="T235" s="2"/>
      <c r="U235" s="2"/>
      <c r="V235" s="2"/>
      <c r="W235" s="2"/>
    </row>
    <row r="236" spans="1:23" ht="12.75" x14ac:dyDescent="0.2">
      <c r="A236" s="9" t="s">
        <v>1510</v>
      </c>
      <c r="B236" s="10">
        <v>40935</v>
      </c>
      <c r="C236" s="68">
        <f>YEAR(Table18[[#This Row],[Release Date]])</f>
        <v>2012</v>
      </c>
      <c r="D236" s="11" t="s">
        <v>1511</v>
      </c>
      <c r="E236" s="12" t="s">
        <v>33</v>
      </c>
      <c r="F236" s="12" t="s">
        <v>183</v>
      </c>
      <c r="G236" s="13" t="s">
        <v>1512</v>
      </c>
      <c r="H236" s="14"/>
      <c r="I236" s="15" t="s">
        <v>1513</v>
      </c>
      <c r="J236" s="15" t="s">
        <v>1514</v>
      </c>
      <c r="K236" s="15" t="s">
        <v>1515</v>
      </c>
      <c r="L236" s="15" t="s">
        <v>1516</v>
      </c>
      <c r="M236" s="15" t="s">
        <v>1517</v>
      </c>
      <c r="N236" s="16">
        <v>40000000</v>
      </c>
      <c r="O236" s="17">
        <v>36900000</v>
      </c>
      <c r="P236" s="32">
        <f>Table18[[#This Row],[Box Office Revenue ($)]]-Table18[[#This Row],[Budget ($)]]</f>
        <v>-3100000</v>
      </c>
      <c r="Q236" s="35">
        <f>(Table18[[#This Row],[Profit Made]]/Table18[[#This Row],[Budget ($)]])</f>
        <v>-7.7499999999999999E-2</v>
      </c>
      <c r="R236" s="2"/>
      <c r="S236" s="2"/>
      <c r="T236" s="2"/>
      <c r="U236" s="2"/>
      <c r="V236" s="2"/>
      <c r="W236" s="2"/>
    </row>
    <row r="237" spans="1:23" ht="12.75" x14ac:dyDescent="0.2">
      <c r="A237" s="9" t="s">
        <v>1518</v>
      </c>
      <c r="B237" s="10">
        <v>41936</v>
      </c>
      <c r="C237" s="68">
        <f>YEAR(Table18[[#This Row],[Release Date]])</f>
        <v>2014</v>
      </c>
      <c r="D237" s="11" t="s">
        <v>1519</v>
      </c>
      <c r="E237" s="12" t="s">
        <v>17</v>
      </c>
      <c r="F237" s="12"/>
      <c r="G237" s="13" t="s">
        <v>1520</v>
      </c>
      <c r="H237" s="14"/>
      <c r="I237" s="15" t="s">
        <v>1521</v>
      </c>
      <c r="J237" s="15" t="s">
        <v>1321</v>
      </c>
      <c r="K237" s="15" t="s">
        <v>1522</v>
      </c>
      <c r="L237" s="15" t="s">
        <v>1523</v>
      </c>
      <c r="M237" s="15" t="s">
        <v>1524</v>
      </c>
      <c r="N237" s="16">
        <v>5000000</v>
      </c>
      <c r="O237" s="17">
        <v>103600000</v>
      </c>
      <c r="P237" s="32">
        <f>Table18[[#This Row],[Box Office Revenue ($)]]-Table18[[#This Row],[Budget ($)]]</f>
        <v>98600000</v>
      </c>
      <c r="Q237" s="35">
        <f>(Table18[[#This Row],[Profit Made]]/Table18[[#This Row],[Budget ($)]])</f>
        <v>19.72</v>
      </c>
      <c r="R237" s="2"/>
      <c r="S237" s="2"/>
      <c r="T237" s="2"/>
      <c r="U237" s="2"/>
      <c r="V237" s="2"/>
      <c r="W237" s="2"/>
    </row>
    <row r="238" spans="1:23" ht="12.75" x14ac:dyDescent="0.2">
      <c r="A238" s="9" t="s">
        <v>1525</v>
      </c>
      <c r="B238" s="10">
        <v>42258</v>
      </c>
      <c r="C238" s="68">
        <f>YEAR(Table18[[#This Row],[Release Date]])</f>
        <v>2015</v>
      </c>
      <c r="D238" s="11" t="s">
        <v>1526</v>
      </c>
      <c r="E238" s="12" t="s">
        <v>42</v>
      </c>
      <c r="F238" s="12" t="s">
        <v>64</v>
      </c>
      <c r="G238" s="13" t="s">
        <v>1527</v>
      </c>
      <c r="H238" s="14"/>
      <c r="I238" s="15" t="s">
        <v>1528</v>
      </c>
      <c r="J238" s="15" t="s">
        <v>1171</v>
      </c>
      <c r="K238" s="15" t="s">
        <v>1529</v>
      </c>
      <c r="L238" s="15" t="s">
        <v>155</v>
      </c>
      <c r="M238" s="15" t="s">
        <v>1530</v>
      </c>
      <c r="N238" s="16">
        <v>28000000</v>
      </c>
      <c r="O238" s="17">
        <v>8600000</v>
      </c>
      <c r="P238" s="32">
        <f>Table18[[#This Row],[Box Office Revenue ($)]]-Table18[[#This Row],[Budget ($)]]</f>
        <v>-19400000</v>
      </c>
      <c r="Q238" s="35">
        <f>(Table18[[#This Row],[Profit Made]]/Table18[[#This Row],[Budget ($)]])</f>
        <v>-0.69285714285714284</v>
      </c>
      <c r="R238" s="2"/>
      <c r="S238" s="2"/>
      <c r="T238" s="2"/>
      <c r="U238" s="2"/>
      <c r="V238" s="2"/>
      <c r="W238" s="2"/>
    </row>
    <row r="239" spans="1:23" ht="12.75" x14ac:dyDescent="0.2">
      <c r="A239" s="9" t="s">
        <v>1531</v>
      </c>
      <c r="B239" s="10">
        <v>41467</v>
      </c>
      <c r="C239" s="68">
        <f>YEAR(Table18[[#This Row],[Release Date]])</f>
        <v>2013</v>
      </c>
      <c r="D239" s="11" t="s">
        <v>1532</v>
      </c>
      <c r="E239" s="12" t="s">
        <v>24</v>
      </c>
      <c r="F239" s="12" t="s">
        <v>159</v>
      </c>
      <c r="G239" s="13" t="s">
        <v>537</v>
      </c>
      <c r="H239" s="14"/>
      <c r="I239" s="15" t="s">
        <v>540</v>
      </c>
      <c r="J239" s="15" t="s">
        <v>1533</v>
      </c>
      <c r="K239" s="15" t="s">
        <v>859</v>
      </c>
      <c r="L239" s="15" t="s">
        <v>983</v>
      </c>
      <c r="M239" s="15" t="s">
        <v>1534</v>
      </c>
      <c r="N239" s="16">
        <v>190000000</v>
      </c>
      <c r="O239" s="17">
        <v>411000000</v>
      </c>
      <c r="P239" s="32">
        <f>Table18[[#This Row],[Box Office Revenue ($)]]-Table18[[#This Row],[Budget ($)]]</f>
        <v>221000000</v>
      </c>
      <c r="Q239" s="35">
        <f>(Table18[[#This Row],[Profit Made]]/Table18[[#This Row],[Budget ($)]])</f>
        <v>1.1631578947368422</v>
      </c>
      <c r="R239" s="2"/>
      <c r="S239" s="2"/>
      <c r="T239" s="2"/>
      <c r="U239" s="2"/>
      <c r="V239" s="2"/>
      <c r="W239" s="2"/>
    </row>
    <row r="240" spans="1:23" ht="12.75" x14ac:dyDescent="0.2">
      <c r="A240" s="9" t="s">
        <v>1535</v>
      </c>
      <c r="B240" s="10">
        <v>41390</v>
      </c>
      <c r="C240" s="68">
        <f>YEAR(Table18[[#This Row],[Release Date]])</f>
        <v>2013</v>
      </c>
      <c r="D240" s="11" t="s">
        <v>1536</v>
      </c>
      <c r="E240" s="12" t="s">
        <v>24</v>
      </c>
      <c r="F240" s="12" t="s">
        <v>42</v>
      </c>
      <c r="G240" s="13" t="s">
        <v>25</v>
      </c>
      <c r="H240" s="14"/>
      <c r="I240" s="15" t="s">
        <v>35</v>
      </c>
      <c r="J240" s="15" t="s">
        <v>449</v>
      </c>
      <c r="K240" s="15" t="s">
        <v>1302</v>
      </c>
      <c r="L240" s="15" t="s">
        <v>1537</v>
      </c>
      <c r="M240" s="15" t="s">
        <v>155</v>
      </c>
      <c r="N240" s="16">
        <v>26000000</v>
      </c>
      <c r="O240" s="17">
        <v>86200000</v>
      </c>
      <c r="P240" s="32">
        <f>Table18[[#This Row],[Box Office Revenue ($)]]-Table18[[#This Row],[Budget ($)]]</f>
        <v>60200000</v>
      </c>
      <c r="Q240" s="35">
        <f>(Table18[[#This Row],[Profit Made]]/Table18[[#This Row],[Budget ($)]])</f>
        <v>2.3153846153846156</v>
      </c>
      <c r="R240" s="2"/>
      <c r="S240" s="2"/>
      <c r="T240" s="2"/>
      <c r="U240" s="2"/>
      <c r="V240" s="2"/>
      <c r="W240" s="2"/>
    </row>
    <row r="241" spans="1:23" ht="12.75" x14ac:dyDescent="0.2">
      <c r="A241" s="9" t="s">
        <v>1538</v>
      </c>
      <c r="B241" s="10">
        <v>42277</v>
      </c>
      <c r="C241" s="68">
        <f>YEAR(Table18[[#This Row],[Release Date]])</f>
        <v>2015</v>
      </c>
      <c r="D241" s="11" t="s">
        <v>1539</v>
      </c>
      <c r="E241" s="12" t="s">
        <v>54</v>
      </c>
      <c r="F241" s="12" t="s">
        <v>145</v>
      </c>
      <c r="G241" s="13" t="s">
        <v>1540</v>
      </c>
      <c r="H241" s="14"/>
      <c r="I241" s="15" t="s">
        <v>464</v>
      </c>
      <c r="J241" s="15" t="s">
        <v>1541</v>
      </c>
      <c r="K241" s="15" t="s">
        <v>169</v>
      </c>
      <c r="L241" s="15" t="s">
        <v>740</v>
      </c>
      <c r="M241" s="15" t="s">
        <v>1542</v>
      </c>
      <c r="N241" s="16">
        <v>150000000</v>
      </c>
      <c r="O241" s="17">
        <v>128400000</v>
      </c>
      <c r="P241" s="32">
        <f>Table18[[#This Row],[Box Office Revenue ($)]]-Table18[[#This Row],[Budget ($)]]</f>
        <v>-21600000</v>
      </c>
      <c r="Q241" s="35">
        <f>(Table18[[#This Row],[Profit Made]]/Table18[[#This Row],[Budget ($)]])</f>
        <v>-0.14399999999999999</v>
      </c>
      <c r="R241" s="2"/>
      <c r="S241" s="2"/>
      <c r="T241" s="2"/>
      <c r="U241" s="2"/>
      <c r="V241" s="2"/>
      <c r="W241" s="2"/>
    </row>
    <row r="242" spans="1:23" ht="12.75" x14ac:dyDescent="0.2">
      <c r="A242" s="9" t="s">
        <v>1543</v>
      </c>
      <c r="B242" s="10">
        <v>42209</v>
      </c>
      <c r="C242" s="68">
        <f>YEAR(Table18[[#This Row],[Release Date]])</f>
        <v>2015</v>
      </c>
      <c r="D242" s="11" t="s">
        <v>1544</v>
      </c>
      <c r="E242" s="12" t="s">
        <v>183</v>
      </c>
      <c r="F242" s="12" t="s">
        <v>323</v>
      </c>
      <c r="G242" s="13" t="s">
        <v>1545</v>
      </c>
      <c r="H242" s="14"/>
      <c r="I242" s="15" t="s">
        <v>1546</v>
      </c>
      <c r="J242" s="15" t="s">
        <v>1547</v>
      </c>
      <c r="K242" s="12"/>
      <c r="L242" s="12"/>
      <c r="M242" s="12"/>
      <c r="N242" s="16">
        <v>12000000</v>
      </c>
      <c r="O242" s="17">
        <v>85500000</v>
      </c>
      <c r="P242" s="32">
        <f>Table18[[#This Row],[Box Office Revenue ($)]]-Table18[[#This Row],[Budget ($)]]</f>
        <v>73500000</v>
      </c>
      <c r="Q242" s="35">
        <f>(Table18[[#This Row],[Profit Made]]/Table18[[#This Row],[Budget ($)]])</f>
        <v>6.125</v>
      </c>
      <c r="R242" s="2"/>
      <c r="S242" s="2"/>
      <c r="T242" s="2"/>
      <c r="U242" s="2"/>
      <c r="V242" s="2"/>
      <c r="W242" s="2"/>
    </row>
    <row r="243" spans="1:23" ht="12.75" x14ac:dyDescent="0.2">
      <c r="A243" s="9" t="s">
        <v>1548</v>
      </c>
      <c r="B243" s="10">
        <v>41201</v>
      </c>
      <c r="C243" s="68">
        <f>YEAR(Table18[[#This Row],[Release Date]])</f>
        <v>2012</v>
      </c>
      <c r="D243" s="11" t="s">
        <v>1549</v>
      </c>
      <c r="E243" s="12" t="s">
        <v>16</v>
      </c>
      <c r="F243" s="12"/>
      <c r="G243" s="13" t="s">
        <v>1436</v>
      </c>
      <c r="H243" s="13" t="s">
        <v>1435</v>
      </c>
      <c r="I243" s="15" t="s">
        <v>1550</v>
      </c>
      <c r="J243" s="15" t="s">
        <v>1551</v>
      </c>
      <c r="K243" s="12"/>
      <c r="L243" s="12"/>
      <c r="M243" s="12"/>
      <c r="N243" s="16">
        <v>5000000</v>
      </c>
      <c r="O243" s="17">
        <v>142800000</v>
      </c>
      <c r="P243" s="32">
        <f>Table18[[#This Row],[Box Office Revenue ($)]]-Table18[[#This Row],[Budget ($)]]</f>
        <v>137800000</v>
      </c>
      <c r="Q243" s="35">
        <f>(Table18[[#This Row],[Profit Made]]/Table18[[#This Row],[Budget ($)]])</f>
        <v>27.56</v>
      </c>
      <c r="R243" s="2"/>
      <c r="S243" s="2"/>
      <c r="T243" s="2"/>
      <c r="U243" s="2"/>
      <c r="V243" s="2"/>
      <c r="W243" s="2"/>
    </row>
    <row r="244" spans="1:23" ht="12.75" x14ac:dyDescent="0.2">
      <c r="A244" s="9" t="s">
        <v>1552</v>
      </c>
      <c r="B244" s="10">
        <v>42300</v>
      </c>
      <c r="C244" s="68">
        <f>YEAR(Table18[[#This Row],[Release Date]])</f>
        <v>2015</v>
      </c>
      <c r="D244" s="11" t="s">
        <v>1553</v>
      </c>
      <c r="E244" s="12" t="s">
        <v>17</v>
      </c>
      <c r="F244" s="12"/>
      <c r="G244" s="13" t="s">
        <v>1554</v>
      </c>
      <c r="H244" s="14"/>
      <c r="I244" s="15" t="s">
        <v>1551</v>
      </c>
      <c r="J244" s="15" t="s">
        <v>1555</v>
      </c>
      <c r="K244" s="12"/>
      <c r="L244" s="12"/>
      <c r="M244" s="12"/>
      <c r="N244" s="16">
        <v>10000000</v>
      </c>
      <c r="O244" s="17">
        <v>78100000</v>
      </c>
      <c r="P244" s="32">
        <f>Table18[[#This Row],[Box Office Revenue ($)]]-Table18[[#This Row],[Budget ($)]]</f>
        <v>68100000</v>
      </c>
      <c r="Q244" s="35">
        <f>(Table18[[#This Row],[Profit Made]]/Table18[[#This Row],[Budget ($)]])</f>
        <v>6.81</v>
      </c>
      <c r="R244" s="2"/>
      <c r="S244" s="2"/>
      <c r="T244" s="2"/>
      <c r="U244" s="2"/>
      <c r="V244" s="2"/>
      <c r="W244" s="2"/>
    </row>
    <row r="245" spans="1:23" ht="12.75" x14ac:dyDescent="0.2">
      <c r="A245" s="9" t="s">
        <v>1556</v>
      </c>
      <c r="B245" s="10">
        <v>41138</v>
      </c>
      <c r="C245" s="68">
        <f>YEAR(Table18[[#This Row],[Release Date]])</f>
        <v>2012</v>
      </c>
      <c r="D245" s="11" t="s">
        <v>1557</v>
      </c>
      <c r="E245" s="12" t="s">
        <v>54</v>
      </c>
      <c r="F245" s="12"/>
      <c r="G245" s="13" t="s">
        <v>1558</v>
      </c>
      <c r="H245" s="14"/>
      <c r="I245" s="15" t="s">
        <v>570</v>
      </c>
      <c r="J245" s="15" t="s">
        <v>1559</v>
      </c>
      <c r="K245" s="15" t="s">
        <v>719</v>
      </c>
      <c r="L245" s="15" t="s">
        <v>168</v>
      </c>
      <c r="M245" s="15" t="s">
        <v>1429</v>
      </c>
      <c r="N245" s="16">
        <v>60000000</v>
      </c>
      <c r="O245" s="17">
        <v>107100000</v>
      </c>
      <c r="P245" s="32">
        <f>Table18[[#This Row],[Box Office Revenue ($)]]-Table18[[#This Row],[Budget ($)]]</f>
        <v>47100000</v>
      </c>
      <c r="Q245" s="35">
        <f>(Table18[[#This Row],[Profit Made]]/Table18[[#This Row],[Budget ($)]])</f>
        <v>0.78500000000000003</v>
      </c>
      <c r="R245" s="2"/>
      <c r="S245" s="2"/>
      <c r="T245" s="2"/>
      <c r="U245" s="2"/>
      <c r="V245" s="2"/>
      <c r="W245" s="2"/>
    </row>
    <row r="246" spans="1:23" ht="12.75" x14ac:dyDescent="0.2">
      <c r="A246" s="9" t="s">
        <v>1560</v>
      </c>
      <c r="B246" s="10">
        <v>41268</v>
      </c>
      <c r="C246" s="68">
        <f>YEAR(Table18[[#This Row],[Release Date]])</f>
        <v>2012</v>
      </c>
      <c r="D246" s="11" t="s">
        <v>1561</v>
      </c>
      <c r="E246" s="12" t="s">
        <v>42</v>
      </c>
      <c r="F246" s="12"/>
      <c r="G246" s="13" t="s">
        <v>1562</v>
      </c>
      <c r="H246" s="14"/>
      <c r="I246" s="15" t="s">
        <v>1563</v>
      </c>
      <c r="J246" s="15" t="s">
        <v>1564</v>
      </c>
      <c r="K246" s="15" t="s">
        <v>1565</v>
      </c>
      <c r="L246" s="15" t="s">
        <v>1566</v>
      </c>
      <c r="M246" s="15" t="s">
        <v>1567</v>
      </c>
      <c r="N246" s="16">
        <v>25000000</v>
      </c>
      <c r="O246" s="17">
        <v>119800000</v>
      </c>
      <c r="P246" s="32">
        <f>Table18[[#This Row],[Box Office Revenue ($)]]-Table18[[#This Row],[Budget ($)]]</f>
        <v>94800000</v>
      </c>
      <c r="Q246" s="35">
        <f>(Table18[[#This Row],[Profit Made]]/Table18[[#This Row],[Budget ($)]])</f>
        <v>3.7919999999999998</v>
      </c>
      <c r="R246" s="2"/>
      <c r="S246" s="2"/>
      <c r="T246" s="2"/>
      <c r="U246" s="2"/>
      <c r="V246" s="2"/>
      <c r="W246" s="2"/>
    </row>
    <row r="247" spans="1:23" ht="12.75" x14ac:dyDescent="0.2">
      <c r="A247" s="9" t="s">
        <v>1568</v>
      </c>
      <c r="B247" s="10">
        <v>41299</v>
      </c>
      <c r="C247" s="68">
        <f>YEAR(Table18[[#This Row],[Release Date]])</f>
        <v>2013</v>
      </c>
      <c r="D247" s="11" t="s">
        <v>1569</v>
      </c>
      <c r="E247" s="12" t="s">
        <v>33</v>
      </c>
      <c r="F247" s="12" t="s">
        <v>24</v>
      </c>
      <c r="G247" s="13" t="s">
        <v>1570</v>
      </c>
      <c r="H247" s="14"/>
      <c r="I247" s="15" t="s">
        <v>1335</v>
      </c>
      <c r="J247" s="15" t="s">
        <v>973</v>
      </c>
      <c r="K247" s="15" t="s">
        <v>243</v>
      </c>
      <c r="L247" s="15" t="s">
        <v>1571</v>
      </c>
      <c r="M247" s="15" t="s">
        <v>644</v>
      </c>
      <c r="N247" s="16">
        <v>35000000</v>
      </c>
      <c r="O247" s="17">
        <v>48500000</v>
      </c>
      <c r="P247" s="32">
        <f>Table18[[#This Row],[Box Office Revenue ($)]]-Table18[[#This Row],[Budget ($)]]</f>
        <v>13500000</v>
      </c>
      <c r="Q247" s="35">
        <f>(Table18[[#This Row],[Profit Made]]/Table18[[#This Row],[Budget ($)]])</f>
        <v>0.38571428571428573</v>
      </c>
      <c r="R247" s="2"/>
      <c r="S247" s="2"/>
      <c r="T247" s="2"/>
      <c r="U247" s="2"/>
      <c r="V247" s="2"/>
      <c r="W247" s="2"/>
    </row>
    <row r="248" spans="1:23" ht="12.75" x14ac:dyDescent="0.2">
      <c r="A248" s="9" t="s">
        <v>1572</v>
      </c>
      <c r="B248" s="10">
        <v>42111</v>
      </c>
      <c r="C248" s="68">
        <f>YEAR(Table18[[#This Row],[Release Date]])</f>
        <v>2015</v>
      </c>
      <c r="D248" s="11" t="s">
        <v>1573</v>
      </c>
      <c r="E248" s="12" t="s">
        <v>24</v>
      </c>
      <c r="F248" s="12" t="s">
        <v>42</v>
      </c>
      <c r="G248" s="13" t="s">
        <v>1562</v>
      </c>
      <c r="H248" s="14"/>
      <c r="I248" s="15" t="s">
        <v>918</v>
      </c>
      <c r="J248" s="15" t="s">
        <v>1574</v>
      </c>
      <c r="K248" s="15" t="s">
        <v>1575</v>
      </c>
      <c r="L248" s="15" t="s">
        <v>1576</v>
      </c>
      <c r="M248" s="15" t="s">
        <v>1577</v>
      </c>
      <c r="N248" s="16">
        <v>40000000</v>
      </c>
      <c r="O248" s="17">
        <v>107600000</v>
      </c>
      <c r="P248" s="32">
        <f>Table18[[#This Row],[Box Office Revenue ($)]]-Table18[[#This Row],[Budget ($)]]</f>
        <v>67600000</v>
      </c>
      <c r="Q248" s="35">
        <f>(Table18[[#This Row],[Profit Made]]/Table18[[#This Row],[Budget ($)]])</f>
        <v>1.69</v>
      </c>
      <c r="R248" s="2"/>
      <c r="S248" s="2"/>
      <c r="T248" s="2"/>
      <c r="U248" s="2"/>
      <c r="V248" s="2"/>
      <c r="W248" s="2"/>
    </row>
    <row r="249" spans="1:23" ht="12.75" x14ac:dyDescent="0.2">
      <c r="A249" s="9" t="s">
        <v>1578</v>
      </c>
      <c r="B249" s="10">
        <v>42258</v>
      </c>
      <c r="C249" s="68">
        <f>YEAR(Table18[[#This Row],[Release Date]])</f>
        <v>2015</v>
      </c>
      <c r="D249" s="11" t="s">
        <v>1579</v>
      </c>
      <c r="E249" s="12" t="s">
        <v>63</v>
      </c>
      <c r="F249" s="12" t="s">
        <v>64</v>
      </c>
      <c r="G249" s="13" t="s">
        <v>1580</v>
      </c>
      <c r="H249" s="14"/>
      <c r="I249" s="15" t="s">
        <v>1581</v>
      </c>
      <c r="J249" s="15" t="s">
        <v>1582</v>
      </c>
      <c r="K249" s="15" t="s">
        <v>1583</v>
      </c>
      <c r="L249" s="15" t="s">
        <v>1584</v>
      </c>
      <c r="M249" s="15" t="s">
        <v>1585</v>
      </c>
      <c r="N249" s="16">
        <v>19000000</v>
      </c>
      <c r="O249" s="17">
        <v>5400000</v>
      </c>
      <c r="P249" s="32">
        <f>Table18[[#This Row],[Box Office Revenue ($)]]-Table18[[#This Row],[Budget ($)]]</f>
        <v>-13600000</v>
      </c>
      <c r="Q249" s="35">
        <f>(Table18[[#This Row],[Profit Made]]/Table18[[#This Row],[Budget ($)]])</f>
        <v>-0.71578947368421053</v>
      </c>
      <c r="R249" s="2"/>
      <c r="S249" s="2"/>
      <c r="T249" s="2"/>
      <c r="U249" s="2"/>
      <c r="V249" s="2"/>
      <c r="W249" s="2"/>
    </row>
    <row r="250" spans="1:23" ht="12.75" x14ac:dyDescent="0.2">
      <c r="A250" s="9" t="s">
        <v>1586</v>
      </c>
      <c r="B250" s="10">
        <v>41957</v>
      </c>
      <c r="C250" s="68">
        <f>YEAR(Table18[[#This Row],[Release Date]])</f>
        <v>2014</v>
      </c>
      <c r="D250" s="11" t="s">
        <v>1587</v>
      </c>
      <c r="E250" s="12" t="s">
        <v>191</v>
      </c>
      <c r="F250" s="12"/>
      <c r="G250" s="13" t="s">
        <v>1588</v>
      </c>
      <c r="H250" s="14"/>
      <c r="I250" s="15" t="s">
        <v>1589</v>
      </c>
      <c r="J250" s="15" t="s">
        <v>44</v>
      </c>
      <c r="K250" s="15" t="s">
        <v>1590</v>
      </c>
      <c r="L250" s="15" t="s">
        <v>1591</v>
      </c>
      <c r="M250" s="15" t="s">
        <v>354</v>
      </c>
      <c r="N250" s="16">
        <v>132000000</v>
      </c>
      <c r="O250" s="17">
        <v>373000000</v>
      </c>
      <c r="P250" s="32">
        <f>Table18[[#This Row],[Box Office Revenue ($)]]-Table18[[#This Row],[Budget ($)]]</f>
        <v>241000000</v>
      </c>
      <c r="Q250" s="35">
        <f>(Table18[[#This Row],[Profit Made]]/Table18[[#This Row],[Budget ($)]])</f>
        <v>1.8257575757575757</v>
      </c>
      <c r="R250" s="2"/>
      <c r="S250" s="2"/>
      <c r="T250" s="2"/>
      <c r="U250" s="2"/>
      <c r="V250" s="2"/>
      <c r="W250" s="2"/>
    </row>
    <row r="251" spans="1:23" ht="12.75" x14ac:dyDescent="0.2">
      <c r="A251" s="9" t="s">
        <v>1592</v>
      </c>
      <c r="B251" s="10">
        <v>41089</v>
      </c>
      <c r="C251" s="68">
        <f>YEAR(Table18[[#This Row],[Release Date]])</f>
        <v>2012</v>
      </c>
      <c r="D251" s="11" t="s">
        <v>1593</v>
      </c>
      <c r="E251" s="12" t="s">
        <v>64</v>
      </c>
      <c r="F251" s="12"/>
      <c r="G251" s="13" t="s">
        <v>1594</v>
      </c>
      <c r="H251" s="14"/>
      <c r="I251" s="15" t="s">
        <v>1098</v>
      </c>
      <c r="J251" s="15" t="s">
        <v>1303</v>
      </c>
      <c r="K251" s="15" t="s">
        <v>557</v>
      </c>
      <c r="L251" s="15" t="s">
        <v>1268</v>
      </c>
      <c r="M251" s="15" t="s">
        <v>1595</v>
      </c>
      <c r="N251" s="16">
        <v>16000000</v>
      </c>
      <c r="O251" s="17">
        <v>12400000</v>
      </c>
      <c r="P251" s="32">
        <f>Table18[[#This Row],[Box Office Revenue ($)]]-Table18[[#This Row],[Budget ($)]]</f>
        <v>-3600000</v>
      </c>
      <c r="Q251" s="35">
        <f>(Table18[[#This Row],[Profit Made]]/Table18[[#This Row],[Budget ($)]])</f>
        <v>-0.22500000000000001</v>
      </c>
      <c r="R251" s="2"/>
      <c r="S251" s="2"/>
      <c r="T251" s="2"/>
      <c r="U251" s="2"/>
      <c r="V251" s="2"/>
      <c r="W251" s="2"/>
    </row>
    <row r="252" spans="1:23" ht="12.75" x14ac:dyDescent="0.2">
      <c r="A252" s="9" t="s">
        <v>1596</v>
      </c>
      <c r="B252" s="10">
        <v>41493</v>
      </c>
      <c r="C252" s="68">
        <f>YEAR(Table18[[#This Row],[Release Date]])</f>
        <v>2013</v>
      </c>
      <c r="D252" s="11" t="s">
        <v>1597</v>
      </c>
      <c r="E252" s="12" t="s">
        <v>145</v>
      </c>
      <c r="F252" s="12" t="s">
        <v>54</v>
      </c>
      <c r="G252" s="13" t="s">
        <v>1598</v>
      </c>
      <c r="H252" s="14"/>
      <c r="I252" s="15" t="s">
        <v>820</v>
      </c>
      <c r="J252" s="15" t="s">
        <v>1599</v>
      </c>
      <c r="K252" s="15" t="s">
        <v>1521</v>
      </c>
      <c r="L252" s="15" t="s">
        <v>1600</v>
      </c>
      <c r="M252" s="15" t="s">
        <v>1601</v>
      </c>
      <c r="N252" s="16">
        <v>90000000</v>
      </c>
      <c r="O252" s="17">
        <v>202200000</v>
      </c>
      <c r="P252" s="32">
        <f>Table18[[#This Row],[Box Office Revenue ($)]]-Table18[[#This Row],[Budget ($)]]</f>
        <v>112200000</v>
      </c>
      <c r="Q252" s="35">
        <f>(Table18[[#This Row],[Profit Made]]/Table18[[#This Row],[Budget ($)]])</f>
        <v>1.2466666666666666</v>
      </c>
      <c r="R252" s="2"/>
      <c r="S252" s="2"/>
      <c r="T252" s="2"/>
      <c r="U252" s="2"/>
      <c r="V252" s="2"/>
      <c r="W252" s="2"/>
    </row>
    <row r="253" spans="1:23" ht="12.75" x14ac:dyDescent="0.2">
      <c r="A253" s="9" t="s">
        <v>1602</v>
      </c>
      <c r="B253" s="10">
        <v>41187</v>
      </c>
      <c r="C253" s="68">
        <f>YEAR(Table18[[#This Row],[Release Date]])</f>
        <v>2012</v>
      </c>
      <c r="D253" s="11" t="s">
        <v>1603</v>
      </c>
      <c r="E253" s="12" t="s">
        <v>42</v>
      </c>
      <c r="F253" s="12" t="s">
        <v>296</v>
      </c>
      <c r="G253" s="13" t="s">
        <v>1604</v>
      </c>
      <c r="H253" s="14"/>
      <c r="I253" s="15" t="s">
        <v>719</v>
      </c>
      <c r="J253" s="15" t="s">
        <v>1605</v>
      </c>
      <c r="K253" s="15" t="s">
        <v>1606</v>
      </c>
      <c r="L253" s="15" t="s">
        <v>1607</v>
      </c>
      <c r="M253" s="15" t="s">
        <v>1608</v>
      </c>
      <c r="N253" s="16">
        <v>17000000</v>
      </c>
      <c r="O253" s="17">
        <v>115400000</v>
      </c>
      <c r="P253" s="32">
        <f>Table18[[#This Row],[Box Office Revenue ($)]]-Table18[[#This Row],[Budget ($)]]</f>
        <v>98400000</v>
      </c>
      <c r="Q253" s="35">
        <f>(Table18[[#This Row],[Profit Made]]/Table18[[#This Row],[Budget ($)]])</f>
        <v>5.7882352941176469</v>
      </c>
      <c r="R253" s="2"/>
      <c r="S253" s="2"/>
      <c r="T253" s="2"/>
      <c r="U253" s="2"/>
      <c r="V253" s="2"/>
      <c r="W253" s="2"/>
    </row>
    <row r="254" spans="1:23" ht="12.75" x14ac:dyDescent="0.2">
      <c r="A254" s="9" t="s">
        <v>1609</v>
      </c>
      <c r="B254" s="10">
        <v>42114</v>
      </c>
      <c r="C254" s="68">
        <f>YEAR(Table18[[#This Row],[Release Date]])</f>
        <v>2015</v>
      </c>
      <c r="D254" s="11" t="s">
        <v>1610</v>
      </c>
      <c r="E254" s="12" t="s">
        <v>42</v>
      </c>
      <c r="F254" s="12"/>
      <c r="G254" s="13" t="s">
        <v>1303</v>
      </c>
      <c r="H254" s="14"/>
      <c r="I254" s="15" t="s">
        <v>719</v>
      </c>
      <c r="J254" s="15" t="s">
        <v>1606</v>
      </c>
      <c r="K254" s="15" t="s">
        <v>1611</v>
      </c>
      <c r="L254" s="15" t="s">
        <v>1612</v>
      </c>
      <c r="M254" s="15" t="s">
        <v>1613</v>
      </c>
      <c r="N254" s="16">
        <v>29000000</v>
      </c>
      <c r="O254" s="17">
        <v>287100000</v>
      </c>
      <c r="P254" s="32">
        <f>Table18[[#This Row],[Box Office Revenue ($)]]-Table18[[#This Row],[Budget ($)]]</f>
        <v>258100000</v>
      </c>
      <c r="Q254" s="35">
        <f>(Table18[[#This Row],[Profit Made]]/Table18[[#This Row],[Budget ($)]])</f>
        <v>8.9</v>
      </c>
      <c r="R254" s="2"/>
      <c r="S254" s="2"/>
      <c r="T254" s="2"/>
      <c r="U254" s="2"/>
      <c r="V254" s="2"/>
      <c r="W254" s="2"/>
    </row>
    <row r="255" spans="1:23" ht="12.75" x14ac:dyDescent="0.2">
      <c r="A255" s="9" t="s">
        <v>1614</v>
      </c>
      <c r="B255" s="10">
        <v>42209</v>
      </c>
      <c r="C255" s="68">
        <f>YEAR(Table18[[#This Row],[Release Date]])</f>
        <v>2015</v>
      </c>
      <c r="D255" s="11" t="s">
        <v>1615</v>
      </c>
      <c r="E255" s="12" t="s">
        <v>42</v>
      </c>
      <c r="F255" s="12" t="s">
        <v>24</v>
      </c>
      <c r="G255" s="13" t="s">
        <v>1616</v>
      </c>
      <c r="H255" s="14"/>
      <c r="I255" s="15" t="s">
        <v>366</v>
      </c>
      <c r="J255" s="15" t="s">
        <v>918</v>
      </c>
      <c r="K255" s="15" t="s">
        <v>1135</v>
      </c>
      <c r="L255" s="15" t="s">
        <v>1617</v>
      </c>
      <c r="M255" s="15" t="s">
        <v>1618</v>
      </c>
      <c r="N255" s="16">
        <v>129000000</v>
      </c>
      <c r="O255" s="17">
        <v>244900000</v>
      </c>
      <c r="P255" s="32">
        <f>Table18[[#This Row],[Box Office Revenue ($)]]-Table18[[#This Row],[Budget ($)]]</f>
        <v>115900000</v>
      </c>
      <c r="Q255" s="35">
        <f>(Table18[[#This Row],[Profit Made]]/Table18[[#This Row],[Budget ($)]])</f>
        <v>0.89844961240310073</v>
      </c>
      <c r="R255" s="2"/>
      <c r="S255" s="2"/>
      <c r="T255" s="2"/>
      <c r="U255" s="2"/>
      <c r="V255" s="2"/>
      <c r="W255" s="2"/>
    </row>
    <row r="256" spans="1:23" ht="12.75" x14ac:dyDescent="0.2">
      <c r="A256" s="9" t="s">
        <v>1619</v>
      </c>
      <c r="B256" s="10">
        <v>42363</v>
      </c>
      <c r="C256" s="68">
        <f>YEAR(Table18[[#This Row],[Release Date]])</f>
        <v>2015</v>
      </c>
      <c r="D256" s="11" t="s">
        <v>1620</v>
      </c>
      <c r="E256" s="12" t="s">
        <v>24</v>
      </c>
      <c r="F256" s="12" t="s">
        <v>16</v>
      </c>
      <c r="G256" s="13" t="s">
        <v>1621</v>
      </c>
      <c r="H256" s="14"/>
      <c r="I256" s="15" t="s">
        <v>1622</v>
      </c>
      <c r="J256" s="15" t="s">
        <v>1623</v>
      </c>
      <c r="K256" s="15" t="s">
        <v>1476</v>
      </c>
      <c r="L256" s="15" t="s">
        <v>1228</v>
      </c>
      <c r="M256" s="12"/>
      <c r="N256" s="16">
        <v>105000000</v>
      </c>
      <c r="O256" s="17">
        <v>133699999.99999999</v>
      </c>
      <c r="P256" s="32">
        <f>Table18[[#This Row],[Box Office Revenue ($)]]-Table18[[#This Row],[Budget ($)]]</f>
        <v>28699999.999999985</v>
      </c>
      <c r="Q256" s="35">
        <f>(Table18[[#This Row],[Profit Made]]/Table18[[#This Row],[Budget ($)]])</f>
        <v>0.27333333333333321</v>
      </c>
      <c r="R256" s="2"/>
      <c r="S256" s="2"/>
      <c r="T256" s="2"/>
      <c r="U256" s="2"/>
      <c r="V256" s="2"/>
      <c r="W256" s="2"/>
    </row>
    <row r="257" spans="1:23" ht="12.75" x14ac:dyDescent="0.2">
      <c r="A257" s="9" t="s">
        <v>1624</v>
      </c>
      <c r="B257" s="10">
        <v>42264</v>
      </c>
      <c r="C257" s="68">
        <f>YEAR(Table18[[#This Row],[Release Date]])</f>
        <v>2015</v>
      </c>
      <c r="D257" s="11" t="s">
        <v>1625</v>
      </c>
      <c r="E257" s="12" t="s">
        <v>24</v>
      </c>
      <c r="F257" s="12"/>
      <c r="G257" s="13" t="s">
        <v>1626</v>
      </c>
      <c r="H257" s="14"/>
      <c r="I257" s="15" t="s">
        <v>1627</v>
      </c>
      <c r="J257" s="15" t="s">
        <v>1628</v>
      </c>
      <c r="K257" s="15" t="s">
        <v>1629</v>
      </c>
      <c r="L257" s="15" t="s">
        <v>1630</v>
      </c>
      <c r="M257" s="15" t="s">
        <v>1631</v>
      </c>
      <c r="N257" s="16">
        <v>2400000</v>
      </c>
      <c r="O257" s="17">
        <v>17300000</v>
      </c>
      <c r="P257" s="32">
        <f>Table18[[#This Row],[Box Office Revenue ($)]]-Table18[[#This Row],[Budget ($)]]</f>
        <v>14900000</v>
      </c>
      <c r="Q257" s="35">
        <f>(Table18[[#This Row],[Profit Made]]/Table18[[#This Row],[Budget ($)]])</f>
        <v>6.208333333333333</v>
      </c>
      <c r="R257" s="2"/>
      <c r="S257" s="2"/>
      <c r="T257" s="2"/>
      <c r="U257" s="2"/>
      <c r="V257" s="2"/>
      <c r="W257" s="2"/>
    </row>
    <row r="258" spans="1:23" ht="12.75" x14ac:dyDescent="0.2">
      <c r="A258" s="9" t="s">
        <v>1632</v>
      </c>
      <c r="B258" s="10">
        <v>42146</v>
      </c>
      <c r="C258" s="68">
        <f>YEAR(Table18[[#This Row],[Release Date]])</f>
        <v>2015</v>
      </c>
      <c r="D258" s="11" t="s">
        <v>1633</v>
      </c>
      <c r="E258" s="12" t="s">
        <v>17</v>
      </c>
      <c r="F258" s="12"/>
      <c r="G258" s="13" t="s">
        <v>1634</v>
      </c>
      <c r="H258" s="14"/>
      <c r="I258" s="15" t="s">
        <v>1635</v>
      </c>
      <c r="J258" s="15" t="s">
        <v>1636</v>
      </c>
      <c r="K258" s="15" t="s">
        <v>1165</v>
      </c>
      <c r="L258" s="15" t="s">
        <v>1637</v>
      </c>
      <c r="M258" s="15" t="s">
        <v>1638</v>
      </c>
      <c r="N258" s="16">
        <v>35000000</v>
      </c>
      <c r="O258" s="17">
        <v>95400000</v>
      </c>
      <c r="P258" s="32">
        <f>Table18[[#This Row],[Box Office Revenue ($)]]-Table18[[#This Row],[Budget ($)]]</f>
        <v>60400000</v>
      </c>
      <c r="Q258" s="35">
        <f>(Table18[[#This Row],[Profit Made]]/Table18[[#This Row],[Budget ($)]])</f>
        <v>1.7257142857142858</v>
      </c>
      <c r="R258" s="2"/>
      <c r="S258" s="2"/>
      <c r="T258" s="2"/>
      <c r="U258" s="2"/>
      <c r="V258" s="2"/>
      <c r="W258" s="2"/>
    </row>
    <row r="259" spans="1:23" ht="12.75" x14ac:dyDescent="0.2">
      <c r="A259" s="9" t="s">
        <v>1639</v>
      </c>
      <c r="B259" s="10">
        <v>41688</v>
      </c>
      <c r="C259" s="68">
        <f>YEAR(Table18[[#This Row],[Release Date]])</f>
        <v>2014</v>
      </c>
      <c r="D259" s="11" t="s">
        <v>1640</v>
      </c>
      <c r="E259" s="12" t="s">
        <v>24</v>
      </c>
      <c r="F259" s="12" t="s">
        <v>145</v>
      </c>
      <c r="G259" s="13" t="s">
        <v>1641</v>
      </c>
      <c r="H259" s="14"/>
      <c r="I259" s="15" t="s">
        <v>1642</v>
      </c>
      <c r="J259" s="15" t="s">
        <v>1643</v>
      </c>
      <c r="K259" s="15" t="s">
        <v>1636</v>
      </c>
      <c r="L259" s="15" t="s">
        <v>1644</v>
      </c>
      <c r="M259" s="15" t="s">
        <v>1645</v>
      </c>
      <c r="N259" s="16">
        <v>80000000</v>
      </c>
      <c r="O259" s="17">
        <v>117800000</v>
      </c>
      <c r="P259" s="32">
        <f>Table18[[#This Row],[Box Office Revenue ($)]]-Table18[[#This Row],[Budget ($)]]</f>
        <v>37800000</v>
      </c>
      <c r="Q259" s="35">
        <f>(Table18[[#This Row],[Profit Made]]/Table18[[#This Row],[Budget ($)]])</f>
        <v>0.47249999999999998</v>
      </c>
      <c r="R259" s="2"/>
      <c r="S259" s="2"/>
      <c r="T259" s="2"/>
      <c r="U259" s="2"/>
      <c r="V259" s="2"/>
      <c r="W259" s="2"/>
    </row>
    <row r="260" spans="1:23" ht="12.75" x14ac:dyDescent="0.2">
      <c r="A260" s="9" t="s">
        <v>1646</v>
      </c>
      <c r="B260" s="10">
        <v>42524</v>
      </c>
      <c r="C260" s="68">
        <f>YEAR(Table18[[#This Row],[Release Date]])</f>
        <v>2016</v>
      </c>
      <c r="D260" s="11" t="s">
        <v>1647</v>
      </c>
      <c r="E260" s="12" t="s">
        <v>42</v>
      </c>
      <c r="F260" s="12"/>
      <c r="G260" s="13" t="s">
        <v>1648</v>
      </c>
      <c r="H260" s="13" t="s">
        <v>1649</v>
      </c>
      <c r="I260" s="15" t="s">
        <v>1648</v>
      </c>
      <c r="J260" s="15" t="s">
        <v>1649</v>
      </c>
      <c r="K260" s="15" t="s">
        <v>1650</v>
      </c>
      <c r="L260" s="12"/>
      <c r="M260" s="12"/>
      <c r="N260" s="16">
        <v>20000000</v>
      </c>
      <c r="O260" s="17">
        <v>9500000</v>
      </c>
      <c r="P260" s="32">
        <f>Table18[[#This Row],[Box Office Revenue ($)]]-Table18[[#This Row],[Budget ($)]]</f>
        <v>-10500000</v>
      </c>
      <c r="Q260" s="35">
        <f>(Table18[[#This Row],[Profit Made]]/Table18[[#This Row],[Budget ($)]])</f>
        <v>-0.52500000000000002</v>
      </c>
      <c r="R260" s="2"/>
      <c r="S260" s="2"/>
      <c r="T260" s="2"/>
      <c r="U260" s="2"/>
      <c r="V260" s="2"/>
      <c r="W260" s="2"/>
    </row>
    <row r="261" spans="1:23" ht="12.75" x14ac:dyDescent="0.2">
      <c r="A261" s="9" t="s">
        <v>1651</v>
      </c>
      <c r="B261" s="10">
        <v>41145</v>
      </c>
      <c r="C261" s="68">
        <f>YEAR(Table18[[#This Row],[Release Date]])</f>
        <v>2012</v>
      </c>
      <c r="D261" s="11" t="s">
        <v>1652</v>
      </c>
      <c r="E261" s="12" t="s">
        <v>24</v>
      </c>
      <c r="F261" s="12"/>
      <c r="G261" s="13" t="s">
        <v>1094</v>
      </c>
      <c r="H261" s="14"/>
      <c r="I261" s="15" t="s">
        <v>1237</v>
      </c>
      <c r="J261" s="15" t="s">
        <v>1297</v>
      </c>
      <c r="K261" s="15" t="s">
        <v>1653</v>
      </c>
      <c r="L261" s="15" t="s">
        <v>1654</v>
      </c>
      <c r="M261" s="15" t="s">
        <v>1655</v>
      </c>
      <c r="N261" s="16">
        <v>35000000</v>
      </c>
      <c r="O261" s="17">
        <v>31100000</v>
      </c>
      <c r="P261" s="32">
        <f>Table18[[#This Row],[Box Office Revenue ($)]]-Table18[[#This Row],[Budget ($)]]</f>
        <v>-3900000</v>
      </c>
      <c r="Q261" s="35">
        <f>(Table18[[#This Row],[Profit Made]]/Table18[[#This Row],[Budget ($)]])</f>
        <v>-0.11142857142857143</v>
      </c>
      <c r="R261" s="2"/>
      <c r="S261" s="2"/>
      <c r="T261" s="2"/>
      <c r="U261" s="2"/>
      <c r="V261" s="2"/>
      <c r="W261" s="2"/>
    </row>
    <row r="262" spans="1:23" ht="12.75" x14ac:dyDescent="0.2">
      <c r="A262" s="9" t="s">
        <v>1656</v>
      </c>
      <c r="B262" s="10">
        <v>42405</v>
      </c>
      <c r="C262" s="68">
        <f>YEAR(Table18[[#This Row],[Release Date]])</f>
        <v>2016</v>
      </c>
      <c r="D262" s="11" t="s">
        <v>1657</v>
      </c>
      <c r="E262" s="12" t="s">
        <v>42</v>
      </c>
      <c r="F262" s="12" t="s">
        <v>17</v>
      </c>
      <c r="G262" s="13" t="s">
        <v>1658</v>
      </c>
      <c r="H262" s="14"/>
      <c r="I262" s="15" t="s">
        <v>1659</v>
      </c>
      <c r="J262" s="15" t="s">
        <v>1660</v>
      </c>
      <c r="K262" s="15" t="s">
        <v>1661</v>
      </c>
      <c r="L262" s="15" t="s">
        <v>60</v>
      </c>
      <c r="M262" s="15" t="s">
        <v>1329</v>
      </c>
      <c r="N262" s="16">
        <v>28000000</v>
      </c>
      <c r="O262" s="17">
        <v>16399999.999999998</v>
      </c>
      <c r="P262" s="32">
        <f>Table18[[#This Row],[Box Office Revenue ($)]]-Table18[[#This Row],[Budget ($)]]</f>
        <v>-11600000.000000002</v>
      </c>
      <c r="Q262" s="35">
        <f>(Table18[[#This Row],[Profit Made]]/Table18[[#This Row],[Budget ($)]])</f>
        <v>-0.41428571428571437</v>
      </c>
      <c r="R262" s="2"/>
      <c r="S262" s="2"/>
      <c r="T262" s="2"/>
      <c r="U262" s="2"/>
      <c r="V262" s="2"/>
      <c r="W262" s="2"/>
    </row>
    <row r="263" spans="1:23" ht="12.75" x14ac:dyDescent="0.2">
      <c r="A263" s="9" t="s">
        <v>1662</v>
      </c>
      <c r="B263" s="10">
        <v>41537</v>
      </c>
      <c r="C263" s="68">
        <f>YEAR(Table18[[#This Row],[Release Date]])</f>
        <v>2013</v>
      </c>
      <c r="D263" s="11" t="s">
        <v>1663</v>
      </c>
      <c r="E263" s="12" t="s">
        <v>33</v>
      </c>
      <c r="F263" s="12"/>
      <c r="G263" s="13" t="s">
        <v>1664</v>
      </c>
      <c r="H263" s="14"/>
      <c r="I263" s="15" t="s">
        <v>718</v>
      </c>
      <c r="J263" s="15" t="s">
        <v>464</v>
      </c>
      <c r="K263" s="15" t="s">
        <v>1262</v>
      </c>
      <c r="L263" s="15" t="s">
        <v>1665</v>
      </c>
      <c r="M263" s="15" t="s">
        <v>317</v>
      </c>
      <c r="N263" s="16">
        <v>46000000</v>
      </c>
      <c r="O263" s="17">
        <v>122100000</v>
      </c>
      <c r="P263" s="32">
        <f>Table18[[#This Row],[Box Office Revenue ($)]]-Table18[[#This Row],[Budget ($)]]</f>
        <v>76100000</v>
      </c>
      <c r="Q263" s="35">
        <f>(Table18[[#This Row],[Profit Made]]/Table18[[#This Row],[Budget ($)]])</f>
        <v>1.6543478260869566</v>
      </c>
      <c r="R263" s="2"/>
      <c r="S263" s="2"/>
      <c r="T263" s="2"/>
      <c r="U263" s="2"/>
      <c r="V263" s="2"/>
      <c r="W263" s="2"/>
    </row>
    <row r="264" spans="1:23" ht="12.75" x14ac:dyDescent="0.2">
      <c r="A264" s="9" t="s">
        <v>1666</v>
      </c>
      <c r="B264" s="10">
        <v>42034</v>
      </c>
      <c r="C264" s="68">
        <f>YEAR(Table18[[#This Row],[Release Date]])</f>
        <v>2015</v>
      </c>
      <c r="D264" s="11" t="s">
        <v>1667</v>
      </c>
      <c r="E264" s="12" t="s">
        <v>159</v>
      </c>
      <c r="F264" s="12" t="s">
        <v>145</v>
      </c>
      <c r="G264" s="13" t="s">
        <v>1668</v>
      </c>
      <c r="H264" s="14"/>
      <c r="I264" s="15" t="s">
        <v>470</v>
      </c>
      <c r="J264" s="15" t="s">
        <v>1669</v>
      </c>
      <c r="K264" s="12"/>
      <c r="L264" s="12"/>
      <c r="M264" s="12"/>
      <c r="N264" s="16">
        <v>12000000</v>
      </c>
      <c r="O264" s="17">
        <v>33200000.000000004</v>
      </c>
      <c r="P264" s="32">
        <f>Table18[[#This Row],[Box Office Revenue ($)]]-Table18[[#This Row],[Budget ($)]]</f>
        <v>21200000.000000004</v>
      </c>
      <c r="Q264" s="35">
        <f>(Table18[[#This Row],[Profit Made]]/Table18[[#This Row],[Budget ($)]])</f>
        <v>1.7666666666666671</v>
      </c>
      <c r="R264" s="2"/>
      <c r="S264" s="2"/>
      <c r="T264" s="2"/>
      <c r="U264" s="2"/>
      <c r="V264" s="2"/>
      <c r="W264" s="2"/>
    </row>
    <row r="265" spans="1:23" ht="12.75" x14ac:dyDescent="0.2">
      <c r="A265" s="9" t="s">
        <v>1670</v>
      </c>
      <c r="B265" s="10">
        <v>40970</v>
      </c>
      <c r="C265" s="68">
        <f>YEAR(Table18[[#This Row],[Release Date]])</f>
        <v>2012</v>
      </c>
      <c r="D265" s="11" t="s">
        <v>1671</v>
      </c>
      <c r="E265" s="12" t="s">
        <v>42</v>
      </c>
      <c r="F265" s="12"/>
      <c r="G265" s="13" t="s">
        <v>214</v>
      </c>
      <c r="H265" s="14"/>
      <c r="I265" s="15" t="s">
        <v>769</v>
      </c>
      <c r="J265" s="15" t="s">
        <v>1672</v>
      </c>
      <c r="K265" s="15" t="s">
        <v>1673</v>
      </c>
      <c r="L265" s="15" t="s">
        <v>1674</v>
      </c>
      <c r="M265" s="15" t="s">
        <v>815</v>
      </c>
      <c r="N265" s="16">
        <v>12000000</v>
      </c>
      <c r="O265" s="17">
        <v>102700000</v>
      </c>
      <c r="P265" s="32">
        <f>Table18[[#This Row],[Box Office Revenue ($)]]-Table18[[#This Row],[Budget ($)]]</f>
        <v>90700000</v>
      </c>
      <c r="Q265" s="35">
        <f>(Table18[[#This Row],[Profit Made]]/Table18[[#This Row],[Budget ($)]])</f>
        <v>7.5583333333333336</v>
      </c>
      <c r="R265" s="2"/>
      <c r="S265" s="2"/>
      <c r="T265" s="2"/>
      <c r="U265" s="2"/>
      <c r="V265" s="2"/>
      <c r="W265" s="2"/>
    </row>
    <row r="266" spans="1:23" ht="12.75" x14ac:dyDescent="0.2">
      <c r="A266" s="9" t="s">
        <v>1675</v>
      </c>
      <c r="B266" s="10">
        <v>41068</v>
      </c>
      <c r="C266" s="68">
        <f>YEAR(Table18[[#This Row],[Release Date]])</f>
        <v>2012</v>
      </c>
      <c r="D266" s="11" t="s">
        <v>1676</v>
      </c>
      <c r="E266" s="12" t="s">
        <v>159</v>
      </c>
      <c r="F266" s="12" t="s">
        <v>17</v>
      </c>
      <c r="G266" s="13" t="s">
        <v>1677</v>
      </c>
      <c r="H266" s="14"/>
      <c r="I266" s="15" t="s">
        <v>492</v>
      </c>
      <c r="J266" s="15" t="s">
        <v>1678</v>
      </c>
      <c r="K266" s="15" t="s">
        <v>1185</v>
      </c>
      <c r="L266" s="15" t="s">
        <v>859</v>
      </c>
      <c r="M266" s="15" t="s">
        <v>1249</v>
      </c>
      <c r="N266" s="16">
        <v>130000000</v>
      </c>
      <c r="O266" s="17">
        <v>403400000</v>
      </c>
      <c r="P266" s="32">
        <f>Table18[[#This Row],[Box Office Revenue ($)]]-Table18[[#This Row],[Budget ($)]]</f>
        <v>273400000</v>
      </c>
      <c r="Q266" s="35">
        <f>(Table18[[#This Row],[Profit Made]]/Table18[[#This Row],[Budget ($)]])</f>
        <v>2.1030769230769231</v>
      </c>
      <c r="R266" s="2"/>
      <c r="S266" s="2"/>
      <c r="T266" s="2"/>
      <c r="U266" s="2"/>
      <c r="V266" s="2"/>
      <c r="W266" s="2"/>
    </row>
    <row r="267" spans="1:23" ht="12.75" x14ac:dyDescent="0.2">
      <c r="A267" s="9" t="s">
        <v>1679</v>
      </c>
      <c r="B267" s="10">
        <v>41271</v>
      </c>
      <c r="C267" s="68">
        <f>YEAR(Table18[[#This Row],[Release Date]])</f>
        <v>2012</v>
      </c>
      <c r="D267" s="11" t="s">
        <v>1680</v>
      </c>
      <c r="E267" s="12" t="s">
        <v>64</v>
      </c>
      <c r="F267" s="12"/>
      <c r="G267" s="13" t="s">
        <v>1681</v>
      </c>
      <c r="H267" s="14"/>
      <c r="I267" s="15" t="s">
        <v>705</v>
      </c>
      <c r="J267" s="15" t="s">
        <v>27</v>
      </c>
      <c r="K267" s="15" t="s">
        <v>1165</v>
      </c>
      <c r="L267" s="15" t="s">
        <v>1682</v>
      </c>
      <c r="M267" s="12"/>
      <c r="N267" s="16">
        <v>15000000</v>
      </c>
      <c r="O267" s="17">
        <v>8100000</v>
      </c>
      <c r="P267" s="32">
        <f>Table18[[#This Row],[Box Office Revenue ($)]]-Table18[[#This Row],[Budget ($)]]</f>
        <v>-6900000</v>
      </c>
      <c r="Q267" s="35">
        <f>(Table18[[#This Row],[Profit Made]]/Table18[[#This Row],[Budget ($)]])</f>
        <v>-0.46</v>
      </c>
      <c r="R267" s="2"/>
      <c r="S267" s="2"/>
      <c r="T267" s="2"/>
      <c r="U267" s="2"/>
      <c r="V267" s="2"/>
      <c r="W267" s="2"/>
    </row>
    <row r="268" spans="1:23" ht="12.75" x14ac:dyDescent="0.2">
      <c r="A268" s="9" t="s">
        <v>1683</v>
      </c>
      <c r="B268" s="10">
        <v>41474</v>
      </c>
      <c r="C268" s="68">
        <f>YEAR(Table18[[#This Row],[Release Date]])</f>
        <v>2013</v>
      </c>
      <c r="D268" s="11" t="s">
        <v>1684</v>
      </c>
      <c r="E268" s="12" t="s">
        <v>24</v>
      </c>
      <c r="F268" s="12" t="s">
        <v>42</v>
      </c>
      <c r="G268" s="13" t="s">
        <v>1685</v>
      </c>
      <c r="H268" s="14"/>
      <c r="I268" s="15" t="s">
        <v>580</v>
      </c>
      <c r="J268" s="15" t="s">
        <v>1686</v>
      </c>
      <c r="K268" s="15" t="s">
        <v>1687</v>
      </c>
      <c r="L268" s="15" t="s">
        <v>1688</v>
      </c>
      <c r="M268" s="15" t="s">
        <v>1689</v>
      </c>
      <c r="N268" s="16">
        <v>130000000</v>
      </c>
      <c r="O268" s="17">
        <v>78300000</v>
      </c>
      <c r="P268" s="32">
        <f>Table18[[#This Row],[Box Office Revenue ($)]]-Table18[[#This Row],[Budget ($)]]</f>
        <v>-51700000</v>
      </c>
      <c r="Q268" s="35">
        <f>(Table18[[#This Row],[Profit Made]]/Table18[[#This Row],[Budget ($)]])</f>
        <v>-0.39769230769230768</v>
      </c>
      <c r="R268" s="2"/>
      <c r="S268" s="2"/>
      <c r="T268" s="2"/>
      <c r="U268" s="2"/>
      <c r="V268" s="2"/>
      <c r="W268" s="2"/>
    </row>
    <row r="269" spans="1:23" ht="12.75" x14ac:dyDescent="0.2">
      <c r="A269" s="9" t="s">
        <v>1690</v>
      </c>
      <c r="B269" s="10">
        <v>42419</v>
      </c>
      <c r="C269" s="68">
        <f>YEAR(Table18[[#This Row],[Release Date]])</f>
        <v>2016</v>
      </c>
      <c r="D269" s="11" t="s">
        <v>1691</v>
      </c>
      <c r="E269" s="12" t="s">
        <v>64</v>
      </c>
      <c r="F269" s="12" t="s">
        <v>519</v>
      </c>
      <c r="G269" s="13" t="s">
        <v>1692</v>
      </c>
      <c r="H269" s="14"/>
      <c r="I269" s="15" t="s">
        <v>1693</v>
      </c>
      <c r="J269" s="15" t="s">
        <v>741</v>
      </c>
      <c r="K269" s="15" t="s">
        <v>320</v>
      </c>
      <c r="L269" s="15" t="s">
        <v>1694</v>
      </c>
      <c r="M269" s="15" t="s">
        <v>1695</v>
      </c>
      <c r="N269" s="16">
        <v>5000000</v>
      </c>
      <c r="O269" s="17">
        <v>23500000</v>
      </c>
      <c r="P269" s="32">
        <f>Table18[[#This Row],[Box Office Revenue ($)]]-Table18[[#This Row],[Budget ($)]]</f>
        <v>18500000</v>
      </c>
      <c r="Q269" s="35">
        <f>(Table18[[#This Row],[Profit Made]]/Table18[[#This Row],[Budget ($)]])</f>
        <v>3.7</v>
      </c>
      <c r="R269" s="2"/>
      <c r="S269" s="2"/>
      <c r="T269" s="2"/>
      <c r="U269" s="2"/>
      <c r="V269" s="2"/>
      <c r="W269" s="2"/>
    </row>
    <row r="270" spans="1:23" ht="12.75" x14ac:dyDescent="0.2">
      <c r="A270" s="9" t="s">
        <v>1696</v>
      </c>
      <c r="B270" s="10">
        <v>41159</v>
      </c>
      <c r="C270" s="68">
        <f>YEAR(Table18[[#This Row],[Release Date]])</f>
        <v>2012</v>
      </c>
      <c r="D270" s="11" t="s">
        <v>1697</v>
      </c>
      <c r="E270" s="12" t="s">
        <v>24</v>
      </c>
      <c r="F270" s="12" t="s">
        <v>145</v>
      </c>
      <c r="G270" s="13" t="s">
        <v>391</v>
      </c>
      <c r="H270" s="14"/>
      <c r="I270" s="15" t="s">
        <v>66</v>
      </c>
      <c r="J270" s="15" t="s">
        <v>1698</v>
      </c>
      <c r="K270" s="15" t="s">
        <v>1699</v>
      </c>
      <c r="L270" s="15" t="s">
        <v>1700</v>
      </c>
      <c r="M270" s="15" t="s">
        <v>1701</v>
      </c>
      <c r="N270" s="16">
        <v>18000000</v>
      </c>
      <c r="O270" s="17">
        <v>389900000</v>
      </c>
      <c r="P270" s="32">
        <f>Table18[[#This Row],[Box Office Revenue ($)]]-Table18[[#This Row],[Budget ($)]]</f>
        <v>371900000</v>
      </c>
      <c r="Q270" s="35">
        <f>(Table18[[#This Row],[Profit Made]]/Table18[[#This Row],[Budget ($)]])</f>
        <v>20.661111111111111</v>
      </c>
      <c r="R270" s="2"/>
      <c r="S270" s="2"/>
      <c r="T270" s="2"/>
      <c r="U270" s="2"/>
      <c r="V270" s="2"/>
      <c r="W270" s="2"/>
    </row>
    <row r="271" spans="1:23" ht="12.75" x14ac:dyDescent="0.2">
      <c r="A271" s="9" t="s">
        <v>1702</v>
      </c>
      <c r="B271" s="10">
        <v>42139</v>
      </c>
      <c r="C271" s="68">
        <f>YEAR(Table18[[#This Row],[Release Date]])</f>
        <v>2015</v>
      </c>
      <c r="D271" s="11" t="s">
        <v>1703</v>
      </c>
      <c r="E271" s="12" t="s">
        <v>64</v>
      </c>
      <c r="F271" s="12"/>
      <c r="G271" s="13" t="s">
        <v>1704</v>
      </c>
      <c r="H271" s="14"/>
      <c r="I271" s="15" t="s">
        <v>1705</v>
      </c>
      <c r="J271" s="12"/>
      <c r="K271" s="12"/>
      <c r="L271" s="12"/>
      <c r="M271" s="12"/>
      <c r="N271" s="16">
        <v>1750000</v>
      </c>
      <c r="O271" s="17">
        <v>1740000</v>
      </c>
      <c r="P271" s="32">
        <f>Table18[[#This Row],[Box Office Revenue ($)]]-Table18[[#This Row],[Budget ($)]]</f>
        <v>-10000</v>
      </c>
      <c r="Q271" s="35">
        <f>(Table18[[#This Row],[Profit Made]]/Table18[[#This Row],[Budget ($)]])</f>
        <v>-5.7142857142857143E-3</v>
      </c>
      <c r="R271" s="2"/>
      <c r="S271" s="2"/>
      <c r="T271" s="2"/>
      <c r="U271" s="2"/>
      <c r="V271" s="2"/>
      <c r="W271" s="2"/>
    </row>
    <row r="272" spans="1:23" ht="12.75" x14ac:dyDescent="0.2">
      <c r="A272" s="9" t="s">
        <v>1706</v>
      </c>
      <c r="B272" s="10">
        <v>42489</v>
      </c>
      <c r="C272" s="68">
        <f>YEAR(Table18[[#This Row],[Release Date]])</f>
        <v>2016</v>
      </c>
      <c r="D272" s="11" t="s">
        <v>1707</v>
      </c>
      <c r="E272" s="12" t="s">
        <v>159</v>
      </c>
      <c r="F272" s="12" t="s">
        <v>24</v>
      </c>
      <c r="G272" s="13" t="s">
        <v>1708</v>
      </c>
      <c r="H272" s="13" t="s">
        <v>1709</v>
      </c>
      <c r="I272" s="15" t="s">
        <v>1710</v>
      </c>
      <c r="J272" s="15" t="s">
        <v>20</v>
      </c>
      <c r="K272" s="15" t="s">
        <v>197</v>
      </c>
      <c r="L272" s="15" t="s">
        <v>455</v>
      </c>
      <c r="M272" s="15" t="s">
        <v>1711</v>
      </c>
      <c r="N272" s="16">
        <v>20000000</v>
      </c>
      <c r="O272" s="17">
        <v>12800000</v>
      </c>
      <c r="P272" s="32">
        <f>Table18[[#This Row],[Box Office Revenue ($)]]-Table18[[#This Row],[Budget ($)]]</f>
        <v>-7200000</v>
      </c>
      <c r="Q272" s="35">
        <f>(Table18[[#This Row],[Profit Made]]/Table18[[#This Row],[Budget ($)]])</f>
        <v>-0.36</v>
      </c>
      <c r="R272" s="2"/>
      <c r="S272" s="2"/>
      <c r="T272" s="2"/>
      <c r="U272" s="2"/>
      <c r="V272" s="2"/>
      <c r="W272" s="2"/>
    </row>
    <row r="273" spans="1:23" ht="12.75" x14ac:dyDescent="0.2">
      <c r="A273" s="9" t="s">
        <v>1712</v>
      </c>
      <c r="B273" s="10">
        <v>41474</v>
      </c>
      <c r="C273" s="68">
        <f>YEAR(Table18[[#This Row],[Release Date]])</f>
        <v>2013</v>
      </c>
      <c r="D273" s="11" t="s">
        <v>1713</v>
      </c>
      <c r="E273" s="12" t="s">
        <v>24</v>
      </c>
      <c r="F273" s="12" t="s">
        <v>42</v>
      </c>
      <c r="G273" s="13" t="s">
        <v>1714</v>
      </c>
      <c r="H273" s="14"/>
      <c r="I273" s="15" t="s">
        <v>88</v>
      </c>
      <c r="J273" s="15" t="s">
        <v>456</v>
      </c>
      <c r="K273" s="15" t="s">
        <v>764</v>
      </c>
      <c r="L273" s="15" t="s">
        <v>1689</v>
      </c>
      <c r="M273" s="15" t="s">
        <v>1715</v>
      </c>
      <c r="N273" s="16">
        <v>84000000</v>
      </c>
      <c r="O273" s="17">
        <v>148100000</v>
      </c>
      <c r="P273" s="32">
        <f>Table18[[#This Row],[Box Office Revenue ($)]]-Table18[[#This Row],[Budget ($)]]</f>
        <v>64100000</v>
      </c>
      <c r="Q273" s="35">
        <f>(Table18[[#This Row],[Profit Made]]/Table18[[#This Row],[Budget ($)]])</f>
        <v>0.76309523809523805</v>
      </c>
      <c r="R273" s="2"/>
      <c r="S273" s="2"/>
      <c r="T273" s="2"/>
      <c r="U273" s="2"/>
      <c r="V273" s="2"/>
      <c r="W273" s="2"/>
    </row>
    <row r="274" spans="1:23" ht="12.75" x14ac:dyDescent="0.2">
      <c r="A274" s="9" t="s">
        <v>1716</v>
      </c>
      <c r="B274" s="10">
        <v>41234</v>
      </c>
      <c r="C274" s="68">
        <f>YEAR(Table18[[#This Row],[Release Date]])</f>
        <v>2012</v>
      </c>
      <c r="D274" s="11" t="s">
        <v>1717</v>
      </c>
      <c r="E274" s="12" t="s">
        <v>24</v>
      </c>
      <c r="F274" s="12"/>
      <c r="G274" s="13" t="s">
        <v>1718</v>
      </c>
      <c r="H274" s="14"/>
      <c r="I274" s="15" t="s">
        <v>1719</v>
      </c>
      <c r="J274" s="15" t="s">
        <v>359</v>
      </c>
      <c r="K274" s="15" t="s">
        <v>300</v>
      </c>
      <c r="L274" s="15" t="s">
        <v>1720</v>
      </c>
      <c r="M274" s="15" t="s">
        <v>739</v>
      </c>
      <c r="N274" s="16">
        <v>65000000</v>
      </c>
      <c r="O274" s="17">
        <v>48100000</v>
      </c>
      <c r="P274" s="32">
        <f>Table18[[#This Row],[Box Office Revenue ($)]]-Table18[[#This Row],[Budget ($)]]</f>
        <v>-16900000</v>
      </c>
      <c r="Q274" s="35">
        <f>(Table18[[#This Row],[Profit Made]]/Table18[[#This Row],[Budget ($)]])</f>
        <v>-0.26</v>
      </c>
      <c r="R274" s="2"/>
      <c r="S274" s="2"/>
      <c r="T274" s="2"/>
      <c r="U274" s="2"/>
      <c r="V274" s="2"/>
      <c r="W274" s="2"/>
    </row>
    <row r="275" spans="1:23" ht="12.75" x14ac:dyDescent="0.2">
      <c r="A275" s="9" t="s">
        <v>1721</v>
      </c>
      <c r="B275" s="10">
        <v>40928</v>
      </c>
      <c r="C275" s="68">
        <f>YEAR(Table18[[#This Row],[Release Date]])</f>
        <v>2012</v>
      </c>
      <c r="D275" s="11" t="s">
        <v>1722</v>
      </c>
      <c r="E275" s="12" t="s">
        <v>64</v>
      </c>
      <c r="F275" s="12"/>
      <c r="G275" s="13" t="s">
        <v>1723</v>
      </c>
      <c r="H275" s="14"/>
      <c r="I275" s="15" t="s">
        <v>1724</v>
      </c>
      <c r="J275" s="15" t="s">
        <v>339</v>
      </c>
      <c r="K275" s="15" t="s">
        <v>118</v>
      </c>
      <c r="L275" s="15" t="s">
        <v>1725</v>
      </c>
      <c r="M275" s="15" t="s">
        <v>575</v>
      </c>
      <c r="N275" s="16">
        <v>58000000</v>
      </c>
      <c r="O275" s="17">
        <v>50400000</v>
      </c>
      <c r="P275" s="32">
        <f>Table18[[#This Row],[Box Office Revenue ($)]]-Table18[[#This Row],[Budget ($)]]</f>
        <v>-7600000</v>
      </c>
      <c r="Q275" s="35">
        <f>(Table18[[#This Row],[Profit Made]]/Table18[[#This Row],[Budget ($)]])</f>
        <v>-0.1310344827586207</v>
      </c>
      <c r="R275" s="2"/>
      <c r="S275" s="2"/>
      <c r="T275" s="2"/>
      <c r="U275" s="2"/>
      <c r="V275" s="2"/>
      <c r="W275" s="2"/>
    </row>
    <row r="276" spans="1:23" ht="12.75" x14ac:dyDescent="0.2">
      <c r="A276" s="9" t="s">
        <v>1726</v>
      </c>
      <c r="B276" s="10">
        <v>41166</v>
      </c>
      <c r="C276" s="68">
        <f>YEAR(Table18[[#This Row],[Release Date]])</f>
        <v>2012</v>
      </c>
      <c r="D276" s="11" t="s">
        <v>1727</v>
      </c>
      <c r="E276" s="12" t="s">
        <v>24</v>
      </c>
      <c r="F276" s="12" t="s">
        <v>17</v>
      </c>
      <c r="G276" s="13" t="s">
        <v>1641</v>
      </c>
      <c r="H276" s="14"/>
      <c r="I276" s="15" t="s">
        <v>1728</v>
      </c>
      <c r="J276" s="15" t="s">
        <v>1729</v>
      </c>
      <c r="K276" s="15" t="s">
        <v>1730</v>
      </c>
      <c r="L276" s="15" t="s">
        <v>1731</v>
      </c>
      <c r="M276" s="15" t="s">
        <v>775</v>
      </c>
      <c r="N276" s="16">
        <v>65000000</v>
      </c>
      <c r="O276" s="17">
        <v>240200000</v>
      </c>
      <c r="P276" s="32">
        <f>Table18[[#This Row],[Box Office Revenue ($)]]-Table18[[#This Row],[Budget ($)]]</f>
        <v>175200000</v>
      </c>
      <c r="Q276" s="35">
        <f>(Table18[[#This Row],[Profit Made]]/Table18[[#This Row],[Budget ($)]])</f>
        <v>2.6953846153846155</v>
      </c>
      <c r="R276" s="2"/>
      <c r="S276" s="2"/>
      <c r="T276" s="2"/>
      <c r="U276" s="2"/>
      <c r="V276" s="2"/>
      <c r="W276" s="2"/>
    </row>
    <row r="277" spans="1:23" ht="12.75" x14ac:dyDescent="0.2">
      <c r="A277" s="9" t="s">
        <v>1732</v>
      </c>
      <c r="B277" s="10">
        <v>42223</v>
      </c>
      <c r="C277" s="68">
        <f>YEAR(Table18[[#This Row],[Release Date]])</f>
        <v>2015</v>
      </c>
      <c r="D277" s="11" t="s">
        <v>1733</v>
      </c>
      <c r="E277" s="12" t="s">
        <v>42</v>
      </c>
      <c r="F277" s="12" t="s">
        <v>64</v>
      </c>
      <c r="G277" s="13" t="s">
        <v>1734</v>
      </c>
      <c r="H277" s="14"/>
      <c r="I277" s="15" t="s">
        <v>786</v>
      </c>
      <c r="J277" s="15" t="s">
        <v>1735</v>
      </c>
      <c r="K277" s="15" t="s">
        <v>1736</v>
      </c>
      <c r="L277" s="15" t="s">
        <v>1737</v>
      </c>
      <c r="M277" s="15" t="s">
        <v>431</v>
      </c>
      <c r="N277" s="16">
        <v>18000000</v>
      </c>
      <c r="O277" s="17">
        <v>41300000</v>
      </c>
      <c r="P277" s="32">
        <f>Table18[[#This Row],[Box Office Revenue ($)]]-Table18[[#This Row],[Budget ($)]]</f>
        <v>23300000</v>
      </c>
      <c r="Q277" s="35">
        <f>(Table18[[#This Row],[Profit Made]]/Table18[[#This Row],[Budget ($)]])</f>
        <v>1.2944444444444445</v>
      </c>
      <c r="R277" s="2"/>
      <c r="S277" s="2"/>
      <c r="T277" s="2"/>
      <c r="U277" s="2"/>
      <c r="V277" s="2"/>
      <c r="W277" s="2"/>
    </row>
    <row r="278" spans="1:23" ht="12.75" x14ac:dyDescent="0.2">
      <c r="A278" s="9" t="s">
        <v>1738</v>
      </c>
      <c r="B278" s="10">
        <v>41523</v>
      </c>
      <c r="C278" s="68">
        <f>YEAR(Table18[[#This Row],[Release Date]])</f>
        <v>2013</v>
      </c>
      <c r="D278" s="11" t="s">
        <v>1739</v>
      </c>
      <c r="E278" s="12" t="s">
        <v>24</v>
      </c>
      <c r="F278" s="12" t="s">
        <v>159</v>
      </c>
      <c r="G278" s="13" t="s">
        <v>1740</v>
      </c>
      <c r="H278" s="14"/>
      <c r="I278" s="15" t="s">
        <v>774</v>
      </c>
      <c r="J278" s="15" t="s">
        <v>1741</v>
      </c>
      <c r="K278" s="15" t="s">
        <v>1742</v>
      </c>
      <c r="L278" s="15" t="s">
        <v>1743</v>
      </c>
      <c r="M278" s="15" t="s">
        <v>1744</v>
      </c>
      <c r="N278" s="16">
        <v>40000000</v>
      </c>
      <c r="O278" s="17">
        <v>100300000</v>
      </c>
      <c r="P278" s="32">
        <f>Table18[[#This Row],[Box Office Revenue ($)]]-Table18[[#This Row],[Budget ($)]]</f>
        <v>60300000</v>
      </c>
      <c r="Q278" s="35">
        <f>(Table18[[#This Row],[Profit Made]]/Table18[[#This Row],[Budget ($)]])</f>
        <v>1.5075000000000001</v>
      </c>
      <c r="R278" s="2"/>
      <c r="S278" s="2"/>
      <c r="T278" s="2"/>
      <c r="U278" s="2"/>
      <c r="V278" s="2"/>
      <c r="W278" s="2"/>
    </row>
    <row r="279" spans="1:23" ht="12.75" x14ac:dyDescent="0.2">
      <c r="A279" s="9" t="s">
        <v>1745</v>
      </c>
      <c r="B279" s="10">
        <v>41656</v>
      </c>
      <c r="C279" s="68">
        <f>YEAR(Table18[[#This Row],[Release Date]])</f>
        <v>2014</v>
      </c>
      <c r="D279" s="11" t="s">
        <v>1746</v>
      </c>
      <c r="E279" s="12" t="s">
        <v>24</v>
      </c>
      <c r="F279" s="12" t="s">
        <v>42</v>
      </c>
      <c r="G279" s="13" t="s">
        <v>1747</v>
      </c>
      <c r="H279" s="14"/>
      <c r="I279" s="15" t="s">
        <v>47</v>
      </c>
      <c r="J279" s="15" t="s">
        <v>450</v>
      </c>
      <c r="K279" s="15" t="s">
        <v>219</v>
      </c>
      <c r="L279" s="15" t="s">
        <v>1748</v>
      </c>
      <c r="M279" s="15" t="s">
        <v>846</v>
      </c>
      <c r="N279" s="16">
        <v>25000000</v>
      </c>
      <c r="O279" s="17">
        <v>154500000</v>
      </c>
      <c r="P279" s="32">
        <f>Table18[[#This Row],[Box Office Revenue ($)]]-Table18[[#This Row],[Budget ($)]]</f>
        <v>129500000</v>
      </c>
      <c r="Q279" s="35">
        <f>(Table18[[#This Row],[Profit Made]]/Table18[[#This Row],[Budget ($)]])</f>
        <v>5.18</v>
      </c>
      <c r="R279" s="2"/>
      <c r="S279" s="2"/>
      <c r="T279" s="2"/>
      <c r="U279" s="2"/>
      <c r="V279" s="2"/>
      <c r="W279" s="2"/>
    </row>
    <row r="280" spans="1:23" ht="12.75" x14ac:dyDescent="0.2">
      <c r="A280" s="9" t="s">
        <v>1749</v>
      </c>
      <c r="B280" s="10">
        <v>42384</v>
      </c>
      <c r="C280" s="68">
        <f>YEAR(Table18[[#This Row],[Release Date]])</f>
        <v>2016</v>
      </c>
      <c r="D280" s="11" t="s">
        <v>1750</v>
      </c>
      <c r="E280" s="12" t="s">
        <v>42</v>
      </c>
      <c r="F280" s="12" t="s">
        <v>24</v>
      </c>
      <c r="G280" s="13" t="s">
        <v>1747</v>
      </c>
      <c r="H280" s="14"/>
      <c r="I280" s="15" t="s">
        <v>47</v>
      </c>
      <c r="J280" s="15" t="s">
        <v>450</v>
      </c>
      <c r="K280" s="15" t="s">
        <v>1751</v>
      </c>
      <c r="L280" s="15" t="s">
        <v>595</v>
      </c>
      <c r="M280" s="15" t="s">
        <v>1537</v>
      </c>
      <c r="N280" s="16">
        <v>40000000</v>
      </c>
      <c r="O280" s="17">
        <v>124200000</v>
      </c>
      <c r="P280" s="32">
        <f>Table18[[#This Row],[Box Office Revenue ($)]]-Table18[[#This Row],[Budget ($)]]</f>
        <v>84200000</v>
      </c>
      <c r="Q280" s="35">
        <f>(Table18[[#This Row],[Profit Made]]/Table18[[#This Row],[Budget ($)]])</f>
        <v>2.105</v>
      </c>
      <c r="R280" s="2"/>
      <c r="S280" s="2"/>
      <c r="T280" s="2"/>
      <c r="U280" s="2"/>
      <c r="V280" s="2"/>
      <c r="W280" s="2"/>
    </row>
    <row r="281" spans="1:23" ht="12.75" x14ac:dyDescent="0.2">
      <c r="A281" s="9" t="s">
        <v>1752</v>
      </c>
      <c r="B281" s="10">
        <v>41718</v>
      </c>
      <c r="C281" s="68">
        <f>YEAR(Table18[[#This Row],[Release Date]])</f>
        <v>2014</v>
      </c>
      <c r="D281" s="11" t="s">
        <v>1753</v>
      </c>
      <c r="E281" s="12" t="s">
        <v>191</v>
      </c>
      <c r="F281" s="12"/>
      <c r="G281" s="13" t="s">
        <v>1754</v>
      </c>
      <c r="H281" s="14"/>
      <c r="I281" s="15" t="s">
        <v>215</v>
      </c>
      <c r="J281" s="15" t="s">
        <v>1065</v>
      </c>
      <c r="K281" s="15" t="s">
        <v>1755</v>
      </c>
      <c r="L281" s="15" t="s">
        <v>1756</v>
      </c>
      <c r="M281" s="15" t="s">
        <v>1340</v>
      </c>
      <c r="N281" s="16">
        <v>103000000</v>
      </c>
      <c r="O281" s="17">
        <v>500100000</v>
      </c>
      <c r="P281" s="32">
        <f>Table18[[#This Row],[Box Office Revenue ($)]]-Table18[[#This Row],[Budget ($)]]</f>
        <v>397100000</v>
      </c>
      <c r="Q281" s="35">
        <f>(Table18[[#This Row],[Profit Made]]/Table18[[#This Row],[Budget ($)]])</f>
        <v>3.8553398058252428</v>
      </c>
      <c r="R281" s="2"/>
      <c r="S281" s="2"/>
      <c r="T281" s="2"/>
      <c r="U281" s="2"/>
      <c r="V281" s="2"/>
      <c r="W281" s="2"/>
    </row>
    <row r="282" spans="1:23" ht="12.75" x14ac:dyDescent="0.2">
      <c r="A282" s="9" t="s">
        <v>1757</v>
      </c>
      <c r="B282" s="10">
        <v>41234</v>
      </c>
      <c r="C282" s="68">
        <f>YEAR(Table18[[#This Row],[Release Date]])</f>
        <v>2012</v>
      </c>
      <c r="D282" s="11" t="s">
        <v>1758</v>
      </c>
      <c r="E282" s="12" t="s">
        <v>145</v>
      </c>
      <c r="F282" s="12"/>
      <c r="G282" s="13" t="s">
        <v>1759</v>
      </c>
      <c r="H282" s="14"/>
      <c r="I282" s="15" t="s">
        <v>1098</v>
      </c>
      <c r="J282" s="15" t="s">
        <v>187</v>
      </c>
      <c r="K282" s="15" t="s">
        <v>464</v>
      </c>
      <c r="L282" s="15" t="s">
        <v>1486</v>
      </c>
      <c r="M282" s="15" t="s">
        <v>1760</v>
      </c>
      <c r="N282" s="16">
        <v>145000000</v>
      </c>
      <c r="O282" s="17">
        <v>306900000</v>
      </c>
      <c r="P282" s="32">
        <f>Table18[[#This Row],[Box Office Revenue ($)]]-Table18[[#This Row],[Budget ($)]]</f>
        <v>161900000</v>
      </c>
      <c r="Q282" s="35">
        <f>(Table18[[#This Row],[Profit Made]]/Table18[[#This Row],[Budget ($)]])</f>
        <v>1.116551724137931</v>
      </c>
      <c r="R282" s="2"/>
      <c r="S282" s="2"/>
      <c r="T282" s="2"/>
      <c r="U282" s="2"/>
      <c r="V282" s="2"/>
      <c r="W282" s="2"/>
    </row>
    <row r="283" spans="1:23" ht="12.75" x14ac:dyDescent="0.2">
      <c r="A283" s="9" t="s">
        <v>1761</v>
      </c>
      <c r="B283" s="10">
        <v>42419</v>
      </c>
      <c r="C283" s="68">
        <f>YEAR(Table18[[#This Row],[Release Date]])</f>
        <v>2016</v>
      </c>
      <c r="D283" s="11" t="s">
        <v>1762</v>
      </c>
      <c r="E283" s="12" t="s">
        <v>64</v>
      </c>
      <c r="F283" s="12"/>
      <c r="G283" s="13" t="s">
        <v>1763</v>
      </c>
      <c r="H283" s="14"/>
      <c r="I283" s="15" t="s">
        <v>1764</v>
      </c>
      <c r="J283" s="15" t="s">
        <v>1765</v>
      </c>
      <c r="K283" s="15" t="s">
        <v>133</v>
      </c>
      <c r="L283" s="12"/>
      <c r="M283" s="12"/>
      <c r="N283" s="16">
        <v>20000000</v>
      </c>
      <c r="O283" s="17">
        <v>46100000</v>
      </c>
      <c r="P283" s="32">
        <f>Table18[[#This Row],[Box Office Revenue ($)]]-Table18[[#This Row],[Budget ($)]]</f>
        <v>26100000</v>
      </c>
      <c r="Q283" s="35">
        <f>(Table18[[#This Row],[Profit Made]]/Table18[[#This Row],[Budget ($)]])</f>
        <v>1.3049999999999999</v>
      </c>
      <c r="R283" s="2"/>
      <c r="S283" s="2"/>
      <c r="T283" s="2"/>
      <c r="U283" s="2"/>
      <c r="V283" s="2"/>
      <c r="W283" s="2"/>
    </row>
    <row r="284" spans="1:23" ht="12.75" x14ac:dyDescent="0.2">
      <c r="A284" s="9" t="s">
        <v>1766</v>
      </c>
      <c r="B284" s="10">
        <v>41669</v>
      </c>
      <c r="C284" s="68">
        <f>YEAR(Table18[[#This Row],[Release Date]])</f>
        <v>2014</v>
      </c>
      <c r="D284" s="11" t="s">
        <v>1767</v>
      </c>
      <c r="E284" s="12" t="s">
        <v>24</v>
      </c>
      <c r="F284" s="12" t="s">
        <v>145</v>
      </c>
      <c r="G284" s="13" t="s">
        <v>1768</v>
      </c>
      <c r="H284" s="14"/>
      <c r="I284" s="15" t="s">
        <v>491</v>
      </c>
      <c r="J284" s="15" t="s">
        <v>490</v>
      </c>
      <c r="K284" s="15" t="s">
        <v>1424</v>
      </c>
      <c r="L284" s="15" t="s">
        <v>635</v>
      </c>
      <c r="M284" s="15" t="s">
        <v>559</v>
      </c>
      <c r="N284" s="16">
        <v>100000000</v>
      </c>
      <c r="O284" s="17">
        <v>242700000</v>
      </c>
      <c r="P284" s="32">
        <f>Table18[[#This Row],[Box Office Revenue ($)]]-Table18[[#This Row],[Budget ($)]]</f>
        <v>142700000</v>
      </c>
      <c r="Q284" s="35">
        <f>(Table18[[#This Row],[Profit Made]]/Table18[[#This Row],[Budget ($)]])</f>
        <v>1.427</v>
      </c>
      <c r="R284" s="2"/>
      <c r="S284" s="2"/>
      <c r="T284" s="2"/>
      <c r="U284" s="2"/>
      <c r="V284" s="2"/>
      <c r="W284" s="2"/>
    </row>
    <row r="285" spans="1:23" ht="12.75" x14ac:dyDescent="0.2">
      <c r="A285" s="9" t="s">
        <v>1769</v>
      </c>
      <c r="B285" s="10">
        <v>41138</v>
      </c>
      <c r="C285" s="68">
        <f>YEAR(Table18[[#This Row],[Release Date]])</f>
        <v>2012</v>
      </c>
      <c r="D285" s="11" t="s">
        <v>1770</v>
      </c>
      <c r="E285" s="12" t="s">
        <v>42</v>
      </c>
      <c r="F285" s="12" t="s">
        <v>64</v>
      </c>
      <c r="G285" s="13" t="s">
        <v>1545</v>
      </c>
      <c r="H285" s="14"/>
      <c r="I285" s="15" t="s">
        <v>668</v>
      </c>
      <c r="J285" s="15" t="s">
        <v>1116</v>
      </c>
      <c r="K285" s="15" t="s">
        <v>1771</v>
      </c>
      <c r="L285" s="15" t="s">
        <v>1772</v>
      </c>
      <c r="M285" s="15" t="s">
        <v>1583</v>
      </c>
      <c r="N285" s="16">
        <v>2500000</v>
      </c>
      <c r="O285" s="17">
        <v>4900000</v>
      </c>
      <c r="P285" s="32">
        <f>Table18[[#This Row],[Box Office Revenue ($)]]-Table18[[#This Row],[Budget ($)]]</f>
        <v>2400000</v>
      </c>
      <c r="Q285" s="35">
        <f>(Table18[[#This Row],[Profit Made]]/Table18[[#This Row],[Budget ($)]])</f>
        <v>0.96</v>
      </c>
      <c r="R285" s="2"/>
      <c r="S285" s="2"/>
      <c r="T285" s="2"/>
      <c r="U285" s="2"/>
      <c r="V285" s="2"/>
      <c r="W285" s="2"/>
    </row>
    <row r="286" spans="1:23" ht="12.75" x14ac:dyDescent="0.2">
      <c r="A286" s="9" t="s">
        <v>1773</v>
      </c>
      <c r="B286" s="10">
        <v>41075</v>
      </c>
      <c r="C286" s="68">
        <f>YEAR(Table18[[#This Row],[Release Date]])</f>
        <v>2012</v>
      </c>
      <c r="D286" s="11" t="s">
        <v>1774</v>
      </c>
      <c r="E286" s="12" t="s">
        <v>296</v>
      </c>
      <c r="F286" s="12" t="s">
        <v>64</v>
      </c>
      <c r="G286" s="13" t="s">
        <v>1775</v>
      </c>
      <c r="H286" s="14"/>
      <c r="I286" s="15" t="s">
        <v>1776</v>
      </c>
      <c r="J286" s="15" t="s">
        <v>1777</v>
      </c>
      <c r="K286" s="15" t="s">
        <v>701</v>
      </c>
      <c r="L286" s="15" t="s">
        <v>187</v>
      </c>
      <c r="M286" s="15" t="s">
        <v>1778</v>
      </c>
      <c r="N286" s="16">
        <v>75000000</v>
      </c>
      <c r="O286" s="17">
        <v>59400000</v>
      </c>
      <c r="P286" s="32">
        <f>Table18[[#This Row],[Box Office Revenue ($)]]-Table18[[#This Row],[Budget ($)]]</f>
        <v>-15600000</v>
      </c>
      <c r="Q286" s="35">
        <f>(Table18[[#This Row],[Profit Made]]/Table18[[#This Row],[Budget ($)]])</f>
        <v>-0.20799999999999999</v>
      </c>
      <c r="R286" s="2"/>
      <c r="S286" s="2"/>
      <c r="T286" s="2"/>
      <c r="U286" s="2"/>
      <c r="V286" s="2"/>
      <c r="W286" s="2"/>
    </row>
    <row r="287" spans="1:23" ht="12.75" x14ac:dyDescent="0.2">
      <c r="A287" s="9" t="s">
        <v>1779</v>
      </c>
      <c r="B287" s="10">
        <v>42299</v>
      </c>
      <c r="C287" s="68">
        <f>YEAR(Table18[[#This Row],[Release Date]])</f>
        <v>2015</v>
      </c>
      <c r="D287" s="11" t="s">
        <v>1780</v>
      </c>
      <c r="E287" s="12" t="s">
        <v>42</v>
      </c>
      <c r="F287" s="12"/>
      <c r="G287" s="13" t="s">
        <v>1781</v>
      </c>
      <c r="H287" s="14"/>
      <c r="I287" s="15" t="s">
        <v>188</v>
      </c>
      <c r="J287" s="15" t="s">
        <v>88</v>
      </c>
      <c r="K287" s="15" t="s">
        <v>1393</v>
      </c>
      <c r="L287" s="15" t="s">
        <v>1782</v>
      </c>
      <c r="M287" s="15" t="s">
        <v>1783</v>
      </c>
      <c r="N287" s="16">
        <v>15000000</v>
      </c>
      <c r="O287" s="17">
        <v>3400000</v>
      </c>
      <c r="P287" s="32">
        <f>Table18[[#This Row],[Box Office Revenue ($)]]-Table18[[#This Row],[Budget ($)]]</f>
        <v>-11600000</v>
      </c>
      <c r="Q287" s="35">
        <f>(Table18[[#This Row],[Profit Made]]/Table18[[#This Row],[Budget ($)]])</f>
        <v>-0.77333333333333332</v>
      </c>
      <c r="R287" s="2"/>
      <c r="S287" s="2"/>
      <c r="T287" s="2"/>
      <c r="U287" s="2"/>
      <c r="V287" s="2"/>
      <c r="W287" s="2"/>
    </row>
    <row r="288" spans="1:23" ht="12.75" x14ac:dyDescent="0.2">
      <c r="A288" s="9" t="s">
        <v>1784</v>
      </c>
      <c r="B288" s="10">
        <v>41481</v>
      </c>
      <c r="C288" s="68">
        <f>YEAR(Table18[[#This Row],[Release Date]])</f>
        <v>2013</v>
      </c>
      <c r="D288" s="11" t="s">
        <v>1785</v>
      </c>
      <c r="E288" s="12" t="s">
        <v>64</v>
      </c>
      <c r="F288" s="12"/>
      <c r="G288" s="13" t="s">
        <v>1786</v>
      </c>
      <c r="H288" s="14"/>
      <c r="I288" s="15" t="s">
        <v>1611</v>
      </c>
      <c r="J288" s="15" t="s">
        <v>1787</v>
      </c>
      <c r="K288" s="15" t="s">
        <v>1788</v>
      </c>
      <c r="L288" s="15" t="s">
        <v>1789</v>
      </c>
      <c r="M288" s="15" t="s">
        <v>1790</v>
      </c>
      <c r="N288" s="16">
        <v>15000000</v>
      </c>
      <c r="O288" s="17">
        <v>3000000</v>
      </c>
      <c r="P288" s="32">
        <f>Table18[[#This Row],[Box Office Revenue ($)]]-Table18[[#This Row],[Budget ($)]]</f>
        <v>-12000000</v>
      </c>
      <c r="Q288" s="35">
        <f>(Table18[[#This Row],[Profit Made]]/Table18[[#This Row],[Budget ($)]])</f>
        <v>-0.8</v>
      </c>
      <c r="R288" s="2"/>
      <c r="S288" s="2"/>
      <c r="T288" s="2"/>
      <c r="U288" s="2"/>
      <c r="V288" s="2"/>
      <c r="W288" s="2"/>
    </row>
    <row r="289" spans="1:23" ht="12.75" x14ac:dyDescent="0.2">
      <c r="A289" s="9" t="s">
        <v>1791</v>
      </c>
      <c r="B289" s="10">
        <v>42251</v>
      </c>
      <c r="C289" s="68">
        <f>YEAR(Table18[[#This Row],[Release Date]])</f>
        <v>2015</v>
      </c>
      <c r="D289" s="11" t="s">
        <v>1792</v>
      </c>
      <c r="E289" s="12" t="s">
        <v>64</v>
      </c>
      <c r="F289" s="12" t="s">
        <v>16</v>
      </c>
      <c r="G289" s="13" t="s">
        <v>1793</v>
      </c>
      <c r="H289" s="14"/>
      <c r="I289" s="15" t="s">
        <v>48</v>
      </c>
      <c r="J289" s="15" t="s">
        <v>1794</v>
      </c>
      <c r="K289" s="15" t="s">
        <v>1795</v>
      </c>
      <c r="L289" s="15" t="s">
        <v>1796</v>
      </c>
      <c r="M289" s="15" t="s">
        <v>1797</v>
      </c>
      <c r="N289" s="16">
        <v>13000000</v>
      </c>
      <c r="O289" s="17">
        <v>36000000</v>
      </c>
      <c r="P289" s="32">
        <f>Table18[[#This Row],[Box Office Revenue ($)]]-Table18[[#This Row],[Budget ($)]]</f>
        <v>23000000</v>
      </c>
      <c r="Q289" s="35">
        <f>(Table18[[#This Row],[Profit Made]]/Table18[[#This Row],[Budget ($)]])</f>
        <v>1.7692307692307692</v>
      </c>
      <c r="R289" s="2"/>
      <c r="S289" s="2"/>
      <c r="T289" s="2"/>
      <c r="U289" s="2"/>
      <c r="V289" s="2"/>
      <c r="W289" s="2"/>
    </row>
    <row r="290" spans="1:23" ht="12.75" x14ac:dyDescent="0.2">
      <c r="A290" s="9" t="s">
        <v>1798</v>
      </c>
      <c r="B290" s="10">
        <v>42076</v>
      </c>
      <c r="C290" s="68">
        <f>YEAR(Table18[[#This Row],[Release Date]])</f>
        <v>2015</v>
      </c>
      <c r="D290" s="11" t="s">
        <v>1799</v>
      </c>
      <c r="E290" s="12" t="s">
        <v>24</v>
      </c>
      <c r="F290" s="12"/>
      <c r="G290" s="13" t="s">
        <v>1479</v>
      </c>
      <c r="H290" s="14"/>
      <c r="I290" s="15" t="s">
        <v>139</v>
      </c>
      <c r="J290" s="15" t="s">
        <v>491</v>
      </c>
      <c r="K290" s="15" t="s">
        <v>1302</v>
      </c>
      <c r="L290" s="12"/>
      <c r="M290" s="12"/>
      <c r="N290" s="16">
        <v>61600000</v>
      </c>
      <c r="O290" s="17">
        <v>71700000</v>
      </c>
      <c r="P290" s="32">
        <f>Table18[[#This Row],[Box Office Revenue ($)]]-Table18[[#This Row],[Budget ($)]]</f>
        <v>10100000</v>
      </c>
      <c r="Q290" s="35">
        <f>(Table18[[#This Row],[Profit Made]]/Table18[[#This Row],[Budget ($)]])</f>
        <v>0.16396103896103897</v>
      </c>
      <c r="R290" s="2"/>
      <c r="S290" s="2"/>
      <c r="T290" s="2"/>
      <c r="U290" s="2"/>
      <c r="V290" s="2"/>
      <c r="W290" s="2"/>
    </row>
    <row r="291" spans="1:23" ht="12.75" x14ac:dyDescent="0.2">
      <c r="A291" s="9" t="s">
        <v>1800</v>
      </c>
      <c r="B291" s="10">
        <v>41544</v>
      </c>
      <c r="C291" s="68">
        <f>YEAR(Table18[[#This Row],[Release Date]])</f>
        <v>2013</v>
      </c>
      <c r="D291" s="11" t="s">
        <v>1801</v>
      </c>
      <c r="E291" s="12" t="s">
        <v>33</v>
      </c>
      <c r="F291" s="12"/>
      <c r="G291" s="13" t="s">
        <v>1802</v>
      </c>
      <c r="H291" s="14"/>
      <c r="I291" s="15" t="s">
        <v>253</v>
      </c>
      <c r="J291" s="15" t="s">
        <v>1803</v>
      </c>
      <c r="K291" s="15" t="s">
        <v>939</v>
      </c>
      <c r="L291" s="15" t="s">
        <v>155</v>
      </c>
      <c r="M291" s="12"/>
      <c r="N291" s="16">
        <v>30000000</v>
      </c>
      <c r="O291" s="17">
        <v>30000000</v>
      </c>
      <c r="P291" s="32">
        <f>Table18[[#This Row],[Box Office Revenue ($)]]-Table18[[#This Row],[Budget ($)]]</f>
        <v>0</v>
      </c>
      <c r="Q291" s="35">
        <f>(Table18[[#This Row],[Profit Made]]/Table18[[#This Row],[Budget ($)]])</f>
        <v>0</v>
      </c>
      <c r="R291" s="2"/>
      <c r="S291" s="2"/>
      <c r="T291" s="2"/>
      <c r="U291" s="2"/>
      <c r="V291" s="2"/>
      <c r="W291" s="2"/>
    </row>
    <row r="292" spans="1:23" ht="12.75" x14ac:dyDescent="0.2">
      <c r="A292" s="9" t="s">
        <v>1804</v>
      </c>
      <c r="B292" s="10">
        <v>41537</v>
      </c>
      <c r="C292" s="68">
        <f>YEAR(Table18[[#This Row],[Release Date]])</f>
        <v>2013</v>
      </c>
      <c r="D292" s="11" t="s">
        <v>1805</v>
      </c>
      <c r="E292" s="12" t="s">
        <v>24</v>
      </c>
      <c r="F292" s="12"/>
      <c r="G292" s="13" t="s">
        <v>1039</v>
      </c>
      <c r="H292" s="14"/>
      <c r="I292" s="15" t="s">
        <v>359</v>
      </c>
      <c r="J292" s="15" t="s">
        <v>1806</v>
      </c>
      <c r="K292" s="15" t="s">
        <v>1268</v>
      </c>
      <c r="L292" s="15" t="s">
        <v>1807</v>
      </c>
      <c r="M292" s="12"/>
      <c r="N292" s="16">
        <v>38000000</v>
      </c>
      <c r="O292" s="17">
        <v>90200000</v>
      </c>
      <c r="P292" s="32">
        <f>Table18[[#This Row],[Box Office Revenue ($)]]-Table18[[#This Row],[Budget ($)]]</f>
        <v>52200000</v>
      </c>
      <c r="Q292" s="35">
        <f>(Table18[[#This Row],[Profit Made]]/Table18[[#This Row],[Budget ($)]])</f>
        <v>1.3736842105263158</v>
      </c>
      <c r="R292" s="2"/>
      <c r="S292" s="2"/>
      <c r="T292" s="2"/>
      <c r="U292" s="2"/>
      <c r="V292" s="2"/>
      <c r="W292" s="2"/>
    </row>
    <row r="293" spans="1:23" ht="12.75" x14ac:dyDescent="0.2">
      <c r="A293" s="9" t="s">
        <v>1808</v>
      </c>
      <c r="B293" s="10">
        <v>41717</v>
      </c>
      <c r="C293" s="68">
        <f>YEAR(Table18[[#This Row],[Release Date]])</f>
        <v>2014</v>
      </c>
      <c r="D293" s="11" t="s">
        <v>1809</v>
      </c>
      <c r="E293" s="12" t="s">
        <v>24</v>
      </c>
      <c r="F293" s="12"/>
      <c r="G293" s="13" t="s">
        <v>717</v>
      </c>
      <c r="H293" s="14"/>
      <c r="I293" s="15" t="s">
        <v>1810</v>
      </c>
      <c r="J293" s="15" t="s">
        <v>1033</v>
      </c>
      <c r="K293" s="15" t="s">
        <v>1301</v>
      </c>
      <c r="L293" s="15" t="s">
        <v>1811</v>
      </c>
      <c r="M293" s="15" t="s">
        <v>1812</v>
      </c>
      <c r="N293" s="16">
        <v>35000000</v>
      </c>
      <c r="O293" s="17">
        <v>17500000</v>
      </c>
      <c r="P293" s="32">
        <f>Table18[[#This Row],[Box Office Revenue ($)]]-Table18[[#This Row],[Budget ($)]]</f>
        <v>-17500000</v>
      </c>
      <c r="Q293" s="35">
        <f>(Table18[[#This Row],[Profit Made]]/Table18[[#This Row],[Budget ($)]])</f>
        <v>-0.5</v>
      </c>
      <c r="R293" s="2"/>
      <c r="S293" s="2"/>
      <c r="T293" s="2"/>
      <c r="U293" s="2"/>
      <c r="V293" s="2"/>
      <c r="W293" s="2"/>
    </row>
    <row r="294" spans="1:23" ht="12.75" x14ac:dyDescent="0.2">
      <c r="A294" s="9" t="s">
        <v>1813</v>
      </c>
      <c r="B294" s="10">
        <v>40949</v>
      </c>
      <c r="C294" s="68">
        <f>YEAR(Table18[[#This Row],[Release Date]])</f>
        <v>2012</v>
      </c>
      <c r="D294" s="11" t="s">
        <v>1814</v>
      </c>
      <c r="E294" s="12" t="s">
        <v>24</v>
      </c>
      <c r="F294" s="12"/>
      <c r="G294" s="13" t="s">
        <v>488</v>
      </c>
      <c r="H294" s="14"/>
      <c r="I294" s="15" t="s">
        <v>36</v>
      </c>
      <c r="J294" s="15" t="s">
        <v>580</v>
      </c>
      <c r="K294" s="15" t="s">
        <v>1345</v>
      </c>
      <c r="L294" s="15" t="s">
        <v>833</v>
      </c>
      <c r="M294" s="15" t="s">
        <v>1815</v>
      </c>
      <c r="N294" s="16">
        <v>85000000</v>
      </c>
      <c r="O294" s="17">
        <v>208100000</v>
      </c>
      <c r="P294" s="32">
        <f>Table18[[#This Row],[Box Office Revenue ($)]]-Table18[[#This Row],[Budget ($)]]</f>
        <v>123100000</v>
      </c>
      <c r="Q294" s="35">
        <f>(Table18[[#This Row],[Profit Made]]/Table18[[#This Row],[Budget ($)]])</f>
        <v>1.4482352941176471</v>
      </c>
      <c r="R294" s="2"/>
      <c r="S294" s="2"/>
      <c r="T294" s="2"/>
      <c r="U294" s="2"/>
      <c r="V294" s="2"/>
      <c r="W294" s="2"/>
    </row>
    <row r="295" spans="1:23" ht="12.75" x14ac:dyDescent="0.2">
      <c r="A295" s="9" t="s">
        <v>1816</v>
      </c>
      <c r="B295" s="10">
        <v>40977</v>
      </c>
      <c r="C295" s="68">
        <f>YEAR(Table18[[#This Row],[Release Date]])</f>
        <v>2012</v>
      </c>
      <c r="D295" s="11" t="s">
        <v>1817</v>
      </c>
      <c r="E295" s="12" t="s">
        <v>64</v>
      </c>
      <c r="F295" s="12" t="s">
        <v>183</v>
      </c>
      <c r="G295" s="13" t="s">
        <v>1818</v>
      </c>
      <c r="H295" s="14"/>
      <c r="I295" s="15" t="s">
        <v>1103</v>
      </c>
      <c r="J295" s="15" t="s">
        <v>702</v>
      </c>
      <c r="K295" s="15" t="s">
        <v>1819</v>
      </c>
      <c r="L295" s="15" t="s">
        <v>1820</v>
      </c>
      <c r="M295" s="12"/>
      <c r="N295" s="16">
        <v>14400000</v>
      </c>
      <c r="O295" s="17">
        <v>34600000</v>
      </c>
      <c r="P295" s="32">
        <f>Table18[[#This Row],[Box Office Revenue ($)]]-Table18[[#This Row],[Budget ($)]]</f>
        <v>20200000</v>
      </c>
      <c r="Q295" s="35">
        <f>(Table18[[#This Row],[Profit Made]]/Table18[[#This Row],[Budget ($)]])</f>
        <v>1.4027777777777777</v>
      </c>
      <c r="R295" s="2"/>
      <c r="S295" s="2"/>
      <c r="T295" s="2"/>
      <c r="U295" s="2"/>
      <c r="V295" s="2"/>
      <c r="W295" s="2"/>
    </row>
    <row r="296" spans="1:23" ht="12.75" x14ac:dyDescent="0.2">
      <c r="A296" s="9" t="s">
        <v>1821</v>
      </c>
      <c r="B296" s="10">
        <v>41096</v>
      </c>
      <c r="C296" s="68">
        <f>YEAR(Table18[[#This Row],[Release Date]])</f>
        <v>2012</v>
      </c>
      <c r="D296" s="11" t="s">
        <v>1822</v>
      </c>
      <c r="E296" s="12" t="s">
        <v>33</v>
      </c>
      <c r="F296" s="12" t="s">
        <v>64</v>
      </c>
      <c r="G296" s="13" t="s">
        <v>1823</v>
      </c>
      <c r="H296" s="14"/>
      <c r="I296" s="15" t="s">
        <v>307</v>
      </c>
      <c r="J296" s="15" t="s">
        <v>1824</v>
      </c>
      <c r="K296" s="15" t="s">
        <v>1825</v>
      </c>
      <c r="L296" s="15" t="s">
        <v>1826</v>
      </c>
      <c r="M296" s="15" t="s">
        <v>1827</v>
      </c>
      <c r="N296" s="16">
        <v>45000000</v>
      </c>
      <c r="O296" s="17">
        <v>83000000</v>
      </c>
      <c r="P296" s="32">
        <f>Table18[[#This Row],[Box Office Revenue ($)]]-Table18[[#This Row],[Budget ($)]]</f>
        <v>38000000</v>
      </c>
      <c r="Q296" s="35">
        <f>(Table18[[#This Row],[Profit Made]]/Table18[[#This Row],[Budget ($)]])</f>
        <v>0.84444444444444444</v>
      </c>
      <c r="R296" s="2"/>
      <c r="S296" s="2"/>
      <c r="T296" s="2"/>
      <c r="U296" s="2"/>
      <c r="V296" s="2"/>
      <c r="W296" s="2"/>
    </row>
    <row r="297" spans="1:23" ht="12.75" x14ac:dyDescent="0.2">
      <c r="A297" s="9" t="s">
        <v>1828</v>
      </c>
      <c r="B297" s="10">
        <v>41376</v>
      </c>
      <c r="C297" s="68">
        <f>YEAR(Table18[[#This Row],[Release Date]])</f>
        <v>2013</v>
      </c>
      <c r="D297" s="11" t="s">
        <v>1829</v>
      </c>
      <c r="E297" s="12" t="s">
        <v>42</v>
      </c>
      <c r="F297" s="12" t="s">
        <v>17</v>
      </c>
      <c r="G297" s="13" t="s">
        <v>276</v>
      </c>
      <c r="H297" s="14"/>
      <c r="I297" s="15" t="s">
        <v>1830</v>
      </c>
      <c r="J297" s="15" t="s">
        <v>1831</v>
      </c>
      <c r="K297" s="15" t="s">
        <v>1832</v>
      </c>
      <c r="L297" s="15" t="s">
        <v>1833</v>
      </c>
      <c r="M297" s="15" t="s">
        <v>369</v>
      </c>
      <c r="N297" s="16">
        <v>20000000</v>
      </c>
      <c r="O297" s="17">
        <v>78400000</v>
      </c>
      <c r="P297" s="32">
        <f>Table18[[#This Row],[Box Office Revenue ($)]]-Table18[[#This Row],[Budget ($)]]</f>
        <v>58400000</v>
      </c>
      <c r="Q297" s="35">
        <f>(Table18[[#This Row],[Profit Made]]/Table18[[#This Row],[Budget ($)]])</f>
        <v>2.92</v>
      </c>
      <c r="R297" s="2"/>
      <c r="S297" s="2"/>
      <c r="T297" s="2"/>
      <c r="U297" s="2"/>
      <c r="V297" s="2"/>
      <c r="W297" s="2"/>
    </row>
    <row r="298" spans="1:23" ht="12.75" x14ac:dyDescent="0.2">
      <c r="A298" s="9" t="s">
        <v>1834</v>
      </c>
      <c r="B298" s="10">
        <v>42328</v>
      </c>
      <c r="C298" s="68">
        <f>YEAR(Table18[[#This Row],[Release Date]])</f>
        <v>2015</v>
      </c>
      <c r="D298" s="11" t="s">
        <v>1835</v>
      </c>
      <c r="E298" s="12" t="s">
        <v>33</v>
      </c>
      <c r="F298" s="12" t="s">
        <v>16</v>
      </c>
      <c r="G298" s="13" t="s">
        <v>1836</v>
      </c>
      <c r="H298" s="14"/>
      <c r="I298" s="15" t="s">
        <v>1354</v>
      </c>
      <c r="J298" s="15" t="s">
        <v>325</v>
      </c>
      <c r="K298" s="15" t="s">
        <v>1837</v>
      </c>
      <c r="L298" s="15" t="s">
        <v>1838</v>
      </c>
      <c r="M298" s="12"/>
      <c r="N298" s="16">
        <v>19500000</v>
      </c>
      <c r="O298" s="17">
        <v>32200000.000000004</v>
      </c>
      <c r="P298" s="32">
        <f>Table18[[#This Row],[Box Office Revenue ($)]]-Table18[[#This Row],[Budget ($)]]</f>
        <v>12700000.000000004</v>
      </c>
      <c r="Q298" s="35">
        <f>(Table18[[#This Row],[Profit Made]]/Table18[[#This Row],[Budget ($)]])</f>
        <v>0.65128205128205152</v>
      </c>
      <c r="R298" s="2"/>
      <c r="S298" s="2"/>
      <c r="T298" s="2"/>
      <c r="U298" s="2"/>
      <c r="V298" s="2"/>
      <c r="W298" s="2"/>
    </row>
    <row r="299" spans="1:23" ht="12.75" x14ac:dyDescent="0.2">
      <c r="A299" s="9" t="s">
        <v>1839</v>
      </c>
      <c r="B299" s="10">
        <v>42195</v>
      </c>
      <c r="C299" s="68">
        <f>YEAR(Table18[[#This Row],[Release Date]])</f>
        <v>2015</v>
      </c>
      <c r="D299" s="11" t="s">
        <v>1840</v>
      </c>
      <c r="E299" s="12" t="s">
        <v>64</v>
      </c>
      <c r="F299" s="12" t="s">
        <v>159</v>
      </c>
      <c r="G299" s="13" t="s">
        <v>1352</v>
      </c>
      <c r="H299" s="14"/>
      <c r="I299" s="15" t="s">
        <v>580</v>
      </c>
      <c r="J299" s="15" t="s">
        <v>1841</v>
      </c>
      <c r="K299" s="15" t="s">
        <v>1842</v>
      </c>
      <c r="L299" s="15" t="s">
        <v>256</v>
      </c>
      <c r="M299" s="15" t="s">
        <v>1843</v>
      </c>
      <c r="N299" s="16">
        <v>26000000</v>
      </c>
      <c r="O299" s="17">
        <v>30500000</v>
      </c>
      <c r="P299" s="32">
        <f>Table18[[#This Row],[Box Office Revenue ($)]]-Table18[[#This Row],[Budget ($)]]</f>
        <v>4500000</v>
      </c>
      <c r="Q299" s="35">
        <f>(Table18[[#This Row],[Profit Made]]/Table18[[#This Row],[Budget ($)]])</f>
        <v>0.17307692307692307</v>
      </c>
      <c r="R299" s="2"/>
      <c r="S299" s="2"/>
      <c r="T299" s="2"/>
      <c r="U299" s="2"/>
      <c r="V299" s="2"/>
      <c r="W299" s="2"/>
    </row>
    <row r="300" spans="1:23" ht="12.75" x14ac:dyDescent="0.2">
      <c r="A300" s="9" t="s">
        <v>1844</v>
      </c>
      <c r="B300" s="10">
        <v>41998</v>
      </c>
      <c r="C300" s="68">
        <f>YEAR(Table18[[#This Row],[Release Date]])</f>
        <v>2014</v>
      </c>
      <c r="D300" s="11" t="s">
        <v>1845</v>
      </c>
      <c r="E300" s="12" t="s">
        <v>64</v>
      </c>
      <c r="F300" s="12"/>
      <c r="G300" s="13" t="s">
        <v>1846</v>
      </c>
      <c r="H300" s="14"/>
      <c r="I300" s="15" t="s">
        <v>118</v>
      </c>
      <c r="J300" s="15" t="s">
        <v>1847</v>
      </c>
      <c r="K300" s="15" t="s">
        <v>1848</v>
      </c>
      <c r="L300" s="15" t="s">
        <v>1849</v>
      </c>
      <c r="M300" s="12"/>
      <c r="N300" s="16">
        <v>20000000</v>
      </c>
      <c r="O300" s="17">
        <v>66800000</v>
      </c>
      <c r="P300" s="32">
        <f>Table18[[#This Row],[Box Office Revenue ($)]]-Table18[[#This Row],[Budget ($)]]</f>
        <v>46800000</v>
      </c>
      <c r="Q300" s="35">
        <f>(Table18[[#This Row],[Profit Made]]/Table18[[#This Row],[Budget ($)]])</f>
        <v>2.34</v>
      </c>
      <c r="R300" s="2"/>
      <c r="S300" s="2"/>
      <c r="T300" s="2"/>
      <c r="U300" s="2"/>
      <c r="V300" s="2"/>
      <c r="W300" s="2"/>
    </row>
    <row r="301" spans="1:23" ht="12.75" x14ac:dyDescent="0.2">
      <c r="A301" s="9" t="s">
        <v>1850</v>
      </c>
      <c r="B301" s="10">
        <v>41990</v>
      </c>
      <c r="C301" s="68">
        <f>YEAR(Table18[[#This Row],[Release Date]])</f>
        <v>2014</v>
      </c>
      <c r="D301" s="11" t="s">
        <v>1851</v>
      </c>
      <c r="E301" s="12" t="s">
        <v>54</v>
      </c>
      <c r="F301" s="12"/>
      <c r="G301" s="13" t="s">
        <v>1852</v>
      </c>
      <c r="H301" s="14"/>
      <c r="I301" s="15" t="s">
        <v>1853</v>
      </c>
      <c r="J301" s="15" t="s">
        <v>1686</v>
      </c>
      <c r="K301" s="15" t="s">
        <v>1480</v>
      </c>
      <c r="L301" s="15" t="s">
        <v>760</v>
      </c>
      <c r="M301" s="15" t="s">
        <v>1642</v>
      </c>
      <c r="N301" s="16">
        <v>95000000</v>
      </c>
      <c r="O301" s="17">
        <v>114200000</v>
      </c>
      <c r="P301" s="32">
        <f>Table18[[#This Row],[Box Office Revenue ($)]]-Table18[[#This Row],[Budget ($)]]</f>
        <v>19200000</v>
      </c>
      <c r="Q301" s="35">
        <f>(Table18[[#This Row],[Profit Made]]/Table18[[#This Row],[Budget ($)]])</f>
        <v>0.20210526315789473</v>
      </c>
      <c r="R301" s="2"/>
      <c r="S301" s="2"/>
      <c r="T301" s="2"/>
      <c r="U301" s="2"/>
      <c r="V301" s="2"/>
      <c r="W301" s="2"/>
    </row>
    <row r="302" spans="1:23" ht="12.75" x14ac:dyDescent="0.2">
      <c r="A302" s="9" t="s">
        <v>1854</v>
      </c>
      <c r="B302" s="10">
        <v>42028</v>
      </c>
      <c r="C302" s="68">
        <f>YEAR(Table18[[#This Row],[Release Date]])</f>
        <v>2015</v>
      </c>
      <c r="D302" s="11" t="s">
        <v>1855</v>
      </c>
      <c r="E302" s="12" t="s">
        <v>145</v>
      </c>
      <c r="F302" s="12" t="s">
        <v>42</v>
      </c>
      <c r="G302" s="13" t="s">
        <v>1856</v>
      </c>
      <c r="H302" s="14"/>
      <c r="I302" s="15" t="s">
        <v>1857</v>
      </c>
      <c r="J302" s="15" t="s">
        <v>1858</v>
      </c>
      <c r="K302" s="12"/>
      <c r="L302" s="12"/>
      <c r="M302" s="12"/>
      <c r="N302" s="16">
        <v>25000000</v>
      </c>
      <c r="O302" s="17">
        <v>106000000</v>
      </c>
      <c r="P302" s="32">
        <f>Table18[[#This Row],[Box Office Revenue ($)]]-Table18[[#This Row],[Budget ($)]]</f>
        <v>81000000</v>
      </c>
      <c r="Q302" s="35">
        <f>(Table18[[#This Row],[Profit Made]]/Table18[[#This Row],[Budget ($)]])</f>
        <v>3.24</v>
      </c>
      <c r="R302" s="2"/>
      <c r="S302" s="2"/>
      <c r="T302" s="2"/>
      <c r="U302" s="2"/>
      <c r="V302" s="2"/>
      <c r="W302" s="2"/>
    </row>
    <row r="303" spans="1:23" ht="12.75" x14ac:dyDescent="0.2">
      <c r="A303" s="9" t="s">
        <v>1859</v>
      </c>
      <c r="B303" s="10">
        <v>42143</v>
      </c>
      <c r="C303" s="68">
        <f>YEAR(Table18[[#This Row],[Release Date]])</f>
        <v>2015</v>
      </c>
      <c r="D303" s="11" t="s">
        <v>1860</v>
      </c>
      <c r="E303" s="12" t="s">
        <v>33</v>
      </c>
      <c r="F303" s="12" t="s">
        <v>64</v>
      </c>
      <c r="G303" s="13" t="s">
        <v>1664</v>
      </c>
      <c r="H303" s="14"/>
      <c r="I303" s="15" t="s">
        <v>702</v>
      </c>
      <c r="J303" s="15" t="s">
        <v>1827</v>
      </c>
      <c r="K303" s="15" t="s">
        <v>832</v>
      </c>
      <c r="L303" s="15" t="s">
        <v>821</v>
      </c>
      <c r="M303" s="12"/>
      <c r="N303" s="16">
        <v>30000000</v>
      </c>
      <c r="O303" s="17">
        <v>84900000</v>
      </c>
      <c r="P303" s="32">
        <f>Table18[[#This Row],[Box Office Revenue ($)]]-Table18[[#This Row],[Budget ($)]]</f>
        <v>54900000</v>
      </c>
      <c r="Q303" s="35">
        <f>(Table18[[#This Row],[Profit Made]]/Table18[[#This Row],[Budget ($)]])</f>
        <v>1.83</v>
      </c>
      <c r="R303" s="2"/>
      <c r="S303" s="2"/>
      <c r="T303" s="2"/>
      <c r="U303" s="2"/>
      <c r="V303" s="2"/>
      <c r="W303" s="2"/>
    </row>
    <row r="304" spans="1:23" ht="12.75" x14ac:dyDescent="0.2">
      <c r="A304" s="9" t="s">
        <v>1861</v>
      </c>
      <c r="B304" s="10">
        <v>41313</v>
      </c>
      <c r="C304" s="68">
        <f>YEAR(Table18[[#This Row],[Release Date]])</f>
        <v>2013</v>
      </c>
      <c r="D304" s="11" t="s">
        <v>1862</v>
      </c>
      <c r="E304" s="12" t="s">
        <v>33</v>
      </c>
      <c r="F304" s="12"/>
      <c r="G304" s="13" t="s">
        <v>1863</v>
      </c>
      <c r="H304" s="14"/>
      <c r="I304" s="15" t="s">
        <v>169</v>
      </c>
      <c r="J304" s="15" t="s">
        <v>1760</v>
      </c>
      <c r="K304" s="15" t="s">
        <v>46</v>
      </c>
      <c r="L304" s="15" t="s">
        <v>1715</v>
      </c>
      <c r="M304" s="15" t="s">
        <v>1864</v>
      </c>
      <c r="N304" s="16">
        <v>30000000</v>
      </c>
      <c r="O304" s="17">
        <v>66700000</v>
      </c>
      <c r="P304" s="32">
        <f>Table18[[#This Row],[Box Office Revenue ($)]]-Table18[[#This Row],[Budget ($)]]</f>
        <v>36700000</v>
      </c>
      <c r="Q304" s="35">
        <f>(Table18[[#This Row],[Profit Made]]/Table18[[#This Row],[Budget ($)]])</f>
        <v>1.2233333333333334</v>
      </c>
      <c r="R304" s="2"/>
      <c r="S304" s="2"/>
      <c r="T304" s="2"/>
      <c r="U304" s="2"/>
      <c r="V304" s="2"/>
      <c r="W304" s="2"/>
    </row>
    <row r="305" spans="1:23" ht="12.75" x14ac:dyDescent="0.2">
      <c r="A305" s="9" t="s">
        <v>1865</v>
      </c>
      <c r="B305" s="10">
        <v>41208</v>
      </c>
      <c r="C305" s="68">
        <f>YEAR(Table18[[#This Row],[Release Date]])</f>
        <v>2012</v>
      </c>
      <c r="D305" s="11" t="s">
        <v>1866</v>
      </c>
      <c r="E305" s="12" t="s">
        <v>17</v>
      </c>
      <c r="F305" s="12"/>
      <c r="G305" s="13" t="s">
        <v>1867</v>
      </c>
      <c r="H305" s="14"/>
      <c r="I305" s="15" t="s">
        <v>1467</v>
      </c>
      <c r="J305" s="15" t="s">
        <v>1868</v>
      </c>
      <c r="K305" s="15" t="s">
        <v>1869</v>
      </c>
      <c r="L305" s="15" t="s">
        <v>1642</v>
      </c>
      <c r="M305" s="15" t="s">
        <v>1645</v>
      </c>
      <c r="N305" s="16">
        <v>20000000</v>
      </c>
      <c r="O305" s="17">
        <v>52300000</v>
      </c>
      <c r="P305" s="32">
        <f>Table18[[#This Row],[Box Office Revenue ($)]]-Table18[[#This Row],[Budget ($)]]</f>
        <v>32300000</v>
      </c>
      <c r="Q305" s="35">
        <f>(Table18[[#This Row],[Profit Made]]/Table18[[#This Row],[Budget ($)]])</f>
        <v>1.615</v>
      </c>
      <c r="R305" s="2"/>
      <c r="S305" s="2"/>
      <c r="T305" s="2"/>
      <c r="U305" s="2"/>
      <c r="V305" s="2"/>
      <c r="W305" s="2"/>
    </row>
    <row r="306" spans="1:23" ht="12.75" x14ac:dyDescent="0.2">
      <c r="A306" s="9" t="s">
        <v>1870</v>
      </c>
      <c r="B306" s="10">
        <v>41229</v>
      </c>
      <c r="C306" s="68">
        <f>YEAR(Table18[[#This Row],[Release Date]])</f>
        <v>2012</v>
      </c>
      <c r="D306" s="11" t="s">
        <v>1871</v>
      </c>
      <c r="E306" s="12" t="s">
        <v>64</v>
      </c>
      <c r="F306" s="12"/>
      <c r="G306" s="13" t="s">
        <v>1151</v>
      </c>
      <c r="H306" s="14"/>
      <c r="I306" s="15" t="s">
        <v>185</v>
      </c>
      <c r="J306" s="15" t="s">
        <v>1152</v>
      </c>
      <c r="K306" s="15" t="s">
        <v>1872</v>
      </c>
      <c r="L306" s="15" t="s">
        <v>931</v>
      </c>
      <c r="M306" s="15" t="s">
        <v>1289</v>
      </c>
      <c r="N306" s="16">
        <v>21000000</v>
      </c>
      <c r="O306" s="17">
        <v>236400000</v>
      </c>
      <c r="P306" s="32">
        <f>Table18[[#This Row],[Box Office Revenue ($)]]-Table18[[#This Row],[Budget ($)]]</f>
        <v>215400000</v>
      </c>
      <c r="Q306" s="35">
        <f>(Table18[[#This Row],[Profit Made]]/Table18[[#This Row],[Budget ($)]])</f>
        <v>10.257142857142858</v>
      </c>
      <c r="R306" s="2"/>
      <c r="S306" s="2"/>
      <c r="T306" s="2"/>
      <c r="U306" s="2"/>
      <c r="V306" s="2"/>
      <c r="W306" s="2"/>
    </row>
    <row r="307" spans="1:23" ht="12.75" x14ac:dyDescent="0.2">
      <c r="A307" s="9" t="s">
        <v>1873</v>
      </c>
      <c r="B307" s="10">
        <v>41870</v>
      </c>
      <c r="C307" s="68">
        <f>YEAR(Table18[[#This Row],[Release Date]])</f>
        <v>2014</v>
      </c>
      <c r="D307" s="11" t="s">
        <v>1874</v>
      </c>
      <c r="E307" s="12" t="s">
        <v>33</v>
      </c>
      <c r="F307" s="12" t="s">
        <v>16</v>
      </c>
      <c r="G307" s="13" t="s">
        <v>1875</v>
      </c>
      <c r="H307" s="13" t="s">
        <v>1876</v>
      </c>
      <c r="I307" s="15" t="s">
        <v>747</v>
      </c>
      <c r="J307" s="15" t="s">
        <v>1877</v>
      </c>
      <c r="K307" s="15" t="s">
        <v>832</v>
      </c>
      <c r="L307" s="15" t="s">
        <v>455</v>
      </c>
      <c r="M307" s="15" t="s">
        <v>1237</v>
      </c>
      <c r="N307" s="16">
        <v>65000000</v>
      </c>
      <c r="O307" s="17">
        <v>39400000</v>
      </c>
      <c r="P307" s="32">
        <f>Table18[[#This Row],[Box Office Revenue ($)]]-Table18[[#This Row],[Budget ($)]]</f>
        <v>-25600000</v>
      </c>
      <c r="Q307" s="35">
        <f>(Table18[[#This Row],[Profit Made]]/Table18[[#This Row],[Budget ($)]])</f>
        <v>-0.39384615384615385</v>
      </c>
      <c r="R307" s="2"/>
      <c r="S307" s="2"/>
      <c r="T307" s="2"/>
      <c r="U307" s="2"/>
      <c r="V307" s="2"/>
      <c r="W307" s="2"/>
    </row>
    <row r="308" spans="1:23" ht="12.75" x14ac:dyDescent="0.2">
      <c r="A308" s="9" t="s">
        <v>1878</v>
      </c>
      <c r="B308" s="10">
        <v>41194</v>
      </c>
      <c r="C308" s="68">
        <f>YEAR(Table18[[#This Row],[Release Date]])</f>
        <v>2012</v>
      </c>
      <c r="D308" s="11" t="s">
        <v>1879</v>
      </c>
      <c r="E308" s="12" t="s">
        <v>17</v>
      </c>
      <c r="F308" s="12" t="s">
        <v>16</v>
      </c>
      <c r="G308" s="13" t="s">
        <v>591</v>
      </c>
      <c r="H308" s="14"/>
      <c r="I308" s="15" t="s">
        <v>380</v>
      </c>
      <c r="J308" s="15" t="s">
        <v>1880</v>
      </c>
      <c r="K308" s="15" t="s">
        <v>1881</v>
      </c>
      <c r="L308" s="15" t="s">
        <v>1882</v>
      </c>
      <c r="M308" s="12"/>
      <c r="N308" s="16">
        <v>3000000</v>
      </c>
      <c r="O308" s="17">
        <v>77700000</v>
      </c>
      <c r="P308" s="32">
        <f>Table18[[#This Row],[Box Office Revenue ($)]]-Table18[[#This Row],[Budget ($)]]</f>
        <v>74700000</v>
      </c>
      <c r="Q308" s="35">
        <f>(Table18[[#This Row],[Profit Made]]/Table18[[#This Row],[Budget ($)]])</f>
        <v>24.9</v>
      </c>
      <c r="R308" s="2"/>
      <c r="S308" s="2"/>
      <c r="T308" s="2"/>
      <c r="U308" s="2"/>
      <c r="V308" s="2"/>
      <c r="W308" s="2"/>
    </row>
    <row r="309" spans="1:23" ht="12.75" x14ac:dyDescent="0.2">
      <c r="A309" s="9" t="s">
        <v>1883</v>
      </c>
      <c r="B309" s="10">
        <v>42237</v>
      </c>
      <c r="C309" s="68">
        <f>YEAR(Table18[[#This Row],[Release Date]])</f>
        <v>2015</v>
      </c>
      <c r="D309" s="11" t="s">
        <v>1884</v>
      </c>
      <c r="E309" s="12" t="s">
        <v>17</v>
      </c>
      <c r="F309" s="12"/>
      <c r="G309" s="13" t="s">
        <v>1885</v>
      </c>
      <c r="H309" s="14"/>
      <c r="I309" s="15" t="s">
        <v>1886</v>
      </c>
      <c r="J309" s="15" t="s">
        <v>1887</v>
      </c>
      <c r="K309" s="12"/>
      <c r="L309" s="12"/>
      <c r="M309" s="12"/>
      <c r="N309" s="16">
        <v>10000000</v>
      </c>
      <c r="O309" s="17">
        <v>52900000</v>
      </c>
      <c r="P309" s="32">
        <f>Table18[[#This Row],[Box Office Revenue ($)]]-Table18[[#This Row],[Budget ($)]]</f>
        <v>42900000</v>
      </c>
      <c r="Q309" s="35">
        <f>(Table18[[#This Row],[Profit Made]]/Table18[[#This Row],[Budget ($)]])</f>
        <v>4.29</v>
      </c>
      <c r="R309" s="2"/>
      <c r="S309" s="2"/>
      <c r="T309" s="2"/>
      <c r="U309" s="2"/>
      <c r="V309" s="2"/>
      <c r="W309" s="2"/>
    </row>
    <row r="310" spans="1:23" ht="12.75" x14ac:dyDescent="0.2">
      <c r="A310" s="9" t="s">
        <v>1888</v>
      </c>
      <c r="B310" s="10">
        <v>42356</v>
      </c>
      <c r="C310" s="68">
        <f>YEAR(Table18[[#This Row],[Release Date]])</f>
        <v>2015</v>
      </c>
      <c r="D310" s="11" t="s">
        <v>1889</v>
      </c>
      <c r="E310" s="12" t="s">
        <v>42</v>
      </c>
      <c r="F310" s="12"/>
      <c r="G310" s="13" t="s">
        <v>1604</v>
      </c>
      <c r="H310" s="14"/>
      <c r="I310" s="15" t="s">
        <v>1890</v>
      </c>
      <c r="J310" s="15" t="s">
        <v>1891</v>
      </c>
      <c r="K310" s="15" t="s">
        <v>1892</v>
      </c>
      <c r="L310" s="15" t="s">
        <v>809</v>
      </c>
      <c r="M310" s="12"/>
      <c r="N310" s="16">
        <v>30000000</v>
      </c>
      <c r="O310" s="17">
        <v>105000000</v>
      </c>
      <c r="P310" s="32">
        <f>Table18[[#This Row],[Box Office Revenue ($)]]-Table18[[#This Row],[Budget ($)]]</f>
        <v>75000000</v>
      </c>
      <c r="Q310" s="35">
        <f>(Table18[[#This Row],[Profit Made]]/Table18[[#This Row],[Budget ($)]])</f>
        <v>2.5</v>
      </c>
      <c r="R310" s="2"/>
      <c r="S310" s="2"/>
      <c r="T310" s="2"/>
      <c r="U310" s="2"/>
      <c r="V310" s="2"/>
      <c r="W310" s="2"/>
    </row>
    <row r="311" spans="1:23" ht="12.75" x14ac:dyDescent="0.2">
      <c r="A311" s="9" t="s">
        <v>1893</v>
      </c>
      <c r="B311" s="10">
        <v>41327</v>
      </c>
      <c r="C311" s="68">
        <f>YEAR(Table18[[#This Row],[Release Date]])</f>
        <v>2013</v>
      </c>
      <c r="D311" s="11" t="s">
        <v>1894</v>
      </c>
      <c r="E311" s="12" t="s">
        <v>24</v>
      </c>
      <c r="F311" s="12"/>
      <c r="G311" s="13" t="s">
        <v>1895</v>
      </c>
      <c r="H311" s="14"/>
      <c r="I311" s="15" t="s">
        <v>449</v>
      </c>
      <c r="J311" s="15" t="s">
        <v>1116</v>
      </c>
      <c r="K311" s="15" t="s">
        <v>1751</v>
      </c>
      <c r="L311" s="15" t="s">
        <v>1164</v>
      </c>
      <c r="M311" s="12"/>
      <c r="N311" s="16">
        <v>15000000</v>
      </c>
      <c r="O311" s="17">
        <v>57800000</v>
      </c>
      <c r="P311" s="32">
        <f>Table18[[#This Row],[Box Office Revenue ($)]]-Table18[[#This Row],[Budget ($)]]</f>
        <v>42800000</v>
      </c>
      <c r="Q311" s="35">
        <f>(Table18[[#This Row],[Profit Made]]/Table18[[#This Row],[Budget ($)]])</f>
        <v>2.8533333333333335</v>
      </c>
      <c r="R311" s="2"/>
      <c r="S311" s="2"/>
      <c r="T311" s="2"/>
      <c r="U311" s="2"/>
      <c r="V311" s="2"/>
      <c r="W311" s="2"/>
    </row>
    <row r="312" spans="1:23" ht="12.75" x14ac:dyDescent="0.2">
      <c r="A312" s="9" t="s">
        <v>1896</v>
      </c>
      <c r="B312" s="10">
        <v>41061</v>
      </c>
      <c r="C312" s="68">
        <f>YEAR(Table18[[#This Row],[Release Date]])</f>
        <v>2012</v>
      </c>
      <c r="D312" s="11" t="s">
        <v>1897</v>
      </c>
      <c r="E312" s="12" t="s">
        <v>24</v>
      </c>
      <c r="F312" s="12" t="s">
        <v>54</v>
      </c>
      <c r="G312" s="13" t="s">
        <v>1898</v>
      </c>
      <c r="H312" s="14"/>
      <c r="I312" s="15" t="s">
        <v>1185</v>
      </c>
      <c r="J312" s="15" t="s">
        <v>216</v>
      </c>
      <c r="K312" s="15" t="s">
        <v>359</v>
      </c>
      <c r="L312" s="15" t="s">
        <v>1899</v>
      </c>
      <c r="M312" s="15" t="s">
        <v>1900</v>
      </c>
      <c r="N312" s="16">
        <v>170000000</v>
      </c>
      <c r="O312" s="17">
        <v>396600000</v>
      </c>
      <c r="P312" s="32">
        <f>Table18[[#This Row],[Box Office Revenue ($)]]-Table18[[#This Row],[Budget ($)]]</f>
        <v>226600000</v>
      </c>
      <c r="Q312" s="35">
        <f>(Table18[[#This Row],[Profit Made]]/Table18[[#This Row],[Budget ($)]])</f>
        <v>1.3329411764705883</v>
      </c>
      <c r="R312" s="2"/>
      <c r="S312" s="2"/>
      <c r="T312" s="2"/>
      <c r="U312" s="2"/>
      <c r="V312" s="2"/>
      <c r="W312" s="2"/>
    </row>
    <row r="313" spans="1:23" ht="12.75" x14ac:dyDescent="0.2">
      <c r="A313" s="9" t="s">
        <v>1901</v>
      </c>
      <c r="B313" s="10">
        <v>41698</v>
      </c>
      <c r="C313" s="68">
        <f>YEAR(Table18[[#This Row],[Release Date]])</f>
        <v>2014</v>
      </c>
      <c r="D313" s="11" t="s">
        <v>1902</v>
      </c>
      <c r="E313" s="12" t="s">
        <v>64</v>
      </c>
      <c r="F313" s="12"/>
      <c r="G313" s="13" t="s">
        <v>1903</v>
      </c>
      <c r="H313" s="14"/>
      <c r="I313" s="15" t="s">
        <v>1904</v>
      </c>
      <c r="J313" s="15" t="s">
        <v>1905</v>
      </c>
      <c r="K313" s="15" t="s">
        <v>1906</v>
      </c>
      <c r="L313" s="12"/>
      <c r="M313" s="12"/>
      <c r="N313" s="16">
        <v>22000000</v>
      </c>
      <c r="O313" s="17">
        <v>67800000</v>
      </c>
      <c r="P313" s="32">
        <f>Table18[[#This Row],[Box Office Revenue ($)]]-Table18[[#This Row],[Budget ($)]]</f>
        <v>45800000</v>
      </c>
      <c r="Q313" s="35">
        <f>(Table18[[#This Row],[Profit Made]]/Table18[[#This Row],[Budget ($)]])</f>
        <v>2.081818181818182</v>
      </c>
      <c r="R313" s="2"/>
      <c r="S313" s="2"/>
      <c r="T313" s="2"/>
      <c r="U313" s="2"/>
      <c r="V313" s="2"/>
      <c r="W313" s="2"/>
    </row>
    <row r="314" spans="1:23" ht="12.75" x14ac:dyDescent="0.2">
      <c r="A314" s="9" t="s">
        <v>1907</v>
      </c>
      <c r="B314" s="10">
        <v>42139</v>
      </c>
      <c r="C314" s="68">
        <f>YEAR(Table18[[#This Row],[Release Date]])</f>
        <v>2015</v>
      </c>
      <c r="D314" s="11" t="s">
        <v>1908</v>
      </c>
      <c r="E314" s="12" t="s">
        <v>64</v>
      </c>
      <c r="F314" s="12"/>
      <c r="G314" s="13" t="s">
        <v>1909</v>
      </c>
      <c r="H314" s="14"/>
      <c r="I314" s="15" t="s">
        <v>1910</v>
      </c>
      <c r="J314" s="12"/>
      <c r="K314" s="12"/>
      <c r="L314" s="12"/>
      <c r="M314" s="12"/>
      <c r="N314" s="16">
        <v>1500000</v>
      </c>
      <c r="O314" s="17">
        <v>6200000</v>
      </c>
      <c r="P314" s="32">
        <f>Table18[[#This Row],[Box Office Revenue ($)]]-Table18[[#This Row],[Budget ($)]]</f>
        <v>4700000</v>
      </c>
      <c r="Q314" s="35">
        <f>(Table18[[#This Row],[Profit Made]]/Table18[[#This Row],[Budget ($)]])</f>
        <v>3.1333333333333333</v>
      </c>
      <c r="R314" s="2"/>
      <c r="S314" s="2"/>
      <c r="T314" s="2"/>
      <c r="U314" s="2"/>
      <c r="V314" s="2"/>
      <c r="W314" s="2"/>
    </row>
    <row r="315" spans="1:23" ht="12.75" x14ac:dyDescent="0.2">
      <c r="A315" s="9" t="s">
        <v>1911</v>
      </c>
      <c r="B315" s="10">
        <v>42170</v>
      </c>
      <c r="C315" s="68">
        <f>YEAR(Table18[[#This Row],[Release Date]])</f>
        <v>2015</v>
      </c>
      <c r="D315" s="11" t="s">
        <v>1912</v>
      </c>
      <c r="E315" s="12" t="s">
        <v>64</v>
      </c>
      <c r="F315" s="12"/>
      <c r="G315" s="13" t="s">
        <v>1499</v>
      </c>
      <c r="H315" s="14"/>
      <c r="I315" s="15" t="s">
        <v>718</v>
      </c>
      <c r="J315" s="15" t="s">
        <v>124</v>
      </c>
      <c r="K315" s="15" t="s">
        <v>1913</v>
      </c>
      <c r="L315" s="15" t="s">
        <v>1914</v>
      </c>
      <c r="M315" s="15" t="s">
        <v>1915</v>
      </c>
      <c r="N315" s="16">
        <v>30000000</v>
      </c>
      <c r="O315" s="17">
        <v>92000000</v>
      </c>
      <c r="P315" s="32">
        <f>Table18[[#This Row],[Box Office Revenue ($)]]-Table18[[#This Row],[Budget ($)]]</f>
        <v>62000000</v>
      </c>
      <c r="Q315" s="35">
        <f>(Table18[[#This Row],[Profit Made]]/Table18[[#This Row],[Budget ($)]])</f>
        <v>2.0666666666666669</v>
      </c>
      <c r="R315" s="2"/>
      <c r="S315" s="2"/>
      <c r="T315" s="2"/>
      <c r="U315" s="2"/>
      <c r="V315" s="2"/>
      <c r="W315" s="2"/>
    </row>
    <row r="316" spans="1:23" ht="12.75" x14ac:dyDescent="0.2">
      <c r="A316" s="9" t="s">
        <v>1916</v>
      </c>
      <c r="B316" s="10">
        <v>42250</v>
      </c>
      <c r="C316" s="68">
        <f>YEAR(Table18[[#This Row],[Release Date]])</f>
        <v>2015</v>
      </c>
      <c r="D316" s="11" t="s">
        <v>1917</v>
      </c>
      <c r="E316" s="12" t="s">
        <v>64</v>
      </c>
      <c r="F316" s="12"/>
      <c r="G316" s="13" t="s">
        <v>1918</v>
      </c>
      <c r="H316" s="14"/>
      <c r="I316" s="15" t="s">
        <v>1488</v>
      </c>
      <c r="J316" s="15" t="s">
        <v>1424</v>
      </c>
      <c r="K316" s="15" t="s">
        <v>124</v>
      </c>
      <c r="L316" s="15" t="s">
        <v>1582</v>
      </c>
      <c r="M316" s="15" t="s">
        <v>1919</v>
      </c>
      <c r="N316" s="16">
        <v>20000000</v>
      </c>
      <c r="O316" s="17">
        <v>88300000</v>
      </c>
      <c r="P316" s="32">
        <f>Table18[[#This Row],[Box Office Revenue ($)]]-Table18[[#This Row],[Budget ($)]]</f>
        <v>68300000</v>
      </c>
      <c r="Q316" s="35">
        <f>(Table18[[#This Row],[Profit Made]]/Table18[[#This Row],[Budget ($)]])</f>
        <v>3.415</v>
      </c>
      <c r="R316" s="2"/>
      <c r="S316" s="2"/>
      <c r="T316" s="2"/>
      <c r="U316" s="2"/>
      <c r="V316" s="2"/>
      <c r="W316" s="2"/>
    </row>
    <row r="317" spans="1:23" ht="12.75" x14ac:dyDescent="0.2">
      <c r="A317" s="9" t="s">
        <v>1920</v>
      </c>
      <c r="B317" s="10">
        <v>42139</v>
      </c>
      <c r="C317" s="68">
        <f>YEAR(Table18[[#This Row],[Release Date]])</f>
        <v>2015</v>
      </c>
      <c r="D317" s="11" t="s">
        <v>1921</v>
      </c>
      <c r="E317" s="12" t="s">
        <v>24</v>
      </c>
      <c r="F317" s="12" t="s">
        <v>42</v>
      </c>
      <c r="G317" s="13" t="s">
        <v>865</v>
      </c>
      <c r="H317" s="14"/>
      <c r="I317" s="15" t="s">
        <v>866</v>
      </c>
      <c r="J317" s="15" t="s">
        <v>1335</v>
      </c>
      <c r="K317" s="15" t="s">
        <v>242</v>
      </c>
      <c r="L317" s="15" t="s">
        <v>1922</v>
      </c>
      <c r="M317" s="15" t="s">
        <v>243</v>
      </c>
      <c r="N317" s="16">
        <v>65000000</v>
      </c>
      <c r="O317" s="17">
        <v>235700000</v>
      </c>
      <c r="P317" s="32">
        <f>Table18[[#This Row],[Box Office Revenue ($)]]-Table18[[#This Row],[Budget ($)]]</f>
        <v>170700000</v>
      </c>
      <c r="Q317" s="35">
        <f>(Table18[[#This Row],[Profit Made]]/Table18[[#This Row],[Budget ($)]])</f>
        <v>2.6261538461538461</v>
      </c>
      <c r="R317" s="2"/>
      <c r="S317" s="2"/>
      <c r="T317" s="2"/>
      <c r="U317" s="2"/>
      <c r="V317" s="2"/>
      <c r="W317" s="2"/>
    </row>
    <row r="318" spans="1:23" ht="12.75" x14ac:dyDescent="0.2">
      <c r="A318" s="9" t="s">
        <v>1923</v>
      </c>
      <c r="B318" s="10">
        <v>41887</v>
      </c>
      <c r="C318" s="68">
        <f>YEAR(Table18[[#This Row],[Release Date]])</f>
        <v>2014</v>
      </c>
      <c r="D318" s="11" t="s">
        <v>1924</v>
      </c>
      <c r="E318" s="12" t="s">
        <v>42</v>
      </c>
      <c r="F318" s="12"/>
      <c r="G318" s="13" t="s">
        <v>1925</v>
      </c>
      <c r="H318" s="14" t="s">
        <v>373</v>
      </c>
      <c r="I318" s="15" t="s">
        <v>188</v>
      </c>
      <c r="J318" s="15" t="s">
        <v>866</v>
      </c>
      <c r="K318" s="15" t="s">
        <v>1926</v>
      </c>
      <c r="L318" s="15" t="s">
        <v>1927</v>
      </c>
      <c r="M318" s="15" t="s">
        <v>1928</v>
      </c>
      <c r="N318" s="16">
        <v>13000000</v>
      </c>
      <c r="O318" s="17">
        <v>54800000</v>
      </c>
      <c r="P318" s="32">
        <f>Table18[[#This Row],[Box Office Revenue ($)]]-Table18[[#This Row],[Budget ($)]]</f>
        <v>41800000</v>
      </c>
      <c r="Q318" s="35">
        <f>(Table18[[#This Row],[Profit Made]]/Table18[[#This Row],[Budget ($)]])</f>
        <v>3.2153846153846155</v>
      </c>
      <c r="R318" s="2"/>
      <c r="S318" s="2"/>
      <c r="T318" s="2"/>
      <c r="U318" s="2"/>
      <c r="V318" s="2"/>
      <c r="W318" s="2"/>
    </row>
    <row r="319" spans="1:23" ht="12.75" x14ac:dyDescent="0.2">
      <c r="A319" s="9" t="s">
        <v>1929</v>
      </c>
      <c r="B319" s="10">
        <v>41859</v>
      </c>
      <c r="C319" s="68">
        <f>YEAR(Table18[[#This Row],[Release Date]])</f>
        <v>2014</v>
      </c>
      <c r="D319" s="11" t="s">
        <v>1930</v>
      </c>
      <c r="E319" s="12" t="s">
        <v>970</v>
      </c>
      <c r="F319" s="12"/>
      <c r="G319" s="13" t="s">
        <v>1931</v>
      </c>
      <c r="H319" s="13" t="s">
        <v>1932</v>
      </c>
      <c r="I319" s="15" t="s">
        <v>1933</v>
      </c>
      <c r="J319" s="15" t="s">
        <v>1934</v>
      </c>
      <c r="K319" s="15" t="s">
        <v>1935</v>
      </c>
      <c r="L319" s="15" t="s">
        <v>1936</v>
      </c>
      <c r="M319" s="15" t="s">
        <v>1937</v>
      </c>
      <c r="N319" s="16">
        <v>35000000</v>
      </c>
      <c r="O319" s="17">
        <v>196400000</v>
      </c>
      <c r="P319" s="32">
        <f>Table18[[#This Row],[Box Office Revenue ($)]]-Table18[[#This Row],[Budget ($)]]</f>
        <v>161400000</v>
      </c>
      <c r="Q319" s="35">
        <f>(Table18[[#This Row],[Profit Made]]/Table18[[#This Row],[Budget ($)]])</f>
        <v>4.6114285714285712</v>
      </c>
      <c r="R319" s="2"/>
      <c r="S319" s="2"/>
      <c r="T319" s="2"/>
      <c r="U319" s="2"/>
      <c r="V319" s="2"/>
      <c r="W319" s="2"/>
    </row>
    <row r="320" spans="1:23" ht="12.75" x14ac:dyDescent="0.2">
      <c r="A320" s="9" t="s">
        <v>1938</v>
      </c>
      <c r="B320" s="10">
        <v>42573</v>
      </c>
      <c r="C320" s="68">
        <f>YEAR(Table18[[#This Row],[Release Date]])</f>
        <v>2016</v>
      </c>
      <c r="D320" s="11" t="s">
        <v>1939</v>
      </c>
      <c r="E320" s="12" t="s">
        <v>24</v>
      </c>
      <c r="F320" s="12" t="s">
        <v>145</v>
      </c>
      <c r="G320" s="13" t="s">
        <v>773</v>
      </c>
      <c r="H320" s="14"/>
      <c r="I320" s="15" t="s">
        <v>1098</v>
      </c>
      <c r="J320" s="15" t="s">
        <v>965</v>
      </c>
      <c r="K320" s="15" t="s">
        <v>1940</v>
      </c>
      <c r="L320" s="15" t="s">
        <v>1741</v>
      </c>
      <c r="M320" s="15" t="s">
        <v>1028</v>
      </c>
      <c r="N320" s="16">
        <v>185000000</v>
      </c>
      <c r="O320" s="17">
        <v>243000000</v>
      </c>
      <c r="P320" s="32">
        <f>Table18[[#This Row],[Box Office Revenue ($)]]-Table18[[#This Row],[Budget ($)]]</f>
        <v>58000000</v>
      </c>
      <c r="Q320" s="35">
        <f>(Table18[[#This Row],[Profit Made]]/Table18[[#This Row],[Budget ($)]])</f>
        <v>0.31351351351351353</v>
      </c>
      <c r="R320" s="2"/>
      <c r="S320" s="2"/>
      <c r="T320" s="2"/>
      <c r="U320" s="2"/>
      <c r="V320" s="2"/>
      <c r="W320" s="2"/>
    </row>
    <row r="321" spans="1:23" ht="12.75" x14ac:dyDescent="0.2">
      <c r="A321" s="9" t="s">
        <v>1941</v>
      </c>
      <c r="B321" s="10">
        <v>41859</v>
      </c>
      <c r="C321" s="68">
        <f>YEAR(Table18[[#This Row],[Release Date]])</f>
        <v>2014</v>
      </c>
      <c r="D321" s="11" t="s">
        <v>1942</v>
      </c>
      <c r="E321" s="12" t="s">
        <v>64</v>
      </c>
      <c r="F321" s="12"/>
      <c r="G321" s="13" t="s">
        <v>1943</v>
      </c>
      <c r="H321" s="14"/>
      <c r="I321" s="15" t="s">
        <v>1124</v>
      </c>
      <c r="J321" s="15" t="s">
        <v>1944</v>
      </c>
      <c r="K321" s="15" t="s">
        <v>1945</v>
      </c>
      <c r="L321" s="15" t="s">
        <v>1946</v>
      </c>
      <c r="M321" s="15" t="s">
        <v>1947</v>
      </c>
      <c r="N321" s="16">
        <v>45000000</v>
      </c>
      <c r="O321" s="17">
        <v>86200000</v>
      </c>
      <c r="P321" s="32">
        <f>Table18[[#This Row],[Box Office Revenue ($)]]-Table18[[#This Row],[Budget ($)]]</f>
        <v>41200000</v>
      </c>
      <c r="Q321" s="35">
        <f>(Table18[[#This Row],[Profit Made]]/Table18[[#This Row],[Budget ($)]])</f>
        <v>0.91555555555555557</v>
      </c>
      <c r="R321" s="2"/>
      <c r="S321" s="2"/>
      <c r="T321" s="2"/>
      <c r="U321" s="2"/>
      <c r="V321" s="2"/>
      <c r="W321" s="2"/>
    </row>
    <row r="322" spans="1:23" ht="12.75" x14ac:dyDescent="0.2">
      <c r="A322" s="9" t="s">
        <v>1948</v>
      </c>
      <c r="B322" s="10">
        <v>42252</v>
      </c>
      <c r="C322" s="68">
        <f>YEAR(Table18[[#This Row],[Release Date]])</f>
        <v>2015</v>
      </c>
      <c r="D322" s="11" t="s">
        <v>1949</v>
      </c>
      <c r="E322" s="12" t="s">
        <v>63</v>
      </c>
      <c r="F322" s="12"/>
      <c r="G322" s="13" t="s">
        <v>1950</v>
      </c>
      <c r="H322" s="14"/>
      <c r="I322" s="15" t="s">
        <v>1678</v>
      </c>
      <c r="J322" s="15" t="s">
        <v>1191</v>
      </c>
      <c r="K322" s="15" t="s">
        <v>627</v>
      </c>
      <c r="L322" s="15" t="s">
        <v>683</v>
      </c>
      <c r="M322" s="15" t="s">
        <v>1951</v>
      </c>
      <c r="N322" s="16">
        <v>30000000</v>
      </c>
      <c r="O322" s="17">
        <v>34400000</v>
      </c>
      <c r="P322" s="32">
        <f>Table18[[#This Row],[Box Office Revenue ($)]]-Table18[[#This Row],[Budget ($)]]</f>
        <v>4400000</v>
      </c>
      <c r="Q322" s="35">
        <f>(Table18[[#This Row],[Profit Made]]/Table18[[#This Row],[Budget ($)]])</f>
        <v>0.14666666666666667</v>
      </c>
      <c r="R322" s="2"/>
      <c r="S322" s="2"/>
      <c r="T322" s="2"/>
      <c r="U322" s="2"/>
      <c r="V322" s="2"/>
      <c r="W322" s="2"/>
    </row>
    <row r="323" spans="1:23" ht="12.75" x14ac:dyDescent="0.2">
      <c r="A323" s="9" t="s">
        <v>1952</v>
      </c>
      <c r="B323" s="10">
        <v>42227</v>
      </c>
      <c r="C323" s="68">
        <f>YEAR(Table18[[#This Row],[Release Date]])</f>
        <v>2015</v>
      </c>
      <c r="D323" s="11" t="s">
        <v>1953</v>
      </c>
      <c r="E323" s="12" t="s">
        <v>63</v>
      </c>
      <c r="F323" s="12" t="s">
        <v>64</v>
      </c>
      <c r="G323" s="13" t="s">
        <v>1954</v>
      </c>
      <c r="H323" s="14"/>
      <c r="I323" s="15" t="s">
        <v>1955</v>
      </c>
      <c r="J323" s="15" t="s">
        <v>644</v>
      </c>
      <c r="K323" s="15" t="s">
        <v>1956</v>
      </c>
      <c r="L323" s="15" t="s">
        <v>1957</v>
      </c>
      <c r="M323" s="15" t="s">
        <v>1958</v>
      </c>
      <c r="N323" s="16">
        <v>50000000</v>
      </c>
      <c r="O323" s="17">
        <v>201600000</v>
      </c>
      <c r="P323" s="32">
        <f>Table18[[#This Row],[Box Office Revenue ($)]]-Table18[[#This Row],[Budget ($)]]</f>
        <v>151600000</v>
      </c>
      <c r="Q323" s="35">
        <f>(Table18[[#This Row],[Profit Made]]/Table18[[#This Row],[Budget ($)]])</f>
        <v>3.032</v>
      </c>
      <c r="R323" s="2"/>
      <c r="S323" s="2"/>
      <c r="T323" s="2"/>
      <c r="U323" s="2"/>
      <c r="V323" s="2"/>
      <c r="W323" s="2"/>
    </row>
    <row r="324" spans="1:23" ht="12.75" x14ac:dyDescent="0.2">
      <c r="A324" s="9" t="s">
        <v>1959</v>
      </c>
      <c r="B324" s="10">
        <v>42251</v>
      </c>
      <c r="C324" s="68">
        <f>YEAR(Table18[[#This Row],[Release Date]])</f>
        <v>2015</v>
      </c>
      <c r="D324" s="11" t="s">
        <v>1960</v>
      </c>
      <c r="E324" s="12" t="s">
        <v>64</v>
      </c>
      <c r="F324" s="12"/>
      <c r="G324" s="13" t="s">
        <v>1961</v>
      </c>
      <c r="H324" s="14"/>
      <c r="I324" s="15" t="s">
        <v>1962</v>
      </c>
      <c r="J324" s="15" t="s">
        <v>558</v>
      </c>
      <c r="K324" s="15" t="s">
        <v>786</v>
      </c>
      <c r="L324" s="15" t="s">
        <v>507</v>
      </c>
      <c r="M324" s="15" t="s">
        <v>1963</v>
      </c>
      <c r="N324" s="16">
        <v>14000000</v>
      </c>
      <c r="O324" s="17">
        <v>32000000</v>
      </c>
      <c r="P324" s="32">
        <f>Table18[[#This Row],[Box Office Revenue ($)]]-Table18[[#This Row],[Budget ($)]]</f>
        <v>18000000</v>
      </c>
      <c r="Q324" s="35">
        <f>(Table18[[#This Row],[Profit Made]]/Table18[[#This Row],[Budget ($)]])</f>
        <v>1.2857142857142858</v>
      </c>
      <c r="R324" s="2"/>
      <c r="S324" s="2"/>
      <c r="T324" s="2"/>
      <c r="U324" s="2"/>
      <c r="V324" s="2"/>
      <c r="W324" s="2"/>
    </row>
    <row r="325" spans="1:23" ht="12.75" x14ac:dyDescent="0.2">
      <c r="A325" s="9" t="s">
        <v>1964</v>
      </c>
      <c r="B325" s="10">
        <v>42587</v>
      </c>
      <c r="C325" s="68">
        <f>YEAR(Table18[[#This Row],[Release Date]])</f>
        <v>2016</v>
      </c>
      <c r="D325" s="11" t="s">
        <v>1965</v>
      </c>
      <c r="E325" s="12" t="s">
        <v>24</v>
      </c>
      <c r="F325" s="12"/>
      <c r="G325" s="13" t="s">
        <v>717</v>
      </c>
      <c r="H325" s="14"/>
      <c r="I325" s="15" t="s">
        <v>162</v>
      </c>
      <c r="J325" s="15" t="s">
        <v>1966</v>
      </c>
      <c r="K325" s="15" t="s">
        <v>1967</v>
      </c>
      <c r="L325" s="15" t="s">
        <v>491</v>
      </c>
      <c r="M325" s="15" t="s">
        <v>317</v>
      </c>
      <c r="N325" s="16">
        <v>175000000</v>
      </c>
      <c r="O325" s="17">
        <v>636700000</v>
      </c>
      <c r="P325" s="32">
        <f>Table18[[#This Row],[Box Office Revenue ($)]]-Table18[[#This Row],[Budget ($)]]</f>
        <v>461700000</v>
      </c>
      <c r="Q325" s="35">
        <f>(Table18[[#This Row],[Profit Made]]/Table18[[#This Row],[Budget ($)]])</f>
        <v>2.6382857142857143</v>
      </c>
      <c r="R325" s="2"/>
      <c r="S325" s="2"/>
      <c r="T325" s="2"/>
      <c r="U325" s="2"/>
      <c r="V325" s="2"/>
      <c r="W325" s="2"/>
    </row>
    <row r="326" spans="1:23" ht="12.75" x14ac:dyDescent="0.2">
      <c r="A326" s="9" t="s">
        <v>1968</v>
      </c>
      <c r="B326" s="10">
        <v>41187</v>
      </c>
      <c r="C326" s="68">
        <f>YEAR(Table18[[#This Row],[Release Date]])</f>
        <v>2012</v>
      </c>
      <c r="D326" s="11" t="s">
        <v>1969</v>
      </c>
      <c r="E326" s="12" t="s">
        <v>24</v>
      </c>
      <c r="F326" s="12" t="s">
        <v>16</v>
      </c>
      <c r="G326" s="13" t="s">
        <v>1970</v>
      </c>
      <c r="H326" s="14"/>
      <c r="I326" s="15" t="s">
        <v>139</v>
      </c>
      <c r="J326" s="15" t="s">
        <v>941</v>
      </c>
      <c r="K326" s="15" t="s">
        <v>1250</v>
      </c>
      <c r="L326" s="15" t="s">
        <v>1971</v>
      </c>
      <c r="M326" s="15" t="s">
        <v>211</v>
      </c>
      <c r="N326" s="16">
        <v>43000000</v>
      </c>
      <c r="O326" s="17">
        <v>376100000</v>
      </c>
      <c r="P326" s="32">
        <f>Table18[[#This Row],[Box Office Revenue ($)]]-Table18[[#This Row],[Budget ($)]]</f>
        <v>333100000</v>
      </c>
      <c r="Q326" s="35">
        <f>(Table18[[#This Row],[Profit Made]]/Table18[[#This Row],[Budget ($)]])</f>
        <v>7.746511627906977</v>
      </c>
      <c r="R326" s="2"/>
      <c r="S326" s="2"/>
      <c r="T326" s="2"/>
      <c r="U326" s="2"/>
      <c r="V326" s="2"/>
      <c r="W326" s="2"/>
    </row>
    <row r="327" spans="1:23" ht="12.75" x14ac:dyDescent="0.2">
      <c r="A327" s="9" t="s">
        <v>1972</v>
      </c>
      <c r="B327" s="10">
        <v>41822</v>
      </c>
      <c r="C327" s="68">
        <f>YEAR(Table18[[#This Row],[Release Date]])</f>
        <v>2014</v>
      </c>
      <c r="D327" s="11" t="s">
        <v>1973</v>
      </c>
      <c r="E327" s="12" t="s">
        <v>42</v>
      </c>
      <c r="F327" s="12"/>
      <c r="G327" s="13" t="s">
        <v>727</v>
      </c>
      <c r="H327" s="14"/>
      <c r="I327" s="15" t="s">
        <v>866</v>
      </c>
      <c r="J327" s="15" t="s">
        <v>1116</v>
      </c>
      <c r="K327" s="15" t="s">
        <v>135</v>
      </c>
      <c r="L327" s="15" t="s">
        <v>108</v>
      </c>
      <c r="M327" s="15" t="s">
        <v>1974</v>
      </c>
      <c r="N327" s="16">
        <v>20000000</v>
      </c>
      <c r="O327" s="17">
        <v>100500000</v>
      </c>
      <c r="P327" s="32">
        <f>Table18[[#This Row],[Box Office Revenue ($)]]-Table18[[#This Row],[Budget ($)]]</f>
        <v>80500000</v>
      </c>
      <c r="Q327" s="35">
        <f>(Table18[[#This Row],[Profit Made]]/Table18[[#This Row],[Budget ($)]])</f>
        <v>4.0250000000000004</v>
      </c>
      <c r="R327" s="2"/>
      <c r="S327" s="2"/>
      <c r="T327" s="2"/>
      <c r="U327" s="2"/>
      <c r="V327" s="2"/>
      <c r="W327" s="2"/>
    </row>
    <row r="328" spans="1:23" ht="12.75" x14ac:dyDescent="0.2">
      <c r="A328" s="9" t="s">
        <v>1975</v>
      </c>
      <c r="B328" s="10">
        <v>41089</v>
      </c>
      <c r="C328" s="68">
        <f>YEAR(Table18[[#This Row],[Release Date]])</f>
        <v>2012</v>
      </c>
      <c r="D328" s="11" t="s">
        <v>1976</v>
      </c>
      <c r="E328" s="12" t="s">
        <v>42</v>
      </c>
      <c r="F328" s="12"/>
      <c r="G328" s="13" t="s">
        <v>1977</v>
      </c>
      <c r="H328" s="14"/>
      <c r="I328" s="15" t="s">
        <v>35</v>
      </c>
      <c r="J328" s="15" t="s">
        <v>269</v>
      </c>
      <c r="K328" s="15" t="s">
        <v>1977</v>
      </c>
      <c r="L328" s="15" t="s">
        <v>1978</v>
      </c>
      <c r="M328" s="15" t="s">
        <v>596</v>
      </c>
      <c r="N328" s="16">
        <v>51000000</v>
      </c>
      <c r="O328" s="17">
        <v>549400000</v>
      </c>
      <c r="P328" s="32">
        <f>Table18[[#This Row],[Box Office Revenue ($)]]-Table18[[#This Row],[Budget ($)]]</f>
        <v>498400000</v>
      </c>
      <c r="Q328" s="35">
        <f>(Table18[[#This Row],[Profit Made]]/Table18[[#This Row],[Budget ($)]])</f>
        <v>9.7725490196078439</v>
      </c>
      <c r="R328" s="2"/>
      <c r="S328" s="2"/>
      <c r="T328" s="2"/>
      <c r="U328" s="2"/>
      <c r="V328" s="2"/>
      <c r="W328" s="2"/>
    </row>
    <row r="329" spans="1:23" ht="12.75" x14ac:dyDescent="0.2">
      <c r="A329" s="9" t="s">
        <v>1979</v>
      </c>
      <c r="B329" s="10">
        <v>42179</v>
      </c>
      <c r="C329" s="68">
        <f>YEAR(Table18[[#This Row],[Release Date]])</f>
        <v>2015</v>
      </c>
      <c r="D329" s="11" t="s">
        <v>1980</v>
      </c>
      <c r="E329" s="12" t="s">
        <v>42</v>
      </c>
      <c r="F329" s="12"/>
      <c r="G329" s="13" t="s">
        <v>1977</v>
      </c>
      <c r="H329" s="14"/>
      <c r="I329" s="15" t="s">
        <v>1981</v>
      </c>
      <c r="J329" s="15" t="s">
        <v>1982</v>
      </c>
      <c r="K329" s="15" t="s">
        <v>1977</v>
      </c>
      <c r="L329" s="15" t="s">
        <v>740</v>
      </c>
      <c r="M329" s="15" t="s">
        <v>1978</v>
      </c>
      <c r="N329" s="16">
        <v>68000000</v>
      </c>
      <c r="O329" s="17">
        <v>216700000</v>
      </c>
      <c r="P329" s="32">
        <f>Table18[[#This Row],[Box Office Revenue ($)]]-Table18[[#This Row],[Budget ($)]]</f>
        <v>148700000</v>
      </c>
      <c r="Q329" s="35">
        <f>(Table18[[#This Row],[Profit Made]]/Table18[[#This Row],[Budget ($)]])</f>
        <v>2.1867647058823527</v>
      </c>
      <c r="R329" s="2"/>
      <c r="S329" s="2"/>
      <c r="T329" s="2"/>
      <c r="U329" s="2"/>
      <c r="V329" s="2"/>
      <c r="W329" s="2"/>
    </row>
    <row r="330" spans="1:23" ht="12.75" x14ac:dyDescent="0.2">
      <c r="A330" s="9" t="s">
        <v>1983</v>
      </c>
      <c r="B330" s="10">
        <v>41849</v>
      </c>
      <c r="C330" s="68">
        <f>YEAR(Table18[[#This Row],[Release Date]])</f>
        <v>2014</v>
      </c>
      <c r="D330" s="11" t="s">
        <v>1984</v>
      </c>
      <c r="E330" s="12" t="s">
        <v>24</v>
      </c>
      <c r="F330" s="12" t="s">
        <v>42</v>
      </c>
      <c r="G330" s="13" t="s">
        <v>1985</v>
      </c>
      <c r="H330" s="14"/>
      <c r="I330" s="15" t="s">
        <v>1986</v>
      </c>
      <c r="J330" s="15" t="s">
        <v>1987</v>
      </c>
      <c r="K330" s="15" t="s">
        <v>1988</v>
      </c>
      <c r="L330" s="15" t="s">
        <v>1989</v>
      </c>
      <c r="M330" s="15" t="s">
        <v>1990</v>
      </c>
      <c r="N330" s="16">
        <v>125000000</v>
      </c>
      <c r="O330" s="17">
        <v>493300000</v>
      </c>
      <c r="P330" s="32">
        <f>Table18[[#This Row],[Box Office Revenue ($)]]-Table18[[#This Row],[Budget ($)]]</f>
        <v>368300000</v>
      </c>
      <c r="Q330" s="35">
        <f>(Table18[[#This Row],[Profit Made]]/Table18[[#This Row],[Budget ($)]])</f>
        <v>2.9464000000000001</v>
      </c>
      <c r="R330" s="2"/>
      <c r="S330" s="2"/>
      <c r="T330" s="2"/>
      <c r="U330" s="2"/>
      <c r="V330" s="2"/>
      <c r="W330" s="2"/>
    </row>
    <row r="331" spans="1:23" ht="12.75" x14ac:dyDescent="0.2">
      <c r="A331" s="9" t="s">
        <v>1991</v>
      </c>
      <c r="B331" s="10">
        <v>42512</v>
      </c>
      <c r="C331" s="68">
        <f>YEAR(Table18[[#This Row],[Release Date]])</f>
        <v>2016</v>
      </c>
      <c r="D331" s="11" t="s">
        <v>1992</v>
      </c>
      <c r="E331" s="12" t="s">
        <v>24</v>
      </c>
      <c r="F331" s="12"/>
      <c r="G331" s="13" t="s">
        <v>688</v>
      </c>
      <c r="H331" s="14"/>
      <c r="I331" s="15" t="s">
        <v>1986</v>
      </c>
      <c r="J331" s="15" t="s">
        <v>1993</v>
      </c>
      <c r="K331" s="15" t="s">
        <v>1994</v>
      </c>
      <c r="L331" s="15" t="s">
        <v>1995</v>
      </c>
      <c r="M331" s="15" t="s">
        <v>1996</v>
      </c>
      <c r="N331" s="16">
        <v>135000000</v>
      </c>
      <c r="O331" s="17">
        <v>242500000</v>
      </c>
      <c r="P331" s="32">
        <f>Table18[[#This Row],[Box Office Revenue ($)]]-Table18[[#This Row],[Budget ($)]]</f>
        <v>107500000</v>
      </c>
      <c r="Q331" s="35">
        <f>(Table18[[#This Row],[Profit Made]]/Table18[[#This Row],[Budget ($)]])</f>
        <v>0.79629629629629628</v>
      </c>
      <c r="R331" s="2"/>
      <c r="S331" s="2"/>
      <c r="T331" s="2"/>
      <c r="U331" s="2"/>
      <c r="V331" s="2"/>
      <c r="W331" s="2"/>
    </row>
    <row r="332" spans="1:23" ht="12.75" x14ac:dyDescent="0.2">
      <c r="A332" s="9" t="s">
        <v>1997</v>
      </c>
      <c r="B332" s="10">
        <v>42177</v>
      </c>
      <c r="C332" s="68">
        <f>YEAR(Table18[[#This Row],[Release Date]])</f>
        <v>2015</v>
      </c>
      <c r="D332" s="11" t="s">
        <v>1998</v>
      </c>
      <c r="E332" s="12" t="s">
        <v>159</v>
      </c>
      <c r="F332" s="12" t="s">
        <v>24</v>
      </c>
      <c r="G332" s="13" t="s">
        <v>1999</v>
      </c>
      <c r="H332" s="14"/>
      <c r="I332" s="15" t="s">
        <v>1810</v>
      </c>
      <c r="J332" s="15" t="s">
        <v>2000</v>
      </c>
      <c r="K332" s="15" t="s">
        <v>1327</v>
      </c>
      <c r="L332" s="15" t="s">
        <v>493</v>
      </c>
      <c r="M332" s="15" t="s">
        <v>89</v>
      </c>
      <c r="N332" s="16">
        <v>155000000</v>
      </c>
      <c r="O332" s="17">
        <v>440600000</v>
      </c>
      <c r="P332" s="32">
        <f>Table18[[#This Row],[Box Office Revenue ($)]]-Table18[[#This Row],[Budget ($)]]</f>
        <v>285600000</v>
      </c>
      <c r="Q332" s="35">
        <f>(Table18[[#This Row],[Profit Made]]/Table18[[#This Row],[Budget ($)]])</f>
        <v>1.8425806451612903</v>
      </c>
      <c r="R332" s="2"/>
      <c r="S332" s="2"/>
      <c r="T332" s="2"/>
      <c r="U332" s="2"/>
      <c r="V332" s="2"/>
      <c r="W332" s="2"/>
    </row>
    <row r="333" spans="1:23" ht="12.75" x14ac:dyDescent="0.2">
      <c r="A333" s="9" t="s">
        <v>2001</v>
      </c>
      <c r="B333" s="10">
        <v>41278</v>
      </c>
      <c r="C333" s="68">
        <f>YEAR(Table18[[#This Row],[Release Date]])</f>
        <v>2013</v>
      </c>
      <c r="D333" s="11" t="s">
        <v>2002</v>
      </c>
      <c r="E333" s="12" t="s">
        <v>17</v>
      </c>
      <c r="F333" s="12"/>
      <c r="G333" s="13" t="s">
        <v>2003</v>
      </c>
      <c r="H333" s="14"/>
      <c r="I333" s="15" t="s">
        <v>1599</v>
      </c>
      <c r="J333" s="15" t="s">
        <v>2004</v>
      </c>
      <c r="K333" s="15" t="s">
        <v>2005</v>
      </c>
      <c r="L333" s="15" t="s">
        <v>2006</v>
      </c>
      <c r="M333" s="15" t="s">
        <v>2007</v>
      </c>
      <c r="N333" s="16">
        <v>20000000</v>
      </c>
      <c r="O333" s="17">
        <v>47200000</v>
      </c>
      <c r="P333" s="32">
        <f>Table18[[#This Row],[Box Office Revenue ($)]]-Table18[[#This Row],[Budget ($)]]</f>
        <v>27200000</v>
      </c>
      <c r="Q333" s="35">
        <f>(Table18[[#This Row],[Profit Made]]/Table18[[#This Row],[Budget ($)]])</f>
        <v>1.36</v>
      </c>
      <c r="R333" s="2"/>
      <c r="S333" s="2"/>
      <c r="T333" s="2"/>
      <c r="U333" s="2"/>
      <c r="V333" s="2"/>
      <c r="W333" s="2"/>
    </row>
    <row r="334" spans="1:23" ht="12.75" x14ac:dyDescent="0.2">
      <c r="A334" s="9" t="s">
        <v>2008</v>
      </c>
      <c r="B334" s="10">
        <v>41666</v>
      </c>
      <c r="C334" s="68">
        <f>YEAR(Table18[[#This Row],[Release Date]])</f>
        <v>2014</v>
      </c>
      <c r="D334" s="11" t="s">
        <v>2009</v>
      </c>
      <c r="E334" s="12" t="s">
        <v>42</v>
      </c>
      <c r="F334" s="12" t="s">
        <v>183</v>
      </c>
      <c r="G334" s="13" t="s">
        <v>2010</v>
      </c>
      <c r="H334" s="14"/>
      <c r="I334" s="15" t="s">
        <v>654</v>
      </c>
      <c r="J334" s="15" t="s">
        <v>498</v>
      </c>
      <c r="K334" s="15" t="s">
        <v>769</v>
      </c>
      <c r="L334" s="15" t="s">
        <v>111</v>
      </c>
      <c r="M334" s="15" t="s">
        <v>755</v>
      </c>
      <c r="N334" s="16">
        <v>8000000</v>
      </c>
      <c r="O334" s="17">
        <v>40500000</v>
      </c>
      <c r="P334" s="32">
        <f>Table18[[#This Row],[Box Office Revenue ($)]]-Table18[[#This Row],[Budget ($)]]</f>
        <v>32500000</v>
      </c>
      <c r="Q334" s="35">
        <f>(Table18[[#This Row],[Profit Made]]/Table18[[#This Row],[Budget ($)]])</f>
        <v>4.0625</v>
      </c>
      <c r="R334" s="2"/>
      <c r="S334" s="2"/>
      <c r="T334" s="2"/>
      <c r="U334" s="2"/>
      <c r="V334" s="2"/>
      <c r="W334" s="2"/>
    </row>
    <row r="335" spans="1:23" ht="12.75" x14ac:dyDescent="0.2">
      <c r="A335" s="9" t="s">
        <v>2011</v>
      </c>
      <c r="B335" s="10">
        <v>42222</v>
      </c>
      <c r="C335" s="68">
        <f>YEAR(Table18[[#This Row],[Release Date]])</f>
        <v>2015</v>
      </c>
      <c r="D335" s="11" t="s">
        <v>2012</v>
      </c>
      <c r="E335" s="12" t="s">
        <v>64</v>
      </c>
      <c r="F335" s="12"/>
      <c r="G335" s="13" t="s">
        <v>1348</v>
      </c>
      <c r="H335" s="14"/>
      <c r="I335" s="15" t="s">
        <v>2013</v>
      </c>
      <c r="J335" s="15" t="s">
        <v>56</v>
      </c>
      <c r="K335" s="15" t="s">
        <v>896</v>
      </c>
      <c r="L335" s="15" t="s">
        <v>2014</v>
      </c>
      <c r="M335" s="15" t="s">
        <v>2015</v>
      </c>
      <c r="N335" s="16">
        <v>26000000</v>
      </c>
      <c r="O335" s="17">
        <v>24900000</v>
      </c>
      <c r="P335" s="32">
        <f>Table18[[#This Row],[Box Office Revenue ($)]]-Table18[[#This Row],[Budget ($)]]</f>
        <v>-1100000</v>
      </c>
      <c r="Q335" s="35">
        <f>(Table18[[#This Row],[Profit Made]]/Table18[[#This Row],[Budget ($)]])</f>
        <v>-4.230769230769231E-2</v>
      </c>
      <c r="R335" s="2"/>
      <c r="S335" s="2"/>
      <c r="T335" s="2"/>
      <c r="U335" s="2"/>
      <c r="V335" s="2"/>
      <c r="W335" s="2"/>
    </row>
    <row r="336" spans="1:23" ht="12.75" x14ac:dyDescent="0.2">
      <c r="A336" s="9" t="s">
        <v>2016</v>
      </c>
      <c r="B336" s="10">
        <v>42391</v>
      </c>
      <c r="C336" s="68">
        <f>YEAR(Table18[[#This Row],[Release Date]])</f>
        <v>2016</v>
      </c>
      <c r="D336" s="11" t="s">
        <v>2017</v>
      </c>
      <c r="E336" s="12" t="s">
        <v>159</v>
      </c>
      <c r="F336" s="12" t="s">
        <v>145</v>
      </c>
      <c r="G336" s="13" t="s">
        <v>2018</v>
      </c>
      <c r="H336" s="14"/>
      <c r="I336" s="15" t="s">
        <v>1032</v>
      </c>
      <c r="J336" s="15" t="s">
        <v>2019</v>
      </c>
      <c r="K336" s="15" t="s">
        <v>2020</v>
      </c>
      <c r="L336" s="15" t="s">
        <v>1582</v>
      </c>
      <c r="M336" s="15" t="s">
        <v>2021</v>
      </c>
      <c r="N336" s="16">
        <v>35000000</v>
      </c>
      <c r="O336" s="17">
        <v>110700000</v>
      </c>
      <c r="P336" s="32">
        <f>Table18[[#This Row],[Box Office Revenue ($)]]-Table18[[#This Row],[Budget ($)]]</f>
        <v>75700000</v>
      </c>
      <c r="Q336" s="35">
        <f>(Table18[[#This Row],[Profit Made]]/Table18[[#This Row],[Budget ($)]])</f>
        <v>2.1628571428571428</v>
      </c>
      <c r="R336" s="2"/>
      <c r="S336" s="2"/>
      <c r="T336" s="2"/>
      <c r="U336" s="2"/>
      <c r="V336" s="2"/>
      <c r="W336" s="2"/>
    </row>
    <row r="337" spans="1:23" ht="12.75" x14ac:dyDescent="0.2">
      <c r="A337" s="9" t="s">
        <v>2022</v>
      </c>
      <c r="B337" s="10">
        <v>42118</v>
      </c>
      <c r="C337" s="68">
        <f>YEAR(Table18[[#This Row],[Release Date]])</f>
        <v>2015</v>
      </c>
      <c r="D337" s="11" t="s">
        <v>2023</v>
      </c>
      <c r="E337" s="12" t="s">
        <v>183</v>
      </c>
      <c r="F337" s="12"/>
      <c r="G337" s="13" t="s">
        <v>2024</v>
      </c>
      <c r="H337" s="14"/>
      <c r="I337" s="15" t="s">
        <v>1824</v>
      </c>
      <c r="J337" s="15" t="s">
        <v>2025</v>
      </c>
      <c r="K337" s="15" t="s">
        <v>66</v>
      </c>
      <c r="L337" s="15" t="s">
        <v>2026</v>
      </c>
      <c r="M337" s="15" t="s">
        <v>2027</v>
      </c>
      <c r="N337" s="16">
        <v>25000000</v>
      </c>
      <c r="O337" s="17">
        <v>65700000</v>
      </c>
      <c r="P337" s="32">
        <f>Table18[[#This Row],[Box Office Revenue ($)]]-Table18[[#This Row],[Budget ($)]]</f>
        <v>40700000</v>
      </c>
      <c r="Q337" s="35">
        <f>(Table18[[#This Row],[Profit Made]]/Table18[[#This Row],[Budget ($)]])</f>
        <v>1.6279999999999999</v>
      </c>
      <c r="R337" s="2"/>
      <c r="S337" s="2"/>
      <c r="T337" s="2"/>
      <c r="U337" s="2"/>
      <c r="V337" s="2"/>
      <c r="W337" s="2"/>
    </row>
    <row r="338" spans="1:23" ht="12.75" x14ac:dyDescent="0.2">
      <c r="A338" s="9" t="s">
        <v>2028</v>
      </c>
      <c r="B338" s="10">
        <v>41093</v>
      </c>
      <c r="C338" s="68">
        <f>YEAR(Table18[[#This Row],[Release Date]])</f>
        <v>2012</v>
      </c>
      <c r="D338" s="11" t="s">
        <v>2029</v>
      </c>
      <c r="E338" s="12" t="s">
        <v>24</v>
      </c>
      <c r="F338" s="12" t="s">
        <v>54</v>
      </c>
      <c r="G338" s="13" t="s">
        <v>2030</v>
      </c>
      <c r="H338" s="14"/>
      <c r="I338" s="15" t="s">
        <v>2031</v>
      </c>
      <c r="J338" s="15" t="s">
        <v>186</v>
      </c>
      <c r="K338" s="15" t="s">
        <v>210</v>
      </c>
      <c r="L338" s="15" t="s">
        <v>2032</v>
      </c>
      <c r="M338" s="15" t="s">
        <v>1236</v>
      </c>
      <c r="N338" s="16">
        <v>230000000</v>
      </c>
      <c r="O338" s="17">
        <v>757900000</v>
      </c>
      <c r="P338" s="32">
        <f>Table18[[#This Row],[Box Office Revenue ($)]]-Table18[[#This Row],[Budget ($)]]</f>
        <v>527900000</v>
      </c>
      <c r="Q338" s="35">
        <f>(Table18[[#This Row],[Profit Made]]/Table18[[#This Row],[Budget ($)]])</f>
        <v>2.2952173913043477</v>
      </c>
      <c r="R338" s="2"/>
      <c r="S338" s="2"/>
      <c r="T338" s="2"/>
      <c r="U338" s="2"/>
      <c r="V338" s="2"/>
      <c r="W338" s="2"/>
    </row>
    <row r="339" spans="1:23" ht="12.75" x14ac:dyDescent="0.2">
      <c r="A339" s="9" t="s">
        <v>2033</v>
      </c>
      <c r="B339" s="10">
        <v>42495</v>
      </c>
      <c r="C339" s="68">
        <f>YEAR(Table18[[#This Row],[Release Date]])</f>
        <v>2016</v>
      </c>
      <c r="D339" s="11" t="s">
        <v>2034</v>
      </c>
      <c r="E339" s="12" t="s">
        <v>42</v>
      </c>
      <c r="F339" s="12"/>
      <c r="G339" s="13" t="s">
        <v>2035</v>
      </c>
      <c r="H339" s="13" t="s">
        <v>2036</v>
      </c>
      <c r="I339" s="15" t="s">
        <v>741</v>
      </c>
      <c r="J339" s="15" t="s">
        <v>1135</v>
      </c>
      <c r="K339" s="15" t="s">
        <v>2037</v>
      </c>
      <c r="L339" s="15" t="s">
        <v>513</v>
      </c>
      <c r="M339" s="15" t="s">
        <v>809</v>
      </c>
      <c r="N339" s="16">
        <v>73000000</v>
      </c>
      <c r="O339" s="17">
        <v>346900000</v>
      </c>
      <c r="P339" s="32">
        <f>Table18[[#This Row],[Box Office Revenue ($)]]-Table18[[#This Row],[Budget ($)]]</f>
        <v>273900000</v>
      </c>
      <c r="Q339" s="35">
        <f>(Table18[[#This Row],[Profit Made]]/Table18[[#This Row],[Budget ($)]])</f>
        <v>3.7520547945205478</v>
      </c>
      <c r="R339" s="2"/>
      <c r="S339" s="2"/>
      <c r="T339" s="2"/>
      <c r="U339" s="2"/>
      <c r="V339" s="2"/>
      <c r="W339" s="2"/>
    </row>
    <row r="340" spans="1:23" ht="12.75" x14ac:dyDescent="0.2">
      <c r="A340" s="9" t="s">
        <v>2038</v>
      </c>
      <c r="B340" s="10">
        <v>41033</v>
      </c>
      <c r="C340" s="68">
        <f>YEAR(Table18[[#This Row],[Release Date]])</f>
        <v>2012</v>
      </c>
      <c r="D340" s="11" t="s">
        <v>2039</v>
      </c>
      <c r="E340" s="12" t="s">
        <v>42</v>
      </c>
      <c r="F340" s="12" t="s">
        <v>64</v>
      </c>
      <c r="G340" s="13" t="s">
        <v>2040</v>
      </c>
      <c r="H340" s="14"/>
      <c r="I340" s="15" t="s">
        <v>2041</v>
      </c>
      <c r="J340" s="15" t="s">
        <v>2042</v>
      </c>
      <c r="K340" s="15" t="s">
        <v>463</v>
      </c>
      <c r="L340" s="15" t="s">
        <v>1847</v>
      </c>
      <c r="M340" s="15" t="s">
        <v>2043</v>
      </c>
      <c r="N340" s="16">
        <v>10000000</v>
      </c>
      <c r="O340" s="17">
        <v>136800000</v>
      </c>
      <c r="P340" s="32">
        <f>Table18[[#This Row],[Box Office Revenue ($)]]-Table18[[#This Row],[Budget ($)]]</f>
        <v>126800000</v>
      </c>
      <c r="Q340" s="35">
        <f>(Table18[[#This Row],[Profit Made]]/Table18[[#This Row],[Budget ($)]])</f>
        <v>12.68</v>
      </c>
      <c r="R340" s="2"/>
      <c r="S340" s="2"/>
      <c r="T340" s="2"/>
      <c r="U340" s="2"/>
      <c r="V340" s="2"/>
      <c r="W340" s="2"/>
    </row>
    <row r="341" spans="1:23" ht="12.75" x14ac:dyDescent="0.2">
      <c r="A341" s="9" t="s">
        <v>2044</v>
      </c>
      <c r="B341" s="10">
        <v>42349</v>
      </c>
      <c r="C341" s="68">
        <f>YEAR(Table18[[#This Row],[Release Date]])</f>
        <v>2015</v>
      </c>
      <c r="D341" s="11" t="s">
        <v>2045</v>
      </c>
      <c r="E341" s="12" t="s">
        <v>63</v>
      </c>
      <c r="F341" s="12" t="s">
        <v>64</v>
      </c>
      <c r="G341" s="13" t="s">
        <v>2046</v>
      </c>
      <c r="H341" s="14"/>
      <c r="I341" s="15" t="s">
        <v>2047</v>
      </c>
      <c r="J341" s="15" t="s">
        <v>601</v>
      </c>
      <c r="K341" s="15" t="s">
        <v>830</v>
      </c>
      <c r="L341" s="15" t="s">
        <v>421</v>
      </c>
      <c r="M341" s="15" t="s">
        <v>1665</v>
      </c>
      <c r="N341" s="16">
        <v>28000000</v>
      </c>
      <c r="O341" s="17">
        <v>133300000.00000001</v>
      </c>
      <c r="P341" s="32">
        <f>Table18[[#This Row],[Box Office Revenue ($)]]-Table18[[#This Row],[Budget ($)]]</f>
        <v>105300000.00000001</v>
      </c>
      <c r="Q341" s="35">
        <f>(Table18[[#This Row],[Profit Made]]/Table18[[#This Row],[Budget ($)]])</f>
        <v>3.7607142857142861</v>
      </c>
      <c r="R341" s="2"/>
      <c r="S341" s="2"/>
      <c r="T341" s="2"/>
      <c r="U341" s="2"/>
      <c r="V341" s="2"/>
      <c r="W341" s="2"/>
    </row>
    <row r="342" spans="1:23" ht="12.75" x14ac:dyDescent="0.2">
      <c r="A342" s="9" t="s">
        <v>2048</v>
      </c>
      <c r="B342" s="10">
        <v>41439</v>
      </c>
      <c r="C342" s="68">
        <f>YEAR(Table18[[#This Row],[Release Date]])</f>
        <v>2013</v>
      </c>
      <c r="D342" s="11" t="s">
        <v>2049</v>
      </c>
      <c r="E342" s="12" t="s">
        <v>42</v>
      </c>
      <c r="F342" s="12" t="s">
        <v>33</v>
      </c>
      <c r="G342" s="13" t="s">
        <v>2050</v>
      </c>
      <c r="H342" s="14"/>
      <c r="I342" s="15" t="s">
        <v>1475</v>
      </c>
      <c r="J342" s="15" t="s">
        <v>2051</v>
      </c>
      <c r="K342" s="15" t="s">
        <v>2052</v>
      </c>
      <c r="L342" s="15" t="s">
        <v>2053</v>
      </c>
      <c r="M342" s="15" t="s">
        <v>2054</v>
      </c>
      <c r="N342" s="16">
        <v>8000000</v>
      </c>
      <c r="O342" s="17">
        <v>19100000</v>
      </c>
      <c r="P342" s="32">
        <f>Table18[[#This Row],[Box Office Revenue ($)]]-Table18[[#This Row],[Budget ($)]]</f>
        <v>11100000</v>
      </c>
      <c r="Q342" s="35">
        <f>(Table18[[#This Row],[Profit Made]]/Table18[[#This Row],[Budget ($)]])</f>
        <v>1.3875</v>
      </c>
      <c r="R342" s="2"/>
      <c r="S342" s="2"/>
      <c r="T342" s="2"/>
      <c r="U342" s="2"/>
      <c r="V342" s="2"/>
      <c r="W342" s="2"/>
    </row>
    <row r="343" spans="1:23" ht="12.75" x14ac:dyDescent="0.2">
      <c r="A343" s="9" t="s">
        <v>2055</v>
      </c>
      <c r="B343" s="10">
        <v>41924</v>
      </c>
      <c r="C343" s="68">
        <f>YEAR(Table18[[#This Row],[Release Date]])</f>
        <v>2014</v>
      </c>
      <c r="D343" s="11" t="s">
        <v>2056</v>
      </c>
      <c r="E343" s="12" t="s">
        <v>191</v>
      </c>
      <c r="F343" s="12"/>
      <c r="G343" s="13" t="s">
        <v>2057</v>
      </c>
      <c r="H343" s="14"/>
      <c r="I343" s="15" t="s">
        <v>270</v>
      </c>
      <c r="J343" s="15" t="s">
        <v>453</v>
      </c>
      <c r="K343" s="15" t="s">
        <v>1940</v>
      </c>
      <c r="L343" s="15" t="s">
        <v>46</v>
      </c>
      <c r="M343" s="12"/>
      <c r="N343" s="16">
        <v>50000000</v>
      </c>
      <c r="O343" s="17">
        <v>99800000</v>
      </c>
      <c r="P343" s="32">
        <f>Table18[[#This Row],[Box Office Revenue ($)]]-Table18[[#This Row],[Budget ($)]]</f>
        <v>49800000</v>
      </c>
      <c r="Q343" s="35">
        <f>(Table18[[#This Row],[Profit Made]]/Table18[[#This Row],[Budget ($)]])</f>
        <v>0.996</v>
      </c>
      <c r="R343" s="2"/>
      <c r="S343" s="2"/>
      <c r="T343" s="2"/>
      <c r="U343" s="2"/>
      <c r="V343" s="2"/>
      <c r="W343" s="2"/>
    </row>
    <row r="344" spans="1:23" ht="12.75" x14ac:dyDescent="0.2">
      <c r="A344" s="9" t="s">
        <v>2058</v>
      </c>
      <c r="B344" s="10">
        <v>42468</v>
      </c>
      <c r="C344" s="68">
        <f>YEAR(Table18[[#This Row],[Release Date]])</f>
        <v>2016</v>
      </c>
      <c r="D344" s="11" t="s">
        <v>2059</v>
      </c>
      <c r="E344" s="12" t="s">
        <v>42</v>
      </c>
      <c r="F344" s="12"/>
      <c r="G344" s="13" t="s">
        <v>727</v>
      </c>
      <c r="H344" s="14"/>
      <c r="I344" s="15" t="s">
        <v>866</v>
      </c>
      <c r="J344" s="15" t="s">
        <v>271</v>
      </c>
      <c r="K344" s="15" t="s">
        <v>1617</v>
      </c>
      <c r="L344" s="15" t="s">
        <v>2060</v>
      </c>
      <c r="M344" s="15" t="s">
        <v>515</v>
      </c>
      <c r="N344" s="16">
        <v>29000000</v>
      </c>
      <c r="O344" s="17">
        <v>78600000</v>
      </c>
      <c r="P344" s="32">
        <f>Table18[[#This Row],[Box Office Revenue ($)]]-Table18[[#This Row],[Budget ($)]]</f>
        <v>49600000</v>
      </c>
      <c r="Q344" s="35">
        <f>(Table18[[#This Row],[Profit Made]]/Table18[[#This Row],[Budget ($)]])</f>
        <v>1.710344827586207</v>
      </c>
      <c r="R344" s="2"/>
      <c r="S344" s="2"/>
      <c r="T344" s="2"/>
      <c r="U344" s="2"/>
      <c r="V344" s="2"/>
      <c r="W344" s="2"/>
    </row>
    <row r="345" spans="1:23" ht="12.75" x14ac:dyDescent="0.2">
      <c r="A345" s="9" t="s">
        <v>2061</v>
      </c>
      <c r="B345" s="10">
        <v>41131</v>
      </c>
      <c r="C345" s="68">
        <f>YEAR(Table18[[#This Row],[Release Date]])</f>
        <v>2012</v>
      </c>
      <c r="D345" s="11" t="s">
        <v>2062</v>
      </c>
      <c r="E345" s="12" t="s">
        <v>24</v>
      </c>
      <c r="F345" s="12" t="s">
        <v>16</v>
      </c>
      <c r="G345" s="13" t="s">
        <v>2063</v>
      </c>
      <c r="H345" s="14"/>
      <c r="I345" s="15" t="s">
        <v>938</v>
      </c>
      <c r="J345" s="15" t="s">
        <v>2064</v>
      </c>
      <c r="K345" s="15" t="s">
        <v>1385</v>
      </c>
      <c r="L345" s="15" t="s">
        <v>115</v>
      </c>
      <c r="M345" s="15" t="s">
        <v>1794</v>
      </c>
      <c r="N345" s="16">
        <v>125000000</v>
      </c>
      <c r="O345" s="17">
        <v>276100000</v>
      </c>
      <c r="P345" s="32">
        <f>Table18[[#This Row],[Box Office Revenue ($)]]-Table18[[#This Row],[Budget ($)]]</f>
        <v>151100000</v>
      </c>
      <c r="Q345" s="35">
        <f>(Table18[[#This Row],[Profit Made]]/Table18[[#This Row],[Budget ($)]])</f>
        <v>1.2088000000000001</v>
      </c>
      <c r="R345" s="2"/>
      <c r="S345" s="2"/>
      <c r="T345" s="2"/>
      <c r="U345" s="2"/>
      <c r="V345" s="2"/>
      <c r="W345" s="2"/>
    </row>
    <row r="346" spans="1:23" ht="12.75" x14ac:dyDescent="0.2">
      <c r="A346" s="9" t="s">
        <v>2065</v>
      </c>
      <c r="B346" s="10">
        <v>41882</v>
      </c>
      <c r="C346" s="68">
        <f>YEAR(Table18[[#This Row],[Release Date]])</f>
        <v>2014</v>
      </c>
      <c r="D346" s="11" t="s">
        <v>2066</v>
      </c>
      <c r="E346" s="12" t="s">
        <v>191</v>
      </c>
      <c r="F346" s="12"/>
      <c r="G346" s="13" t="s">
        <v>2067</v>
      </c>
      <c r="H346" s="13" t="s">
        <v>2068</v>
      </c>
      <c r="I346" s="15" t="s">
        <v>1841</v>
      </c>
      <c r="J346" s="15" t="s">
        <v>108</v>
      </c>
      <c r="K346" s="15" t="s">
        <v>2069</v>
      </c>
      <c r="L346" s="15" t="s">
        <v>2070</v>
      </c>
      <c r="M346" s="15" t="s">
        <v>1636</v>
      </c>
      <c r="N346" s="16">
        <v>60000000</v>
      </c>
      <c r="O346" s="17">
        <v>109300000</v>
      </c>
      <c r="P346" s="32">
        <f>Table18[[#This Row],[Box Office Revenue ($)]]-Table18[[#This Row],[Budget ($)]]</f>
        <v>49300000</v>
      </c>
      <c r="Q346" s="35">
        <f>(Table18[[#This Row],[Profit Made]]/Table18[[#This Row],[Budget ($)]])</f>
        <v>0.82166666666666666</v>
      </c>
      <c r="R346" s="2"/>
      <c r="S346" s="2"/>
      <c r="T346" s="2"/>
      <c r="U346" s="2"/>
      <c r="V346" s="2"/>
      <c r="W346" s="2"/>
    </row>
    <row r="347" spans="1:23" ht="12.75" x14ac:dyDescent="0.2">
      <c r="A347" s="9" t="s">
        <v>2071</v>
      </c>
      <c r="B347" s="10">
        <v>42391</v>
      </c>
      <c r="C347" s="68">
        <f>YEAR(Table18[[#This Row],[Release Date]])</f>
        <v>2016</v>
      </c>
      <c r="D347" s="11" t="s">
        <v>2072</v>
      </c>
      <c r="E347" s="12" t="s">
        <v>17</v>
      </c>
      <c r="F347" s="12" t="s">
        <v>16</v>
      </c>
      <c r="G347" s="13" t="s">
        <v>2073</v>
      </c>
      <c r="H347" s="14"/>
      <c r="I347" s="15" t="s">
        <v>2074</v>
      </c>
      <c r="J347" s="15" t="s">
        <v>2075</v>
      </c>
      <c r="K347" s="15" t="s">
        <v>2076</v>
      </c>
      <c r="L347" s="15" t="s">
        <v>2077</v>
      </c>
      <c r="M347" s="12"/>
      <c r="N347" s="16">
        <v>10000000</v>
      </c>
      <c r="O347" s="17">
        <v>64200000</v>
      </c>
      <c r="P347" s="32">
        <f>Table18[[#This Row],[Box Office Revenue ($)]]-Table18[[#This Row],[Budget ($)]]</f>
        <v>54200000</v>
      </c>
      <c r="Q347" s="35">
        <f>(Table18[[#This Row],[Profit Made]]/Table18[[#This Row],[Budget ($)]])</f>
        <v>5.42</v>
      </c>
      <c r="R347" s="2"/>
      <c r="S347" s="2"/>
      <c r="T347" s="2"/>
      <c r="U347" s="2"/>
      <c r="V347" s="2"/>
      <c r="W347" s="2"/>
    </row>
    <row r="348" spans="1:23" ht="12.75" x14ac:dyDescent="0.2">
      <c r="A348" s="9" t="s">
        <v>2078</v>
      </c>
      <c r="B348" s="10">
        <v>41502</v>
      </c>
      <c r="C348" s="68">
        <f>YEAR(Table18[[#This Row],[Release Date]])</f>
        <v>2013</v>
      </c>
      <c r="D348" s="11" t="s">
        <v>2079</v>
      </c>
      <c r="E348" s="12" t="s">
        <v>64</v>
      </c>
      <c r="F348" s="12" t="s">
        <v>63</v>
      </c>
      <c r="G348" s="13" t="s">
        <v>2080</v>
      </c>
      <c r="H348" s="14"/>
      <c r="I348" s="15" t="s">
        <v>1914</v>
      </c>
      <c r="J348" s="15" t="s">
        <v>2081</v>
      </c>
      <c r="K348" s="15" t="s">
        <v>118</v>
      </c>
      <c r="L348" s="15" t="s">
        <v>139</v>
      </c>
      <c r="M348" s="15" t="s">
        <v>675</v>
      </c>
      <c r="N348" s="16">
        <v>30000000</v>
      </c>
      <c r="O348" s="17">
        <v>176600000</v>
      </c>
      <c r="P348" s="32">
        <f>Table18[[#This Row],[Box Office Revenue ($)]]-Table18[[#This Row],[Budget ($)]]</f>
        <v>146600000</v>
      </c>
      <c r="Q348" s="35">
        <f>(Table18[[#This Row],[Profit Made]]/Table18[[#This Row],[Budget ($)]])</f>
        <v>4.8866666666666667</v>
      </c>
      <c r="R348" s="2"/>
      <c r="S348" s="2"/>
      <c r="T348" s="2"/>
      <c r="U348" s="2"/>
      <c r="V348" s="2"/>
      <c r="W348" s="2"/>
    </row>
    <row r="349" spans="1:23" ht="12.75" x14ac:dyDescent="0.2">
      <c r="A349" s="9" t="s">
        <v>2082</v>
      </c>
      <c r="B349" s="10">
        <v>41012</v>
      </c>
      <c r="C349" s="68">
        <f>YEAR(Table18[[#This Row],[Release Date]])</f>
        <v>2012</v>
      </c>
      <c r="D349" s="11" t="s">
        <v>2083</v>
      </c>
      <c r="E349" s="12" t="s">
        <v>17</v>
      </c>
      <c r="F349" s="12" t="s">
        <v>42</v>
      </c>
      <c r="G349" s="13" t="s">
        <v>2084</v>
      </c>
      <c r="H349" s="14"/>
      <c r="I349" s="15" t="s">
        <v>1089</v>
      </c>
      <c r="J349" s="15" t="s">
        <v>2085</v>
      </c>
      <c r="K349" s="15" t="s">
        <v>2086</v>
      </c>
      <c r="L349" s="15" t="s">
        <v>359</v>
      </c>
      <c r="M349" s="15" t="s">
        <v>2087</v>
      </c>
      <c r="N349" s="16">
        <v>30000000</v>
      </c>
      <c r="O349" s="17">
        <v>66500000</v>
      </c>
      <c r="P349" s="32">
        <f>Table18[[#This Row],[Box Office Revenue ($)]]-Table18[[#This Row],[Budget ($)]]</f>
        <v>36500000</v>
      </c>
      <c r="Q349" s="35">
        <f>(Table18[[#This Row],[Profit Made]]/Table18[[#This Row],[Budget ($)]])</f>
        <v>1.2166666666666666</v>
      </c>
      <c r="R349" s="2"/>
      <c r="S349" s="2"/>
      <c r="T349" s="2"/>
      <c r="U349" s="2"/>
      <c r="V349" s="2"/>
      <c r="W349" s="2"/>
    </row>
    <row r="350" spans="1:23" ht="12.75" x14ac:dyDescent="0.2">
      <c r="A350" s="9" t="s">
        <v>2088</v>
      </c>
      <c r="B350" s="10">
        <v>41348</v>
      </c>
      <c r="C350" s="68">
        <f>YEAR(Table18[[#This Row],[Release Date]])</f>
        <v>2013</v>
      </c>
      <c r="D350" s="11" t="s">
        <v>2089</v>
      </c>
      <c r="E350" s="12" t="s">
        <v>323</v>
      </c>
      <c r="F350" s="12"/>
      <c r="G350" s="13" t="s">
        <v>2090</v>
      </c>
      <c r="H350" s="14"/>
      <c r="I350" s="15" t="s">
        <v>2091</v>
      </c>
      <c r="J350" s="15" t="s">
        <v>2092</v>
      </c>
      <c r="K350" s="15" t="s">
        <v>2093</v>
      </c>
      <c r="L350" s="15" t="s">
        <v>2094</v>
      </c>
      <c r="M350" s="15" t="s">
        <v>2095</v>
      </c>
      <c r="N350" s="16">
        <v>13000000</v>
      </c>
      <c r="O350" s="17">
        <v>68600000</v>
      </c>
      <c r="P350" s="32">
        <f>Table18[[#This Row],[Box Office Revenue ($)]]-Table18[[#This Row],[Budget ($)]]</f>
        <v>55600000</v>
      </c>
      <c r="Q350" s="35">
        <f>(Table18[[#This Row],[Profit Made]]/Table18[[#This Row],[Budget ($)]])</f>
        <v>4.2769230769230768</v>
      </c>
      <c r="R350" s="2"/>
      <c r="S350" s="2"/>
      <c r="T350" s="2"/>
      <c r="U350" s="2"/>
      <c r="V350" s="2"/>
      <c r="W350" s="2"/>
    </row>
    <row r="351" spans="1:23" ht="12.75" x14ac:dyDescent="0.2">
      <c r="A351" s="9" t="s">
        <v>2096</v>
      </c>
      <c r="B351" s="10">
        <v>41131</v>
      </c>
      <c r="C351" s="68">
        <f>YEAR(Table18[[#This Row],[Release Date]])</f>
        <v>2012</v>
      </c>
      <c r="D351" s="11" t="s">
        <v>2097</v>
      </c>
      <c r="E351" s="12" t="s">
        <v>42</v>
      </c>
      <c r="F351" s="12"/>
      <c r="G351" s="13" t="s">
        <v>2098</v>
      </c>
      <c r="H351" s="14"/>
      <c r="I351" s="15" t="s">
        <v>546</v>
      </c>
      <c r="J351" s="15" t="s">
        <v>2099</v>
      </c>
      <c r="K351" s="15" t="s">
        <v>741</v>
      </c>
      <c r="L351" s="15" t="s">
        <v>2100</v>
      </c>
      <c r="M351" s="15" t="s">
        <v>1501</v>
      </c>
      <c r="N351" s="16">
        <v>95000000</v>
      </c>
      <c r="O351" s="17">
        <v>104900000</v>
      </c>
      <c r="P351" s="32">
        <f>Table18[[#This Row],[Box Office Revenue ($)]]-Table18[[#This Row],[Budget ($)]]</f>
        <v>9900000</v>
      </c>
      <c r="Q351" s="35">
        <f>(Table18[[#This Row],[Profit Made]]/Table18[[#This Row],[Budget ($)]])</f>
        <v>0.10421052631578948</v>
      </c>
      <c r="R351" s="2"/>
      <c r="S351" s="2"/>
      <c r="T351" s="2"/>
      <c r="U351" s="2"/>
      <c r="V351" s="2"/>
      <c r="W351" s="2"/>
    </row>
    <row r="352" spans="1:23" ht="12.75" x14ac:dyDescent="0.2">
      <c r="A352" s="9" t="s">
        <v>2101</v>
      </c>
      <c r="B352" s="10">
        <v>41159</v>
      </c>
      <c r="C352" s="68">
        <f>YEAR(Table18[[#This Row],[Release Date]])</f>
        <v>2012</v>
      </c>
      <c r="D352" s="11" t="s">
        <v>2102</v>
      </c>
      <c r="E352" s="12" t="s">
        <v>24</v>
      </c>
      <c r="F352" s="12" t="s">
        <v>16</v>
      </c>
      <c r="G352" s="13" t="s">
        <v>2103</v>
      </c>
      <c r="H352" s="14"/>
      <c r="I352" s="15" t="s">
        <v>283</v>
      </c>
      <c r="J352" s="15" t="s">
        <v>88</v>
      </c>
      <c r="K352" s="15" t="s">
        <v>2104</v>
      </c>
      <c r="L352" s="15" t="s">
        <v>2105</v>
      </c>
      <c r="M352" s="15" t="s">
        <v>2106</v>
      </c>
      <c r="N352" s="16">
        <v>20000000</v>
      </c>
      <c r="O352" s="17">
        <v>16900000</v>
      </c>
      <c r="P352" s="32">
        <f>Table18[[#This Row],[Box Office Revenue ($)]]-Table18[[#This Row],[Budget ($)]]</f>
        <v>-3100000</v>
      </c>
      <c r="Q352" s="35">
        <f>(Table18[[#This Row],[Profit Made]]/Table18[[#This Row],[Budget ($)]])</f>
        <v>-0.155</v>
      </c>
      <c r="R352" s="2"/>
      <c r="S352" s="2"/>
      <c r="T352" s="2"/>
      <c r="U352" s="2"/>
      <c r="V352" s="2"/>
      <c r="W352" s="2"/>
    </row>
    <row r="353" spans="1:23" ht="12.75" x14ac:dyDescent="0.2">
      <c r="A353" s="9" t="s">
        <v>2107</v>
      </c>
      <c r="B353" s="10">
        <v>41243</v>
      </c>
      <c r="C353" s="68">
        <f>YEAR(Table18[[#This Row],[Release Date]])</f>
        <v>2012</v>
      </c>
      <c r="D353" s="11" t="s">
        <v>2108</v>
      </c>
      <c r="E353" s="12" t="s">
        <v>17</v>
      </c>
      <c r="F353" s="12"/>
      <c r="G353" s="13" t="s">
        <v>2109</v>
      </c>
      <c r="H353" s="14"/>
      <c r="I353" s="15" t="s">
        <v>2110</v>
      </c>
      <c r="J353" s="15" t="s">
        <v>2111</v>
      </c>
      <c r="K353" s="12"/>
      <c r="L353" s="12"/>
      <c r="M353" s="12"/>
      <c r="N353" s="16">
        <v>10000000</v>
      </c>
      <c r="O353" s="17">
        <v>8900000</v>
      </c>
      <c r="P353" s="32">
        <f>Table18[[#This Row],[Box Office Revenue ($)]]-Table18[[#This Row],[Budget ($)]]</f>
        <v>-1100000</v>
      </c>
      <c r="Q353" s="35">
        <f>(Table18[[#This Row],[Profit Made]]/Table18[[#This Row],[Budget ($)]])</f>
        <v>-0.11</v>
      </c>
      <c r="R353" s="2"/>
      <c r="S353" s="2"/>
      <c r="T353" s="2"/>
      <c r="U353" s="2"/>
      <c r="V353" s="2"/>
      <c r="W353" s="2"/>
    </row>
    <row r="354" spans="1:23" ht="12.75" x14ac:dyDescent="0.2">
      <c r="A354" s="9" t="s">
        <v>2112</v>
      </c>
      <c r="B354" s="10">
        <v>41474</v>
      </c>
      <c r="C354" s="68">
        <f>YEAR(Table18[[#This Row],[Release Date]])</f>
        <v>2013</v>
      </c>
      <c r="D354" s="11" t="s">
        <v>2113</v>
      </c>
      <c r="E354" s="12" t="s">
        <v>16</v>
      </c>
      <c r="F354" s="12" t="s">
        <v>17</v>
      </c>
      <c r="G354" s="13" t="s">
        <v>1052</v>
      </c>
      <c r="H354" s="14"/>
      <c r="I354" s="15" t="s">
        <v>1053</v>
      </c>
      <c r="J354" s="15" t="s">
        <v>2114</v>
      </c>
      <c r="K354" s="15" t="s">
        <v>2115</v>
      </c>
      <c r="L354" s="15" t="s">
        <v>2116</v>
      </c>
      <c r="M354" s="15" t="s">
        <v>2117</v>
      </c>
      <c r="N354" s="16">
        <v>20000000</v>
      </c>
      <c r="O354" s="17">
        <v>318000000</v>
      </c>
      <c r="P354" s="32">
        <f>Table18[[#This Row],[Box Office Revenue ($)]]-Table18[[#This Row],[Budget ($)]]</f>
        <v>298000000</v>
      </c>
      <c r="Q354" s="35">
        <f>(Table18[[#This Row],[Profit Made]]/Table18[[#This Row],[Budget ($)]])</f>
        <v>14.9</v>
      </c>
      <c r="R354" s="2"/>
      <c r="S354" s="2"/>
      <c r="T354" s="2"/>
      <c r="U354" s="2"/>
      <c r="V354" s="2"/>
      <c r="W354" s="2"/>
    </row>
    <row r="355" spans="1:23" ht="12.75" x14ac:dyDescent="0.2">
      <c r="A355" s="9" t="s">
        <v>2118</v>
      </c>
      <c r="B355" s="10">
        <v>42528</v>
      </c>
      <c r="C355" s="68">
        <f>YEAR(Table18[[#This Row],[Release Date]])</f>
        <v>2016</v>
      </c>
      <c r="D355" s="11" t="s">
        <v>2119</v>
      </c>
      <c r="E355" s="12" t="s">
        <v>17</v>
      </c>
      <c r="F355" s="12"/>
      <c r="G355" s="13" t="s">
        <v>1052</v>
      </c>
      <c r="H355" s="14"/>
      <c r="I355" s="15" t="s">
        <v>1053</v>
      </c>
      <c r="J355" s="15" t="s">
        <v>2114</v>
      </c>
      <c r="K355" s="12"/>
      <c r="L355" s="12"/>
      <c r="M355" s="12"/>
      <c r="N355" s="16">
        <v>40000000</v>
      </c>
      <c r="O355" s="17">
        <v>319500000</v>
      </c>
      <c r="P355" s="32">
        <f>Table18[[#This Row],[Box Office Revenue ($)]]-Table18[[#This Row],[Budget ($)]]</f>
        <v>279500000</v>
      </c>
      <c r="Q355" s="35">
        <f>(Table18[[#This Row],[Profit Made]]/Table18[[#This Row],[Budget ($)]])</f>
        <v>6.9874999999999998</v>
      </c>
      <c r="R355" s="2"/>
      <c r="S355" s="2"/>
      <c r="T355" s="2"/>
      <c r="U355" s="2"/>
      <c r="V355" s="2"/>
      <c r="W355" s="2"/>
    </row>
    <row r="356" spans="1:23" ht="12.75" x14ac:dyDescent="0.2">
      <c r="A356" s="9" t="s">
        <v>2120</v>
      </c>
      <c r="B356" s="10">
        <v>41355</v>
      </c>
      <c r="C356" s="68">
        <f>YEAR(Table18[[#This Row],[Release Date]])</f>
        <v>2013</v>
      </c>
      <c r="D356" s="11" t="s">
        <v>2121</v>
      </c>
      <c r="E356" s="12" t="s">
        <v>145</v>
      </c>
      <c r="F356" s="12" t="s">
        <v>42</v>
      </c>
      <c r="G356" s="13" t="s">
        <v>2122</v>
      </c>
      <c r="H356" s="13" t="s">
        <v>2123</v>
      </c>
      <c r="I356" s="15" t="s">
        <v>858</v>
      </c>
      <c r="J356" s="15" t="s">
        <v>580</v>
      </c>
      <c r="K356" s="15" t="s">
        <v>186</v>
      </c>
      <c r="L356" s="15" t="s">
        <v>726</v>
      </c>
      <c r="M356" s="15" t="s">
        <v>134</v>
      </c>
      <c r="N356" s="16">
        <v>135000000</v>
      </c>
      <c r="O356" s="17">
        <v>587200000</v>
      </c>
      <c r="P356" s="32">
        <f>Table18[[#This Row],[Box Office Revenue ($)]]-Table18[[#This Row],[Budget ($)]]</f>
        <v>452200000</v>
      </c>
      <c r="Q356" s="35">
        <f>(Table18[[#This Row],[Profit Made]]/Table18[[#This Row],[Budget ($)]])</f>
        <v>3.3496296296296295</v>
      </c>
      <c r="R356" s="2"/>
      <c r="S356" s="2"/>
      <c r="T356" s="2"/>
      <c r="U356" s="2"/>
      <c r="V356" s="2"/>
      <c r="W356" s="2"/>
    </row>
    <row r="357" spans="1:23" ht="12.75" x14ac:dyDescent="0.2">
      <c r="A357" s="9" t="s">
        <v>2124</v>
      </c>
      <c r="B357" s="10">
        <v>42252</v>
      </c>
      <c r="C357" s="68">
        <f>YEAR(Table18[[#This Row],[Release Date]])</f>
        <v>2015</v>
      </c>
      <c r="D357" s="11" t="s">
        <v>2125</v>
      </c>
      <c r="E357" s="12" t="s">
        <v>64</v>
      </c>
      <c r="F357" s="12"/>
      <c r="G357" s="13" t="s">
        <v>1209</v>
      </c>
      <c r="H357" s="14"/>
      <c r="I357" s="15" t="s">
        <v>1211</v>
      </c>
      <c r="J357" s="15" t="s">
        <v>760</v>
      </c>
      <c r="K357" s="15" t="s">
        <v>2126</v>
      </c>
      <c r="L357" s="15" t="s">
        <v>507</v>
      </c>
      <c r="M357" s="12"/>
      <c r="N357" s="16">
        <v>15000000</v>
      </c>
      <c r="O357" s="17">
        <v>64200000</v>
      </c>
      <c r="P357" s="32">
        <f>Table18[[#This Row],[Box Office Revenue ($)]]-Table18[[#This Row],[Budget ($)]]</f>
        <v>49200000</v>
      </c>
      <c r="Q357" s="35">
        <f>(Table18[[#This Row],[Profit Made]]/Table18[[#This Row],[Budget ($)]])</f>
        <v>3.28</v>
      </c>
      <c r="R357" s="2"/>
      <c r="S357" s="2"/>
      <c r="T357" s="2"/>
      <c r="U357" s="2"/>
      <c r="V357" s="2"/>
      <c r="W357" s="2"/>
    </row>
    <row r="358" spans="1:23" ht="12.75" x14ac:dyDescent="0.2">
      <c r="A358" s="9" t="s">
        <v>2127</v>
      </c>
      <c r="B358" s="10">
        <v>42503</v>
      </c>
      <c r="C358" s="68">
        <f>YEAR(Table18[[#This Row],[Release Date]])</f>
        <v>2016</v>
      </c>
      <c r="D358" s="11" t="s">
        <v>2128</v>
      </c>
      <c r="E358" s="12" t="s">
        <v>17</v>
      </c>
      <c r="F358" s="12"/>
      <c r="G358" s="13" t="s">
        <v>2129</v>
      </c>
      <c r="H358" s="14"/>
      <c r="I358" s="15" t="s">
        <v>1687</v>
      </c>
      <c r="J358" s="15" t="s">
        <v>1869</v>
      </c>
      <c r="K358" s="15" t="s">
        <v>2130</v>
      </c>
      <c r="L358" s="15" t="s">
        <v>2131</v>
      </c>
      <c r="M358" s="15" t="s">
        <v>2132</v>
      </c>
      <c r="N358" s="16">
        <v>4000000</v>
      </c>
      <c r="O358" s="17">
        <v>10900000</v>
      </c>
      <c r="P358" s="32">
        <f>Table18[[#This Row],[Box Office Revenue ($)]]-Table18[[#This Row],[Budget ($)]]</f>
        <v>6900000</v>
      </c>
      <c r="Q358" s="35">
        <f>(Table18[[#This Row],[Profit Made]]/Table18[[#This Row],[Budget ($)]])</f>
        <v>1.7250000000000001</v>
      </c>
      <c r="R358" s="2"/>
      <c r="S358" s="2"/>
      <c r="T358" s="2"/>
      <c r="U358" s="2"/>
      <c r="V358" s="2"/>
      <c r="W358" s="2"/>
    </row>
    <row r="359" spans="1:23" ht="12.75" x14ac:dyDescent="0.2">
      <c r="A359" s="9" t="s">
        <v>2133</v>
      </c>
      <c r="B359" s="10">
        <v>40914</v>
      </c>
      <c r="C359" s="68">
        <f>YEAR(Table18[[#This Row],[Release Date]])</f>
        <v>2012</v>
      </c>
      <c r="D359" s="11" t="s">
        <v>2134</v>
      </c>
      <c r="E359" s="12" t="s">
        <v>17</v>
      </c>
      <c r="F359" s="12" t="s">
        <v>64</v>
      </c>
      <c r="G359" s="13" t="s">
        <v>2073</v>
      </c>
      <c r="H359" s="14"/>
      <c r="I359" s="15" t="s">
        <v>2135</v>
      </c>
      <c r="J359" s="15" t="s">
        <v>2136</v>
      </c>
      <c r="K359" s="15" t="s">
        <v>2137</v>
      </c>
      <c r="L359" s="15" t="s">
        <v>2138</v>
      </c>
      <c r="M359" s="12"/>
      <c r="N359" s="16">
        <v>1000000</v>
      </c>
      <c r="O359" s="17">
        <v>101800000</v>
      </c>
      <c r="P359" s="32">
        <f>Table18[[#This Row],[Box Office Revenue ($)]]-Table18[[#This Row],[Budget ($)]]</f>
        <v>100800000</v>
      </c>
      <c r="Q359" s="35">
        <f>(Table18[[#This Row],[Profit Made]]/Table18[[#This Row],[Budget ($)]])</f>
        <v>100.8</v>
      </c>
      <c r="R359" s="2"/>
      <c r="S359" s="2"/>
      <c r="T359" s="2"/>
      <c r="U359" s="2"/>
      <c r="V359" s="2"/>
      <c r="W359" s="2"/>
    </row>
    <row r="360" spans="1:23" ht="12.75" x14ac:dyDescent="0.2">
      <c r="A360" s="9" t="s">
        <v>2139</v>
      </c>
      <c r="B360" s="10">
        <v>41045</v>
      </c>
      <c r="C360" s="68">
        <f>YEAR(Table18[[#This Row],[Release Date]])</f>
        <v>2012</v>
      </c>
      <c r="D360" s="11" t="s">
        <v>2140</v>
      </c>
      <c r="E360" s="12" t="s">
        <v>42</v>
      </c>
      <c r="F360" s="12"/>
      <c r="G360" s="13" t="s">
        <v>2141</v>
      </c>
      <c r="H360" s="14"/>
      <c r="I360" s="15" t="s">
        <v>1284</v>
      </c>
      <c r="J360" s="15" t="s">
        <v>1841</v>
      </c>
      <c r="K360" s="15" t="s">
        <v>512</v>
      </c>
      <c r="L360" s="15" t="s">
        <v>1986</v>
      </c>
      <c r="M360" s="15" t="s">
        <v>2142</v>
      </c>
      <c r="N360" s="16">
        <v>65000000</v>
      </c>
      <c r="O360" s="17">
        <v>179400000</v>
      </c>
      <c r="P360" s="32">
        <f>Table18[[#This Row],[Box Office Revenue ($)]]-Table18[[#This Row],[Budget ($)]]</f>
        <v>114400000</v>
      </c>
      <c r="Q360" s="35">
        <f>(Table18[[#This Row],[Profit Made]]/Table18[[#This Row],[Budget ($)]])</f>
        <v>1.76</v>
      </c>
      <c r="R360" s="2"/>
      <c r="S360" s="2"/>
      <c r="T360" s="2"/>
      <c r="U360" s="2"/>
      <c r="V360" s="2"/>
      <c r="W360" s="2"/>
    </row>
    <row r="361" spans="1:23" ht="12.75" x14ac:dyDescent="0.2">
      <c r="A361" s="9" t="s">
        <v>2143</v>
      </c>
      <c r="B361" s="10">
        <v>42447</v>
      </c>
      <c r="C361" s="68">
        <f>YEAR(Table18[[#This Row],[Release Date]])</f>
        <v>2016</v>
      </c>
      <c r="D361" s="11" t="s">
        <v>2144</v>
      </c>
      <c r="E361" s="12" t="s">
        <v>145</v>
      </c>
      <c r="F361" s="12" t="s">
        <v>24</v>
      </c>
      <c r="G361" s="13" t="s">
        <v>1685</v>
      </c>
      <c r="H361" s="14"/>
      <c r="I361" s="15" t="s">
        <v>626</v>
      </c>
      <c r="J361" s="15" t="s">
        <v>628</v>
      </c>
      <c r="K361" s="15" t="s">
        <v>1926</v>
      </c>
      <c r="L361" s="15" t="s">
        <v>683</v>
      </c>
      <c r="M361" s="15" t="s">
        <v>629</v>
      </c>
      <c r="N361" s="16">
        <v>110000000</v>
      </c>
      <c r="O361" s="17">
        <v>179200000</v>
      </c>
      <c r="P361" s="32">
        <f>Table18[[#This Row],[Box Office Revenue ($)]]-Table18[[#This Row],[Budget ($)]]</f>
        <v>69200000</v>
      </c>
      <c r="Q361" s="35">
        <f>(Table18[[#This Row],[Profit Made]]/Table18[[#This Row],[Budget ($)]])</f>
        <v>0.62909090909090915</v>
      </c>
      <c r="R361" s="2"/>
      <c r="S361" s="2"/>
      <c r="T361" s="2"/>
      <c r="U361" s="2"/>
      <c r="V361" s="2"/>
      <c r="W361" s="2"/>
    </row>
    <row r="362" spans="1:23" ht="12.75" x14ac:dyDescent="0.2">
      <c r="A362" s="9" t="s">
        <v>2145</v>
      </c>
      <c r="B362" s="10">
        <v>42082</v>
      </c>
      <c r="C362" s="68">
        <f>YEAR(Table18[[#This Row],[Release Date]])</f>
        <v>2015</v>
      </c>
      <c r="D362" s="11" t="s">
        <v>2146</v>
      </c>
      <c r="E362" s="12" t="s">
        <v>159</v>
      </c>
      <c r="F362" s="12" t="s">
        <v>24</v>
      </c>
      <c r="G362" s="13" t="s">
        <v>1685</v>
      </c>
      <c r="H362" s="14"/>
      <c r="I362" s="15" t="s">
        <v>626</v>
      </c>
      <c r="J362" s="15" t="s">
        <v>627</v>
      </c>
      <c r="K362" s="15" t="s">
        <v>628</v>
      </c>
      <c r="L362" s="15" t="s">
        <v>629</v>
      </c>
      <c r="M362" s="15" t="s">
        <v>1926</v>
      </c>
      <c r="N362" s="16">
        <v>110000000</v>
      </c>
      <c r="O362" s="17">
        <v>297300000</v>
      </c>
      <c r="P362" s="32">
        <f>Table18[[#This Row],[Box Office Revenue ($)]]-Table18[[#This Row],[Budget ($)]]</f>
        <v>187300000</v>
      </c>
      <c r="Q362" s="35">
        <f>(Table18[[#This Row],[Profit Made]]/Table18[[#This Row],[Budget ($)]])</f>
        <v>1.7027272727272726</v>
      </c>
      <c r="R362" s="2"/>
      <c r="S362" s="2"/>
      <c r="T362" s="2"/>
      <c r="U362" s="2"/>
      <c r="V362" s="2"/>
      <c r="W362" s="2"/>
    </row>
    <row r="363" spans="1:23" ht="12.75" x14ac:dyDescent="0.2">
      <c r="A363" s="9" t="s">
        <v>2147</v>
      </c>
      <c r="B363" s="10">
        <v>41894</v>
      </c>
      <c r="C363" s="68">
        <f>YEAR(Table18[[#This Row],[Release Date]])</f>
        <v>2014</v>
      </c>
      <c r="D363" s="11" t="s">
        <v>2148</v>
      </c>
      <c r="E363" s="12" t="s">
        <v>64</v>
      </c>
      <c r="F363" s="12"/>
      <c r="G363" s="13" t="s">
        <v>2149</v>
      </c>
      <c r="H363" s="14"/>
      <c r="I363" s="15" t="s">
        <v>489</v>
      </c>
      <c r="J363" s="15" t="s">
        <v>492</v>
      </c>
      <c r="K363" s="15" t="s">
        <v>724</v>
      </c>
      <c r="L363" s="15" t="s">
        <v>2126</v>
      </c>
      <c r="M363" s="15" t="s">
        <v>360</v>
      </c>
      <c r="N363" s="16">
        <v>12600000</v>
      </c>
      <c r="O363" s="17">
        <v>18700000</v>
      </c>
      <c r="P363" s="32">
        <f>Table18[[#This Row],[Box Office Revenue ($)]]-Table18[[#This Row],[Budget ($)]]</f>
        <v>6100000</v>
      </c>
      <c r="Q363" s="35">
        <f>(Table18[[#This Row],[Profit Made]]/Table18[[#This Row],[Budget ($)]])</f>
        <v>0.48412698412698413</v>
      </c>
      <c r="R363" s="2"/>
      <c r="S363" s="2"/>
      <c r="T363" s="2"/>
      <c r="U363" s="2"/>
      <c r="V363" s="2"/>
      <c r="W363" s="2"/>
    </row>
    <row r="364" spans="1:23" ht="12.75" x14ac:dyDescent="0.2">
      <c r="A364" s="9" t="s">
        <v>2150</v>
      </c>
      <c r="B364" s="10">
        <v>42047</v>
      </c>
      <c r="C364" s="68">
        <f>YEAR(Table18[[#This Row],[Release Date]])</f>
        <v>2015</v>
      </c>
      <c r="D364" s="11" t="s">
        <v>2151</v>
      </c>
      <c r="E364" s="12" t="s">
        <v>42</v>
      </c>
      <c r="F364" s="12"/>
      <c r="G364" s="13" t="s">
        <v>2152</v>
      </c>
      <c r="H364" s="14"/>
      <c r="I364" s="15" t="s">
        <v>2153</v>
      </c>
      <c r="J364" s="15" t="s">
        <v>1454</v>
      </c>
      <c r="K364" s="15" t="s">
        <v>197</v>
      </c>
      <c r="L364" s="15" t="s">
        <v>2154</v>
      </c>
      <c r="M364" s="15" t="s">
        <v>135</v>
      </c>
      <c r="N364" s="16">
        <v>8500000</v>
      </c>
      <c r="O364" s="17">
        <v>43500000</v>
      </c>
      <c r="P364" s="32">
        <f>Table18[[#This Row],[Box Office Revenue ($)]]-Table18[[#This Row],[Budget ($)]]</f>
        <v>35000000</v>
      </c>
      <c r="Q364" s="35">
        <f>(Table18[[#This Row],[Profit Made]]/Table18[[#This Row],[Budget ($)]])</f>
        <v>4.117647058823529</v>
      </c>
      <c r="R364" s="2"/>
      <c r="S364" s="2"/>
      <c r="T364" s="2"/>
      <c r="U364" s="2"/>
      <c r="V364" s="2"/>
      <c r="W364" s="2"/>
    </row>
    <row r="365" spans="1:23" ht="12.75" x14ac:dyDescent="0.2">
      <c r="A365" s="9" t="s">
        <v>2155</v>
      </c>
      <c r="B365" s="10">
        <v>41425</v>
      </c>
      <c r="C365" s="68">
        <f>YEAR(Table18[[#This Row],[Release Date]])</f>
        <v>2013</v>
      </c>
      <c r="D365" s="11" t="s">
        <v>2156</v>
      </c>
      <c r="E365" s="12" t="s">
        <v>33</v>
      </c>
      <c r="F365" s="12"/>
      <c r="G365" s="13" t="s">
        <v>2157</v>
      </c>
      <c r="H365" s="14"/>
      <c r="I365" s="15" t="s">
        <v>2158</v>
      </c>
      <c r="J365" s="15" t="s">
        <v>2159</v>
      </c>
      <c r="K365" s="15" t="s">
        <v>2160</v>
      </c>
      <c r="L365" s="15" t="s">
        <v>2161</v>
      </c>
      <c r="M365" s="15" t="s">
        <v>1317</v>
      </c>
      <c r="N365" s="16">
        <v>6500000</v>
      </c>
      <c r="O365" s="17">
        <v>2400000</v>
      </c>
      <c r="P365" s="32">
        <f>Table18[[#This Row],[Box Office Revenue ($)]]-Table18[[#This Row],[Budget ($)]]</f>
        <v>-4100000</v>
      </c>
      <c r="Q365" s="35">
        <f>(Table18[[#This Row],[Profit Made]]/Table18[[#This Row],[Budget ($)]])</f>
        <v>-0.63076923076923075</v>
      </c>
      <c r="R365" s="2"/>
      <c r="S365" s="2"/>
      <c r="T365" s="2"/>
      <c r="U365" s="2"/>
      <c r="V365" s="2"/>
      <c r="W365" s="2"/>
    </row>
    <row r="366" spans="1:23" ht="12.75" x14ac:dyDescent="0.2">
      <c r="A366" s="9" t="s">
        <v>2162</v>
      </c>
      <c r="B366" s="10">
        <v>41889</v>
      </c>
      <c r="C366" s="68">
        <f>YEAR(Table18[[#This Row],[Release Date]])</f>
        <v>2014</v>
      </c>
      <c r="D366" s="11" t="s">
        <v>2163</v>
      </c>
      <c r="E366" s="12" t="s">
        <v>16</v>
      </c>
      <c r="F366" s="12"/>
      <c r="G366" s="13" t="s">
        <v>1499</v>
      </c>
      <c r="H366" s="14"/>
      <c r="I366" s="15" t="s">
        <v>36</v>
      </c>
      <c r="J366" s="15" t="s">
        <v>1032</v>
      </c>
      <c r="K366" s="15" t="s">
        <v>2164</v>
      </c>
      <c r="L366" s="15" t="s">
        <v>2165</v>
      </c>
      <c r="M366" s="15" t="s">
        <v>1046</v>
      </c>
      <c r="N366" s="16">
        <v>55000000</v>
      </c>
      <c r="O366" s="17">
        <v>192300000</v>
      </c>
      <c r="P366" s="32">
        <f>Table18[[#This Row],[Box Office Revenue ($)]]-Table18[[#This Row],[Budget ($)]]</f>
        <v>137300000</v>
      </c>
      <c r="Q366" s="35">
        <f>(Table18[[#This Row],[Profit Made]]/Table18[[#This Row],[Budget ($)]])</f>
        <v>2.4963636363636366</v>
      </c>
      <c r="R366" s="2"/>
      <c r="S366" s="2"/>
      <c r="T366" s="2"/>
      <c r="U366" s="2"/>
      <c r="V366" s="2"/>
      <c r="W366" s="2"/>
    </row>
    <row r="367" spans="1:23" ht="12.75" x14ac:dyDescent="0.2">
      <c r="A367" s="9" t="s">
        <v>2166</v>
      </c>
      <c r="B367" s="10">
        <v>41138</v>
      </c>
      <c r="C367" s="68">
        <f>YEAR(Table18[[#This Row],[Release Date]])</f>
        <v>2012</v>
      </c>
      <c r="D367" s="11" t="s">
        <v>2167</v>
      </c>
      <c r="E367" s="12" t="s">
        <v>24</v>
      </c>
      <c r="F367" s="12"/>
      <c r="G367" s="13" t="s">
        <v>2168</v>
      </c>
      <c r="H367" s="14"/>
      <c r="I367" s="15" t="s">
        <v>408</v>
      </c>
      <c r="J367" s="15" t="s">
        <v>1335</v>
      </c>
      <c r="K367" s="15" t="s">
        <v>2169</v>
      </c>
      <c r="L367" s="15" t="s">
        <v>369</v>
      </c>
      <c r="M367" s="15" t="s">
        <v>2170</v>
      </c>
      <c r="N367" s="16">
        <v>100000000</v>
      </c>
      <c r="O367" s="17">
        <v>305400000</v>
      </c>
      <c r="P367" s="32">
        <f>Table18[[#This Row],[Box Office Revenue ($)]]-Table18[[#This Row],[Budget ($)]]</f>
        <v>205400000</v>
      </c>
      <c r="Q367" s="35">
        <f>(Table18[[#This Row],[Profit Made]]/Table18[[#This Row],[Budget ($)]])</f>
        <v>2.0539999999999998</v>
      </c>
      <c r="R367" s="2"/>
      <c r="S367" s="2"/>
      <c r="T367" s="2"/>
      <c r="U367" s="2"/>
      <c r="V367" s="2"/>
      <c r="W367" s="2"/>
    </row>
    <row r="368" spans="1:23" ht="12.75" x14ac:dyDescent="0.2">
      <c r="A368" s="9" t="s">
        <v>2171</v>
      </c>
      <c r="B368" s="10">
        <v>41855</v>
      </c>
      <c r="C368" s="68">
        <f>YEAR(Table18[[#This Row],[Release Date]])</f>
        <v>2014</v>
      </c>
      <c r="D368" s="11" t="s">
        <v>2172</v>
      </c>
      <c r="E368" s="12" t="s">
        <v>24</v>
      </c>
      <c r="F368" s="12"/>
      <c r="G368" s="13" t="s">
        <v>2173</v>
      </c>
      <c r="H368" s="14"/>
      <c r="I368" s="15" t="s">
        <v>408</v>
      </c>
      <c r="J368" s="15" t="s">
        <v>1810</v>
      </c>
      <c r="K368" s="15" t="s">
        <v>66</v>
      </c>
      <c r="L368" s="15" t="s">
        <v>2174</v>
      </c>
      <c r="M368" s="15" t="s">
        <v>1335</v>
      </c>
      <c r="N368" s="16">
        <v>90000000</v>
      </c>
      <c r="O368" s="17">
        <v>206200000</v>
      </c>
      <c r="P368" s="32">
        <f>Table18[[#This Row],[Box Office Revenue ($)]]-Table18[[#This Row],[Budget ($)]]</f>
        <v>116200000</v>
      </c>
      <c r="Q368" s="35">
        <f>(Table18[[#This Row],[Profit Made]]/Table18[[#This Row],[Budget ($)]])</f>
        <v>1.2911111111111111</v>
      </c>
      <c r="R368" s="2"/>
      <c r="S368" s="2"/>
      <c r="T368" s="2"/>
      <c r="U368" s="2"/>
      <c r="V368" s="2"/>
      <c r="W368" s="2"/>
    </row>
    <row r="369" spans="1:23" ht="12.75" x14ac:dyDescent="0.2">
      <c r="A369" s="9" t="s">
        <v>2175</v>
      </c>
      <c r="B369" s="10">
        <v>41530</v>
      </c>
      <c r="C369" s="68">
        <f>YEAR(Table18[[#This Row],[Release Date]])</f>
        <v>2013</v>
      </c>
      <c r="D369" s="11" t="s">
        <v>2176</v>
      </c>
      <c r="E369" s="12" t="s">
        <v>33</v>
      </c>
      <c r="F369" s="12"/>
      <c r="G369" s="13" t="s">
        <v>1271</v>
      </c>
      <c r="H369" s="14"/>
      <c r="I369" s="15" t="s">
        <v>931</v>
      </c>
      <c r="J369" s="15" t="s">
        <v>557</v>
      </c>
      <c r="K369" s="15" t="s">
        <v>2177</v>
      </c>
      <c r="L369" s="15" t="s">
        <v>532</v>
      </c>
      <c r="M369" s="15" t="s">
        <v>2178</v>
      </c>
      <c r="N369" s="16">
        <v>30000000</v>
      </c>
      <c r="O369" s="17">
        <v>78400000</v>
      </c>
      <c r="P369" s="32">
        <f>Table18[[#This Row],[Box Office Revenue ($)]]-Table18[[#This Row],[Budget ($)]]</f>
        <v>48400000</v>
      </c>
      <c r="Q369" s="35">
        <f>(Table18[[#This Row],[Profit Made]]/Table18[[#This Row],[Budget ($)]])</f>
        <v>1.6133333333333333</v>
      </c>
      <c r="R369" s="2"/>
      <c r="S369" s="2"/>
      <c r="T369" s="2"/>
      <c r="U369" s="2"/>
      <c r="V369" s="2"/>
      <c r="W369" s="2"/>
    </row>
    <row r="370" spans="1:23" ht="12.75" x14ac:dyDescent="0.2">
      <c r="A370" s="9" t="s">
        <v>2179</v>
      </c>
      <c r="B370" s="10">
        <v>41775</v>
      </c>
      <c r="C370" s="68">
        <f>YEAR(Table18[[#This Row],[Release Date]])</f>
        <v>2014</v>
      </c>
      <c r="D370" s="11" t="s">
        <v>2180</v>
      </c>
      <c r="E370" s="12" t="s">
        <v>64</v>
      </c>
      <c r="F370" s="12"/>
      <c r="G370" s="13" t="s">
        <v>2181</v>
      </c>
      <c r="H370" s="14"/>
      <c r="I370" s="15" t="s">
        <v>626</v>
      </c>
      <c r="J370" s="15" t="s">
        <v>629</v>
      </c>
      <c r="K370" s="12"/>
      <c r="L370" s="12"/>
      <c r="M370" s="12"/>
      <c r="N370" s="16">
        <v>13000000</v>
      </c>
      <c r="O370" s="17">
        <v>307200000</v>
      </c>
      <c r="P370" s="32">
        <f>Table18[[#This Row],[Box Office Revenue ($)]]-Table18[[#This Row],[Budget ($)]]</f>
        <v>294200000</v>
      </c>
      <c r="Q370" s="35">
        <f>(Table18[[#This Row],[Profit Made]]/Table18[[#This Row],[Budget ($)]])</f>
        <v>22.630769230769232</v>
      </c>
      <c r="R370" s="2"/>
      <c r="S370" s="2"/>
      <c r="T370" s="2"/>
      <c r="U370" s="2"/>
      <c r="V370" s="2"/>
      <c r="W370" s="2"/>
    </row>
    <row r="371" spans="1:23" ht="12.75" x14ac:dyDescent="0.2">
      <c r="A371" s="9" t="s">
        <v>2182</v>
      </c>
      <c r="B371" s="10">
        <v>41026</v>
      </c>
      <c r="C371" s="68">
        <f>YEAR(Table18[[#This Row],[Release Date]])</f>
        <v>2012</v>
      </c>
      <c r="D371" s="11" t="s">
        <v>2183</v>
      </c>
      <c r="E371" s="12" t="s">
        <v>42</v>
      </c>
      <c r="F371" s="12" t="s">
        <v>183</v>
      </c>
      <c r="G371" s="13" t="s">
        <v>1428</v>
      </c>
      <c r="H371" s="14"/>
      <c r="I371" s="15" t="s">
        <v>1114</v>
      </c>
      <c r="J371" s="15" t="s">
        <v>702</v>
      </c>
      <c r="K371" s="15" t="s">
        <v>2184</v>
      </c>
      <c r="L371" s="15" t="s">
        <v>837</v>
      </c>
      <c r="M371" s="15" t="s">
        <v>2185</v>
      </c>
      <c r="N371" s="16">
        <v>30000000</v>
      </c>
      <c r="O371" s="17">
        <v>53900000</v>
      </c>
      <c r="P371" s="32">
        <f>Table18[[#This Row],[Box Office Revenue ($)]]-Table18[[#This Row],[Budget ($)]]</f>
        <v>23900000</v>
      </c>
      <c r="Q371" s="35">
        <f>(Table18[[#This Row],[Profit Made]]/Table18[[#This Row],[Budget ($)]])</f>
        <v>0.79666666666666663</v>
      </c>
      <c r="R371" s="2"/>
      <c r="S371" s="2"/>
      <c r="T371" s="2"/>
      <c r="U371" s="2"/>
      <c r="V371" s="2"/>
      <c r="W371" s="2"/>
    </row>
    <row r="372" spans="1:23" ht="12.75" x14ac:dyDescent="0.2">
      <c r="A372" s="9" t="s">
        <v>2186</v>
      </c>
      <c r="B372" s="10">
        <v>42377</v>
      </c>
      <c r="C372" s="68">
        <f>YEAR(Table18[[#This Row],[Release Date]])</f>
        <v>2016</v>
      </c>
      <c r="D372" s="11" t="s">
        <v>2187</v>
      </c>
      <c r="E372" s="12" t="s">
        <v>17</v>
      </c>
      <c r="F372" s="12"/>
      <c r="G372" s="13" t="s">
        <v>2188</v>
      </c>
      <c r="H372" s="14"/>
      <c r="I372" s="15" t="s">
        <v>2189</v>
      </c>
      <c r="J372" s="15" t="s">
        <v>2190</v>
      </c>
      <c r="K372" s="12"/>
      <c r="L372" s="12"/>
      <c r="M372" s="12"/>
      <c r="N372" s="16">
        <v>10000000</v>
      </c>
      <c r="O372" s="17">
        <v>37600000</v>
      </c>
      <c r="P372" s="32">
        <f>Table18[[#This Row],[Box Office Revenue ($)]]-Table18[[#This Row],[Budget ($)]]</f>
        <v>27600000</v>
      </c>
      <c r="Q372" s="35">
        <f>(Table18[[#This Row],[Profit Made]]/Table18[[#This Row],[Budget ($)]])</f>
        <v>2.76</v>
      </c>
      <c r="R372" s="2"/>
      <c r="S372" s="2"/>
      <c r="T372" s="2"/>
      <c r="U372" s="2"/>
      <c r="V372" s="2"/>
      <c r="W372" s="2"/>
    </row>
    <row r="373" spans="1:23" ht="12.75" x14ac:dyDescent="0.2">
      <c r="A373" s="9" t="s">
        <v>2191</v>
      </c>
      <c r="B373" s="10">
        <v>42215</v>
      </c>
      <c r="C373" s="68">
        <f>YEAR(Table18[[#This Row],[Release Date]])</f>
        <v>2015</v>
      </c>
      <c r="D373" s="11" t="s">
        <v>2192</v>
      </c>
      <c r="E373" s="12" t="s">
        <v>16</v>
      </c>
      <c r="F373" s="12"/>
      <c r="G373" s="13" t="s">
        <v>353</v>
      </c>
      <c r="H373" s="14"/>
      <c r="I373" s="15" t="s">
        <v>982</v>
      </c>
      <c r="J373" s="15" t="s">
        <v>2193</v>
      </c>
      <c r="K373" s="15" t="s">
        <v>353</v>
      </c>
      <c r="L373" s="12"/>
      <c r="M373" s="12"/>
      <c r="N373" s="16">
        <v>5000000</v>
      </c>
      <c r="O373" s="17">
        <v>59000000</v>
      </c>
      <c r="P373" s="32">
        <f>Table18[[#This Row],[Box Office Revenue ($)]]-Table18[[#This Row],[Budget ($)]]</f>
        <v>54000000</v>
      </c>
      <c r="Q373" s="35">
        <f>(Table18[[#This Row],[Profit Made]]/Table18[[#This Row],[Budget ($)]])</f>
        <v>10.8</v>
      </c>
      <c r="R373" s="2"/>
      <c r="S373" s="2"/>
      <c r="T373" s="2"/>
      <c r="U373" s="2"/>
      <c r="V373" s="2"/>
      <c r="W373" s="2"/>
    </row>
    <row r="374" spans="1:23" ht="12.75" x14ac:dyDescent="0.2">
      <c r="A374" s="9" t="s">
        <v>2194</v>
      </c>
      <c r="B374" s="10">
        <v>41862</v>
      </c>
      <c r="C374" s="68">
        <f>YEAR(Table18[[#This Row],[Release Date]])</f>
        <v>2014</v>
      </c>
      <c r="D374" s="11" t="s">
        <v>2195</v>
      </c>
      <c r="E374" s="12" t="s">
        <v>159</v>
      </c>
      <c r="F374" s="12"/>
      <c r="G374" s="13" t="s">
        <v>2196</v>
      </c>
      <c r="H374" s="14"/>
      <c r="I374" s="15" t="s">
        <v>1686</v>
      </c>
      <c r="J374" s="15" t="s">
        <v>887</v>
      </c>
      <c r="K374" s="15" t="s">
        <v>786</v>
      </c>
      <c r="L374" s="15" t="s">
        <v>306</v>
      </c>
      <c r="M374" s="15" t="s">
        <v>2197</v>
      </c>
      <c r="N374" s="16">
        <v>25000000</v>
      </c>
      <c r="O374" s="17">
        <v>67000000</v>
      </c>
      <c r="P374" s="32">
        <f>Table18[[#This Row],[Box Office Revenue ($)]]-Table18[[#This Row],[Budget ($)]]</f>
        <v>42000000</v>
      </c>
      <c r="Q374" s="35">
        <f>(Table18[[#This Row],[Profit Made]]/Table18[[#This Row],[Budget ($)]])</f>
        <v>1.68</v>
      </c>
      <c r="R374" s="2"/>
      <c r="S374" s="2"/>
      <c r="T374" s="2"/>
      <c r="U374" s="2"/>
      <c r="V374" s="2"/>
      <c r="W374" s="2"/>
    </row>
    <row r="375" spans="1:23" ht="12.75" x14ac:dyDescent="0.2">
      <c r="A375" s="9" t="s">
        <v>2198</v>
      </c>
      <c r="B375" s="10">
        <v>41676</v>
      </c>
      <c r="C375" s="68">
        <f>YEAR(Table18[[#This Row],[Release Date]])</f>
        <v>2014</v>
      </c>
      <c r="D375" s="11" t="s">
        <v>2199</v>
      </c>
      <c r="E375" s="12" t="s">
        <v>42</v>
      </c>
      <c r="F375" s="12"/>
      <c r="G375" s="13" t="s">
        <v>1382</v>
      </c>
      <c r="H375" s="14"/>
      <c r="I375" s="15" t="s">
        <v>927</v>
      </c>
      <c r="J375" s="15" t="s">
        <v>2200</v>
      </c>
      <c r="K375" s="15" t="s">
        <v>2201</v>
      </c>
      <c r="L375" s="15" t="s">
        <v>2202</v>
      </c>
      <c r="M375" s="15" t="s">
        <v>676</v>
      </c>
      <c r="N375" s="16">
        <v>23000000</v>
      </c>
      <c r="O375" s="17">
        <v>174800000</v>
      </c>
      <c r="P375" s="32">
        <f>Table18[[#This Row],[Box Office Revenue ($)]]-Table18[[#This Row],[Budget ($)]]</f>
        <v>151800000</v>
      </c>
      <c r="Q375" s="35">
        <f>(Table18[[#This Row],[Profit Made]]/Table18[[#This Row],[Budget ($)]])</f>
        <v>6.6</v>
      </c>
      <c r="R375" s="2"/>
      <c r="S375" s="2"/>
      <c r="T375" s="2"/>
      <c r="U375" s="2"/>
      <c r="V375" s="2"/>
      <c r="W375" s="2"/>
    </row>
    <row r="376" spans="1:23" ht="12.75" x14ac:dyDescent="0.2">
      <c r="A376" s="9" t="s">
        <v>2203</v>
      </c>
      <c r="B376" s="10">
        <v>41404</v>
      </c>
      <c r="C376" s="68">
        <f>YEAR(Table18[[#This Row],[Release Date]])</f>
        <v>2013</v>
      </c>
      <c r="D376" s="11" t="s">
        <v>2204</v>
      </c>
      <c r="E376" s="12" t="s">
        <v>64</v>
      </c>
      <c r="F376" s="12" t="s">
        <v>183</v>
      </c>
      <c r="G376" s="13" t="s">
        <v>2205</v>
      </c>
      <c r="H376" s="14"/>
      <c r="I376" s="15" t="s">
        <v>634</v>
      </c>
      <c r="J376" s="15" t="s">
        <v>1581</v>
      </c>
      <c r="K376" s="15" t="s">
        <v>353</v>
      </c>
      <c r="L376" s="15" t="s">
        <v>1962</v>
      </c>
      <c r="M376" s="15" t="s">
        <v>1486</v>
      </c>
      <c r="N376" s="16">
        <v>105000000</v>
      </c>
      <c r="O376" s="17">
        <v>351000000</v>
      </c>
      <c r="P376" s="32">
        <f>Table18[[#This Row],[Box Office Revenue ($)]]-Table18[[#This Row],[Budget ($)]]</f>
        <v>246000000</v>
      </c>
      <c r="Q376" s="35">
        <f>(Table18[[#This Row],[Profit Made]]/Table18[[#This Row],[Budget ($)]])</f>
        <v>2.342857142857143</v>
      </c>
      <c r="R376" s="2"/>
      <c r="S376" s="2"/>
      <c r="T376" s="2"/>
      <c r="U376" s="2"/>
      <c r="V376" s="2"/>
      <c r="W376" s="2"/>
    </row>
    <row r="377" spans="1:23" ht="12.75" x14ac:dyDescent="0.2">
      <c r="A377" s="9" t="s">
        <v>2206</v>
      </c>
      <c r="B377" s="10">
        <v>40935</v>
      </c>
      <c r="C377" s="68">
        <f>YEAR(Table18[[#This Row],[Release Date]])</f>
        <v>2012</v>
      </c>
      <c r="D377" s="11" t="s">
        <v>2207</v>
      </c>
      <c r="E377" s="12" t="s">
        <v>24</v>
      </c>
      <c r="F377" s="12" t="s">
        <v>64</v>
      </c>
      <c r="G377" s="13" t="s">
        <v>2208</v>
      </c>
      <c r="H377" s="14"/>
      <c r="I377" s="15" t="s">
        <v>139</v>
      </c>
      <c r="J377" s="15" t="s">
        <v>720</v>
      </c>
      <c r="K377" s="15" t="s">
        <v>1059</v>
      </c>
      <c r="L377" s="15" t="s">
        <v>2209</v>
      </c>
      <c r="M377" s="12"/>
      <c r="N377" s="16">
        <v>25000000</v>
      </c>
      <c r="O377" s="17">
        <v>77300000</v>
      </c>
      <c r="P377" s="32">
        <f>Table18[[#This Row],[Box Office Revenue ($)]]-Table18[[#This Row],[Budget ($)]]</f>
        <v>52300000</v>
      </c>
      <c r="Q377" s="35">
        <f>(Table18[[#This Row],[Profit Made]]/Table18[[#This Row],[Budget ($)]])</f>
        <v>2.0920000000000001</v>
      </c>
      <c r="R377" s="2"/>
      <c r="S377" s="2"/>
      <c r="T377" s="2"/>
      <c r="U377" s="2"/>
      <c r="V377" s="2"/>
      <c r="W377" s="2"/>
    </row>
    <row r="378" spans="1:23" ht="12.75" x14ac:dyDescent="0.2">
      <c r="A378" s="9" t="s">
        <v>2210</v>
      </c>
      <c r="B378" s="10">
        <v>42083</v>
      </c>
      <c r="C378" s="68">
        <f>YEAR(Table18[[#This Row],[Release Date]])</f>
        <v>2015</v>
      </c>
      <c r="D378" s="11" t="s">
        <v>2211</v>
      </c>
      <c r="E378" s="12" t="s">
        <v>16</v>
      </c>
      <c r="F378" s="12"/>
      <c r="G378" s="13" t="s">
        <v>2212</v>
      </c>
      <c r="H378" s="14"/>
      <c r="I378" s="15" t="s">
        <v>831</v>
      </c>
      <c r="J378" s="15" t="s">
        <v>2213</v>
      </c>
      <c r="K378" s="15" t="s">
        <v>1476</v>
      </c>
      <c r="L378" s="15" t="s">
        <v>859</v>
      </c>
      <c r="M378" s="15" t="s">
        <v>393</v>
      </c>
      <c r="N378" s="16">
        <v>40000000</v>
      </c>
      <c r="O378" s="17">
        <v>24200000</v>
      </c>
      <c r="P378" s="32">
        <f>Table18[[#This Row],[Box Office Revenue ($)]]-Table18[[#This Row],[Budget ($)]]</f>
        <v>-15800000</v>
      </c>
      <c r="Q378" s="35">
        <f>(Table18[[#This Row],[Profit Made]]/Table18[[#This Row],[Budget ($)]])</f>
        <v>-0.39500000000000002</v>
      </c>
      <c r="R378" s="2"/>
      <c r="S378" s="2"/>
      <c r="T378" s="2"/>
      <c r="U378" s="2"/>
      <c r="V378" s="2"/>
      <c r="W378" s="2"/>
    </row>
    <row r="379" spans="1:23" ht="12.75" x14ac:dyDescent="0.2">
      <c r="A379" s="9" t="s">
        <v>2214</v>
      </c>
      <c r="B379" s="10">
        <v>41417</v>
      </c>
      <c r="C379" s="68">
        <f>YEAR(Table18[[#This Row],[Release Date]])</f>
        <v>2013</v>
      </c>
      <c r="D379" s="11" t="s">
        <v>2215</v>
      </c>
      <c r="E379" s="12" t="s">
        <v>42</v>
      </c>
      <c r="F379" s="12"/>
      <c r="G379" s="13" t="s">
        <v>2216</v>
      </c>
      <c r="H379" s="14"/>
      <c r="I379" s="15" t="s">
        <v>185</v>
      </c>
      <c r="J379" s="15" t="s">
        <v>2099</v>
      </c>
      <c r="K379" s="15" t="s">
        <v>656</v>
      </c>
      <c r="L379" s="15" t="s">
        <v>2217</v>
      </c>
      <c r="M379" s="15" t="s">
        <v>1537</v>
      </c>
      <c r="N379" s="16">
        <v>103000000</v>
      </c>
      <c r="O379" s="17">
        <v>362000000</v>
      </c>
      <c r="P379" s="32">
        <f>Table18[[#This Row],[Box Office Revenue ($)]]-Table18[[#This Row],[Budget ($)]]</f>
        <v>259000000</v>
      </c>
      <c r="Q379" s="35">
        <f>(Table18[[#This Row],[Profit Made]]/Table18[[#This Row],[Budget ($)]])</f>
        <v>2.5145631067961167</v>
      </c>
      <c r="R379" s="2"/>
      <c r="S379" s="2"/>
      <c r="T379" s="2"/>
      <c r="U379" s="2"/>
      <c r="V379" s="2"/>
      <c r="W379" s="2"/>
    </row>
    <row r="380" spans="1:23" ht="12.75" x14ac:dyDescent="0.2">
      <c r="A380" s="9" t="s">
        <v>2218</v>
      </c>
      <c r="B380" s="10">
        <v>42363</v>
      </c>
      <c r="C380" s="68">
        <f>YEAR(Table18[[#This Row],[Release Date]])</f>
        <v>2015</v>
      </c>
      <c r="D380" s="11" t="s">
        <v>2219</v>
      </c>
      <c r="E380" s="12" t="s">
        <v>64</v>
      </c>
      <c r="F380" s="12"/>
      <c r="G380" s="13" t="s">
        <v>633</v>
      </c>
      <c r="H380" s="14"/>
      <c r="I380" s="15" t="s">
        <v>635</v>
      </c>
      <c r="J380" s="15" t="s">
        <v>2220</v>
      </c>
      <c r="K380" s="15" t="s">
        <v>2221</v>
      </c>
      <c r="L380" s="15" t="s">
        <v>2222</v>
      </c>
      <c r="M380" s="15" t="s">
        <v>2223</v>
      </c>
      <c r="N380" s="16">
        <v>44000000</v>
      </c>
      <c r="O380" s="17">
        <v>155800000</v>
      </c>
      <c r="P380" s="32">
        <f>Table18[[#This Row],[Box Office Revenue ($)]]-Table18[[#This Row],[Budget ($)]]</f>
        <v>111800000</v>
      </c>
      <c r="Q380" s="35">
        <f>(Table18[[#This Row],[Profit Made]]/Table18[[#This Row],[Budget ($)]])</f>
        <v>2.540909090909091</v>
      </c>
      <c r="R380" s="2"/>
      <c r="S380" s="2"/>
      <c r="T380" s="2"/>
      <c r="U380" s="2"/>
      <c r="V380" s="2"/>
      <c r="W380" s="2"/>
    </row>
    <row r="381" spans="1:23" ht="12.75" x14ac:dyDescent="0.2">
      <c r="A381" s="9" t="s">
        <v>2224</v>
      </c>
      <c r="B381" s="10">
        <v>41453</v>
      </c>
      <c r="C381" s="68">
        <f>YEAR(Table18[[#This Row],[Release Date]])</f>
        <v>2013</v>
      </c>
      <c r="D381" s="11" t="s">
        <v>2225</v>
      </c>
      <c r="E381" s="12" t="s">
        <v>24</v>
      </c>
      <c r="F381" s="12" t="s">
        <v>42</v>
      </c>
      <c r="G381" s="13" t="s">
        <v>865</v>
      </c>
      <c r="H381" s="14"/>
      <c r="I381" s="15" t="s">
        <v>1528</v>
      </c>
      <c r="J381" s="15" t="s">
        <v>866</v>
      </c>
      <c r="K381" s="15" t="s">
        <v>2226</v>
      </c>
      <c r="L381" s="15" t="s">
        <v>194</v>
      </c>
      <c r="M381" s="15" t="s">
        <v>2227</v>
      </c>
      <c r="N381" s="16">
        <v>43000000</v>
      </c>
      <c r="O381" s="17">
        <v>229900000</v>
      </c>
      <c r="P381" s="32">
        <f>Table18[[#This Row],[Box Office Revenue ($)]]-Table18[[#This Row],[Budget ($)]]</f>
        <v>186900000</v>
      </c>
      <c r="Q381" s="35">
        <f>(Table18[[#This Row],[Profit Made]]/Table18[[#This Row],[Budget ($)]])</f>
        <v>4.3465116279069766</v>
      </c>
      <c r="R381" s="2"/>
      <c r="S381" s="2"/>
      <c r="T381" s="2"/>
      <c r="U381" s="2"/>
      <c r="V381" s="2"/>
      <c r="W381" s="2"/>
    </row>
    <row r="382" spans="1:23" ht="12.75" x14ac:dyDescent="0.2">
      <c r="A382" s="9" t="s">
        <v>2228</v>
      </c>
      <c r="B382" s="10">
        <v>41974</v>
      </c>
      <c r="C382" s="68">
        <f>YEAR(Table18[[#This Row],[Release Date]])</f>
        <v>2014</v>
      </c>
      <c r="D382" s="11" t="s">
        <v>2229</v>
      </c>
      <c r="E382" s="12" t="s">
        <v>145</v>
      </c>
      <c r="F382" s="12" t="s">
        <v>54</v>
      </c>
      <c r="G382" s="13" t="s">
        <v>2230</v>
      </c>
      <c r="H382" s="14"/>
      <c r="I382" s="15" t="s">
        <v>2231</v>
      </c>
      <c r="J382" s="15" t="s">
        <v>2232</v>
      </c>
      <c r="K382" s="15" t="s">
        <v>1070</v>
      </c>
      <c r="L382" s="15" t="s">
        <v>248</v>
      </c>
      <c r="M382" s="15" t="s">
        <v>660</v>
      </c>
      <c r="N382" s="16">
        <v>250000000</v>
      </c>
      <c r="O382" s="17">
        <v>956000000</v>
      </c>
      <c r="P382" s="32">
        <f>Table18[[#This Row],[Box Office Revenue ($)]]-Table18[[#This Row],[Budget ($)]]</f>
        <v>706000000</v>
      </c>
      <c r="Q382" s="35">
        <f>(Table18[[#This Row],[Profit Made]]/Table18[[#This Row],[Budget ($)]])</f>
        <v>2.8239999999999998</v>
      </c>
      <c r="R382" s="2"/>
      <c r="S382" s="2"/>
      <c r="T382" s="2"/>
      <c r="U382" s="2"/>
      <c r="V382" s="2"/>
      <c r="W382" s="2"/>
    </row>
    <row r="383" spans="1:23" ht="12.75" x14ac:dyDescent="0.2">
      <c r="A383" s="9" t="s">
        <v>2233</v>
      </c>
      <c r="B383" s="10">
        <v>41362</v>
      </c>
      <c r="C383" s="68">
        <f>YEAR(Table18[[#This Row],[Release Date]])</f>
        <v>2013</v>
      </c>
      <c r="D383" s="11" t="s">
        <v>2234</v>
      </c>
      <c r="E383" s="12" t="s">
        <v>159</v>
      </c>
      <c r="F383" s="12" t="s">
        <v>183</v>
      </c>
      <c r="G383" s="13" t="s">
        <v>2235</v>
      </c>
      <c r="H383" s="14"/>
      <c r="I383" s="15" t="s">
        <v>400</v>
      </c>
      <c r="J383" s="15" t="s">
        <v>2236</v>
      </c>
      <c r="K383" s="15" t="s">
        <v>2237</v>
      </c>
      <c r="L383" s="15" t="s">
        <v>2238</v>
      </c>
      <c r="M383" s="15" t="s">
        <v>1694</v>
      </c>
      <c r="N383" s="16">
        <v>40000000</v>
      </c>
      <c r="O383" s="17">
        <v>63300000</v>
      </c>
      <c r="P383" s="32">
        <f>Table18[[#This Row],[Box Office Revenue ($)]]-Table18[[#This Row],[Budget ($)]]</f>
        <v>23300000</v>
      </c>
      <c r="Q383" s="35">
        <f>(Table18[[#This Row],[Profit Made]]/Table18[[#This Row],[Budget ($)]])</f>
        <v>0.58250000000000002</v>
      </c>
      <c r="R383" s="2"/>
      <c r="S383" s="2"/>
      <c r="T383" s="2"/>
      <c r="U383" s="2"/>
      <c r="V383" s="2"/>
      <c r="W383" s="2"/>
    </row>
    <row r="384" spans="1:23" ht="12.75" x14ac:dyDescent="0.2">
      <c r="A384" s="9" t="s">
        <v>2239</v>
      </c>
      <c r="B384" s="10">
        <v>41859</v>
      </c>
      <c r="C384" s="68">
        <f>YEAR(Table18[[#This Row],[Release Date]])</f>
        <v>2014</v>
      </c>
      <c r="D384" s="11" t="s">
        <v>2240</v>
      </c>
      <c r="E384" s="12" t="s">
        <v>64</v>
      </c>
      <c r="F384" s="12"/>
      <c r="G384" s="13" t="s">
        <v>1818</v>
      </c>
      <c r="H384" s="14"/>
      <c r="I384" s="15" t="s">
        <v>764</v>
      </c>
      <c r="J384" s="15" t="s">
        <v>2241</v>
      </c>
      <c r="K384" s="12"/>
      <c r="L384" s="12"/>
      <c r="M384" s="12"/>
      <c r="N384" s="16">
        <v>22000000</v>
      </c>
      <c r="O384" s="17">
        <v>88900000</v>
      </c>
      <c r="P384" s="32">
        <f>Table18[[#This Row],[Box Office Revenue ($)]]-Table18[[#This Row],[Budget ($)]]</f>
        <v>66900000</v>
      </c>
      <c r="Q384" s="35">
        <f>(Table18[[#This Row],[Profit Made]]/Table18[[#This Row],[Budget ($)]])</f>
        <v>3.040909090909091</v>
      </c>
      <c r="R384" s="2"/>
      <c r="S384" s="2"/>
      <c r="T384" s="2"/>
      <c r="U384" s="2"/>
      <c r="V384" s="2"/>
      <c r="W384" s="2"/>
    </row>
    <row r="385" spans="1:23" ht="12.75" x14ac:dyDescent="0.2">
      <c r="A385" s="9" t="s">
        <v>2242</v>
      </c>
      <c r="B385" s="10">
        <v>40991</v>
      </c>
      <c r="C385" s="68">
        <f>YEAR(Table18[[#This Row],[Release Date]])</f>
        <v>2012</v>
      </c>
      <c r="D385" s="11" t="s">
        <v>2243</v>
      </c>
      <c r="E385" s="12" t="s">
        <v>24</v>
      </c>
      <c r="F385" s="12" t="s">
        <v>159</v>
      </c>
      <c r="G385" s="13" t="s">
        <v>801</v>
      </c>
      <c r="H385" s="14"/>
      <c r="I385" s="15" t="s">
        <v>1152</v>
      </c>
      <c r="J385" s="15" t="s">
        <v>739</v>
      </c>
      <c r="K385" s="15" t="s">
        <v>1048</v>
      </c>
      <c r="L385" s="15" t="s">
        <v>2244</v>
      </c>
      <c r="M385" s="15" t="s">
        <v>1303</v>
      </c>
      <c r="N385" s="16">
        <v>78000000</v>
      </c>
      <c r="O385" s="17">
        <v>694400000</v>
      </c>
      <c r="P385" s="32">
        <f>Table18[[#This Row],[Box Office Revenue ($)]]-Table18[[#This Row],[Budget ($)]]</f>
        <v>616400000</v>
      </c>
      <c r="Q385" s="35">
        <f>(Table18[[#This Row],[Profit Made]]/Table18[[#This Row],[Budget ($)]])</f>
        <v>7.9025641025641029</v>
      </c>
      <c r="R385" s="2"/>
      <c r="S385" s="2"/>
      <c r="T385" s="2"/>
      <c r="U385" s="2"/>
      <c r="V385" s="2"/>
      <c r="W385" s="2"/>
    </row>
    <row r="386" spans="1:23" ht="12.75" x14ac:dyDescent="0.2">
      <c r="A386" s="9" t="s">
        <v>2245</v>
      </c>
      <c r="B386" s="10">
        <v>41953</v>
      </c>
      <c r="C386" s="68">
        <f>YEAR(Table18[[#This Row],[Release Date]])</f>
        <v>2014</v>
      </c>
      <c r="D386" s="11" t="s">
        <v>2246</v>
      </c>
      <c r="E386" s="12" t="s">
        <v>159</v>
      </c>
      <c r="F386" s="12" t="s">
        <v>145</v>
      </c>
      <c r="G386" s="13" t="s">
        <v>2247</v>
      </c>
      <c r="H386" s="14"/>
      <c r="I386" s="15" t="s">
        <v>1152</v>
      </c>
      <c r="J386" s="15" t="s">
        <v>739</v>
      </c>
      <c r="K386" s="15" t="s">
        <v>1487</v>
      </c>
      <c r="L386" s="15" t="s">
        <v>1480</v>
      </c>
      <c r="M386" s="15" t="s">
        <v>2248</v>
      </c>
      <c r="N386" s="16">
        <v>125000000</v>
      </c>
      <c r="O386" s="17">
        <v>755400000</v>
      </c>
      <c r="P386" s="32">
        <f>Table18[[#This Row],[Box Office Revenue ($)]]-Table18[[#This Row],[Budget ($)]]</f>
        <v>630400000</v>
      </c>
      <c r="Q386" s="35">
        <f>(Table18[[#This Row],[Profit Made]]/Table18[[#This Row],[Budget ($)]])</f>
        <v>5.0431999999999997</v>
      </c>
      <c r="R386" s="2"/>
      <c r="S386" s="2"/>
      <c r="T386" s="2"/>
      <c r="U386" s="2"/>
      <c r="V386" s="2"/>
      <c r="W386" s="2"/>
    </row>
    <row r="387" spans="1:23" ht="12.75" x14ac:dyDescent="0.2">
      <c r="A387" s="9" t="s">
        <v>2249</v>
      </c>
      <c r="B387" s="10">
        <v>42312</v>
      </c>
      <c r="C387" s="68">
        <f>YEAR(Table18[[#This Row],[Release Date]])</f>
        <v>2015</v>
      </c>
      <c r="D387" s="11" t="s">
        <v>2250</v>
      </c>
      <c r="E387" s="12" t="s">
        <v>159</v>
      </c>
      <c r="F387" s="12"/>
      <c r="G387" s="13" t="s">
        <v>2247</v>
      </c>
      <c r="H387" s="14"/>
      <c r="I387" s="15" t="s">
        <v>1152</v>
      </c>
      <c r="J387" s="15" t="s">
        <v>739</v>
      </c>
      <c r="K387" s="15" t="s">
        <v>1048</v>
      </c>
      <c r="L387" s="15" t="s">
        <v>1487</v>
      </c>
      <c r="M387" s="15" t="s">
        <v>1303</v>
      </c>
      <c r="N387" s="16">
        <v>160000000</v>
      </c>
      <c r="O387" s="17">
        <v>653400000</v>
      </c>
      <c r="P387" s="32">
        <f>Table18[[#This Row],[Box Office Revenue ($)]]-Table18[[#This Row],[Budget ($)]]</f>
        <v>493400000</v>
      </c>
      <c r="Q387" s="35">
        <f>(Table18[[#This Row],[Profit Made]]/Table18[[#This Row],[Budget ($)]])</f>
        <v>3.0837500000000002</v>
      </c>
      <c r="R387" s="2"/>
      <c r="S387" s="2"/>
      <c r="T387" s="2"/>
      <c r="U387" s="2"/>
      <c r="V387" s="2"/>
      <c r="W387" s="2"/>
    </row>
    <row r="388" spans="1:23" ht="12.75" x14ac:dyDescent="0.2">
      <c r="A388" s="9" t="s">
        <v>2251</v>
      </c>
      <c r="B388" s="10">
        <v>42482</v>
      </c>
      <c r="C388" s="68">
        <f>YEAR(Table18[[#This Row],[Release Date]])</f>
        <v>2016</v>
      </c>
      <c r="D388" s="11" t="s">
        <v>2252</v>
      </c>
      <c r="E388" s="12" t="s">
        <v>54</v>
      </c>
      <c r="F388" s="12"/>
      <c r="G388" s="13" t="s">
        <v>2253</v>
      </c>
      <c r="H388" s="14"/>
      <c r="I388" s="15" t="s">
        <v>359</v>
      </c>
      <c r="J388" s="15" t="s">
        <v>1185</v>
      </c>
      <c r="K388" s="15" t="s">
        <v>702</v>
      </c>
      <c r="L388" s="15" t="s">
        <v>116</v>
      </c>
      <c r="M388" s="15" t="s">
        <v>2254</v>
      </c>
      <c r="N388" s="16">
        <v>115000000</v>
      </c>
      <c r="O388" s="17">
        <v>164600000</v>
      </c>
      <c r="P388" s="32">
        <f>Table18[[#This Row],[Box Office Revenue ($)]]-Table18[[#This Row],[Budget ($)]]</f>
        <v>49600000</v>
      </c>
      <c r="Q388" s="35">
        <f>(Table18[[#This Row],[Profit Made]]/Table18[[#This Row],[Budget ($)]])</f>
        <v>0.43130434782608695</v>
      </c>
      <c r="R388" s="2"/>
      <c r="S388" s="2"/>
      <c r="T388" s="2"/>
      <c r="U388" s="2"/>
      <c r="V388" s="2"/>
      <c r="W388" s="2"/>
    </row>
    <row r="389" spans="1:23" ht="12.75" x14ac:dyDescent="0.2">
      <c r="A389" s="9" t="s">
        <v>2255</v>
      </c>
      <c r="B389" s="10">
        <v>41397</v>
      </c>
      <c r="C389" s="68">
        <f>YEAR(Table18[[#This Row],[Release Date]])</f>
        <v>2013</v>
      </c>
      <c r="D389" s="11" t="s">
        <v>2256</v>
      </c>
      <c r="E389" s="12" t="s">
        <v>64</v>
      </c>
      <c r="F389" s="12" t="s">
        <v>16</v>
      </c>
      <c r="G389" s="13" t="s">
        <v>530</v>
      </c>
      <c r="H389" s="14"/>
      <c r="I389" s="15" t="s">
        <v>2257</v>
      </c>
      <c r="J389" s="15" t="s">
        <v>1297</v>
      </c>
      <c r="K389" s="15" t="s">
        <v>2258</v>
      </c>
      <c r="L389" s="15" t="s">
        <v>429</v>
      </c>
      <c r="M389" s="15" t="s">
        <v>1166</v>
      </c>
      <c r="N389" s="16">
        <v>10000000</v>
      </c>
      <c r="O389" s="17">
        <v>4400000</v>
      </c>
      <c r="P389" s="32">
        <f>Table18[[#This Row],[Box Office Revenue ($)]]-Table18[[#This Row],[Budget ($)]]</f>
        <v>-5600000</v>
      </c>
      <c r="Q389" s="35">
        <f>(Table18[[#This Row],[Profit Made]]/Table18[[#This Row],[Budget ($)]])</f>
        <v>-0.56000000000000005</v>
      </c>
      <c r="R389" s="2"/>
      <c r="S389" s="2"/>
      <c r="T389" s="2"/>
      <c r="U389" s="2"/>
      <c r="V389" s="2"/>
      <c r="W389" s="2"/>
    </row>
    <row r="390" spans="1:23" ht="12.75" x14ac:dyDescent="0.2">
      <c r="A390" s="9" t="s">
        <v>2259</v>
      </c>
      <c r="B390" s="10">
        <v>41746</v>
      </c>
      <c r="C390" s="68">
        <f>YEAR(Table18[[#This Row],[Release Date]])</f>
        <v>2014</v>
      </c>
      <c r="D390" s="11" t="s">
        <v>2260</v>
      </c>
      <c r="E390" s="12" t="s">
        <v>871</v>
      </c>
      <c r="F390" s="12" t="s">
        <v>296</v>
      </c>
      <c r="G390" s="13" t="s">
        <v>2261</v>
      </c>
      <c r="H390" s="14"/>
      <c r="I390" s="15" t="s">
        <v>1166</v>
      </c>
      <c r="J390" s="15" t="s">
        <v>2262</v>
      </c>
      <c r="K390" s="15" t="s">
        <v>2263</v>
      </c>
      <c r="L390" s="15" t="s">
        <v>780</v>
      </c>
      <c r="M390" s="15" t="s">
        <v>2264</v>
      </c>
      <c r="N390" s="16">
        <v>16000000</v>
      </c>
      <c r="O390" s="17">
        <v>2800000</v>
      </c>
      <c r="P390" s="32">
        <f>Table18[[#This Row],[Box Office Revenue ($)]]-Table18[[#This Row],[Budget ($)]]</f>
        <v>-13200000</v>
      </c>
      <c r="Q390" s="35">
        <f>(Table18[[#This Row],[Profit Made]]/Table18[[#This Row],[Budget ($)]])</f>
        <v>-0.82499999999999996</v>
      </c>
      <c r="R390" s="2"/>
      <c r="S390" s="2"/>
      <c r="T390" s="2"/>
      <c r="U390" s="2"/>
      <c r="V390" s="2"/>
      <c r="W390" s="2"/>
    </row>
    <row r="391" spans="1:23" ht="12.75" x14ac:dyDescent="0.2">
      <c r="A391" s="9" t="s">
        <v>2265</v>
      </c>
      <c r="B391" s="10">
        <v>41880</v>
      </c>
      <c r="C391" s="68">
        <f>YEAR(Table18[[#This Row],[Release Date]])</f>
        <v>2014</v>
      </c>
      <c r="D391" s="11" t="s">
        <v>2266</v>
      </c>
      <c r="E391" s="12" t="s">
        <v>64</v>
      </c>
      <c r="F391" s="12"/>
      <c r="G391" s="13" t="s">
        <v>2267</v>
      </c>
      <c r="H391" s="14"/>
      <c r="I391" s="15" t="s">
        <v>354</v>
      </c>
      <c r="J391" s="15" t="s">
        <v>2268</v>
      </c>
      <c r="K391" s="15" t="s">
        <v>1843</v>
      </c>
      <c r="L391" s="15" t="s">
        <v>2269</v>
      </c>
      <c r="M391" s="15" t="s">
        <v>2270</v>
      </c>
      <c r="N391" s="16">
        <v>14000000</v>
      </c>
      <c r="O391" s="17">
        <v>233600000</v>
      </c>
      <c r="P391" s="32">
        <f>Table18[[#This Row],[Box Office Revenue ($)]]-Table18[[#This Row],[Budget ($)]]</f>
        <v>219600000</v>
      </c>
      <c r="Q391" s="35">
        <f>(Table18[[#This Row],[Profit Made]]/Table18[[#This Row],[Budget ($)]])</f>
        <v>15.685714285714285</v>
      </c>
      <c r="R391" s="2"/>
      <c r="S391" s="2"/>
      <c r="T391" s="2"/>
      <c r="U391" s="2"/>
      <c r="V391" s="2"/>
      <c r="W391" s="2"/>
    </row>
    <row r="392" spans="1:23" ht="12.75" x14ac:dyDescent="0.2">
      <c r="A392" s="9" t="s">
        <v>2271</v>
      </c>
      <c r="B392" s="10">
        <v>41264</v>
      </c>
      <c r="C392" s="68">
        <f>YEAR(Table18[[#This Row],[Release Date]])</f>
        <v>2012</v>
      </c>
      <c r="D392" s="11" t="s">
        <v>2272</v>
      </c>
      <c r="E392" s="12" t="s">
        <v>64</v>
      </c>
      <c r="F392" s="12"/>
      <c r="G392" s="13" t="s">
        <v>2273</v>
      </c>
      <c r="H392" s="14"/>
      <c r="I392" s="15" t="s">
        <v>1926</v>
      </c>
      <c r="J392" s="15" t="s">
        <v>1103</v>
      </c>
      <c r="K392" s="12"/>
      <c r="L392" s="12"/>
      <c r="M392" s="12"/>
      <c r="N392" s="16">
        <v>45000000</v>
      </c>
      <c r="O392" s="17">
        <v>180300000</v>
      </c>
      <c r="P392" s="32">
        <f>Table18[[#This Row],[Box Office Revenue ($)]]-Table18[[#This Row],[Budget ($)]]</f>
        <v>135300000</v>
      </c>
      <c r="Q392" s="35">
        <f>(Table18[[#This Row],[Profit Made]]/Table18[[#This Row],[Budget ($)]])</f>
        <v>3.0066666666666668</v>
      </c>
      <c r="R392" s="2"/>
      <c r="S392" s="2"/>
      <c r="T392" s="2"/>
      <c r="U392" s="2"/>
      <c r="V392" s="2"/>
      <c r="W392" s="2"/>
    </row>
    <row r="393" spans="1:23" ht="12.75" x14ac:dyDescent="0.2">
      <c r="A393" s="9" t="s">
        <v>2274</v>
      </c>
      <c r="B393" s="10">
        <v>41348</v>
      </c>
      <c r="C393" s="68">
        <f>YEAR(Table18[[#This Row],[Release Date]])</f>
        <v>2013</v>
      </c>
      <c r="D393" s="11" t="s">
        <v>2275</v>
      </c>
      <c r="E393" s="12" t="s">
        <v>42</v>
      </c>
      <c r="F393" s="12"/>
      <c r="G393" s="13" t="s">
        <v>2276</v>
      </c>
      <c r="H393" s="14"/>
      <c r="I393" s="15" t="s">
        <v>601</v>
      </c>
      <c r="J393" s="15" t="s">
        <v>682</v>
      </c>
      <c r="K393" s="15" t="s">
        <v>998</v>
      </c>
      <c r="L393" s="15" t="s">
        <v>1268</v>
      </c>
      <c r="M393" s="15" t="s">
        <v>724</v>
      </c>
      <c r="N393" s="16">
        <v>34000000</v>
      </c>
      <c r="O393" s="17">
        <v>27400000</v>
      </c>
      <c r="P393" s="32">
        <f>Table18[[#This Row],[Box Office Revenue ($)]]-Table18[[#This Row],[Budget ($)]]</f>
        <v>-6600000</v>
      </c>
      <c r="Q393" s="35">
        <f>(Table18[[#This Row],[Profit Made]]/Table18[[#This Row],[Budget ($)]])</f>
        <v>-0.19411764705882353</v>
      </c>
      <c r="R393" s="2"/>
      <c r="S393" s="2"/>
      <c r="T393" s="2"/>
      <c r="U393" s="2"/>
      <c r="V393" s="2"/>
      <c r="W393" s="2"/>
    </row>
    <row r="394" spans="1:23" ht="12.75" x14ac:dyDescent="0.2">
      <c r="A394" s="9" t="s">
        <v>2277</v>
      </c>
      <c r="B394" s="10">
        <v>42564</v>
      </c>
      <c r="C394" s="68">
        <f>YEAR(Table18[[#This Row],[Release Date]])</f>
        <v>2016</v>
      </c>
      <c r="D394" s="11" t="s">
        <v>2278</v>
      </c>
      <c r="E394" s="12" t="s">
        <v>64</v>
      </c>
      <c r="F394" s="12" t="s">
        <v>63</v>
      </c>
      <c r="G394" s="13" t="s">
        <v>1802</v>
      </c>
      <c r="H394" s="14"/>
      <c r="I394" s="15" t="s">
        <v>255</v>
      </c>
      <c r="J394" s="15" t="s">
        <v>2238</v>
      </c>
      <c r="K394" s="15" t="s">
        <v>1751</v>
      </c>
      <c r="L394" s="15" t="s">
        <v>219</v>
      </c>
      <c r="M394" s="15" t="s">
        <v>394</v>
      </c>
      <c r="N394" s="16">
        <v>47500000</v>
      </c>
      <c r="O394" s="17">
        <v>15200000</v>
      </c>
      <c r="P394" s="32">
        <f>Table18[[#This Row],[Box Office Revenue ($)]]-Table18[[#This Row],[Budget ($)]]</f>
        <v>-32300000</v>
      </c>
      <c r="Q394" s="35">
        <f>(Table18[[#This Row],[Profit Made]]/Table18[[#This Row],[Budget ($)]])</f>
        <v>-0.68</v>
      </c>
      <c r="R394" s="2"/>
      <c r="S394" s="2"/>
      <c r="T394" s="2"/>
      <c r="U394" s="2"/>
      <c r="V394" s="2"/>
      <c r="W394" s="2"/>
    </row>
    <row r="395" spans="1:23" ht="12.75" x14ac:dyDescent="0.2">
      <c r="A395" s="9" t="s">
        <v>2279</v>
      </c>
      <c r="B395" s="10">
        <v>42262</v>
      </c>
      <c r="C395" s="68">
        <f>YEAR(Table18[[#This Row],[Release Date]])</f>
        <v>2015</v>
      </c>
      <c r="D395" s="11" t="s">
        <v>2280</v>
      </c>
      <c r="E395" s="12" t="s">
        <v>42</v>
      </c>
      <c r="F395" s="12"/>
      <c r="G395" s="13" t="s">
        <v>2281</v>
      </c>
      <c r="H395" s="14"/>
      <c r="I395" s="15" t="s">
        <v>931</v>
      </c>
      <c r="J395" s="15" t="s">
        <v>1065</v>
      </c>
      <c r="K395" s="15" t="s">
        <v>1451</v>
      </c>
      <c r="L395" s="15" t="s">
        <v>1607</v>
      </c>
      <c r="M395" s="15" t="s">
        <v>2282</v>
      </c>
      <c r="N395" s="16">
        <v>44000000</v>
      </c>
      <c r="O395" s="17">
        <v>194600000</v>
      </c>
      <c r="P395" s="32">
        <f>Table18[[#This Row],[Box Office Revenue ($)]]-Table18[[#This Row],[Budget ($)]]</f>
        <v>150600000</v>
      </c>
      <c r="Q395" s="35">
        <f>(Table18[[#This Row],[Profit Made]]/Table18[[#This Row],[Budget ($)]])</f>
        <v>3.4227272727272728</v>
      </c>
      <c r="R395" s="2"/>
      <c r="S395" s="2"/>
      <c r="T395" s="2"/>
      <c r="U395" s="2"/>
      <c r="V395" s="2"/>
      <c r="W395" s="2"/>
    </row>
    <row r="396" spans="1:23" ht="12.75" x14ac:dyDescent="0.2">
      <c r="A396" s="9" t="s">
        <v>2283</v>
      </c>
      <c r="B396" s="10">
        <v>41432</v>
      </c>
      <c r="C396" s="68">
        <f>YEAR(Table18[[#This Row],[Release Date]])</f>
        <v>2013</v>
      </c>
      <c r="D396" s="11" t="s">
        <v>2284</v>
      </c>
      <c r="E396" s="12" t="s">
        <v>42</v>
      </c>
      <c r="F396" s="12"/>
      <c r="G396" s="13" t="s">
        <v>1443</v>
      </c>
      <c r="H396" s="14"/>
      <c r="I396" s="15" t="s">
        <v>2285</v>
      </c>
      <c r="J396" s="15" t="s">
        <v>1446</v>
      </c>
      <c r="K396" s="15" t="s">
        <v>1313</v>
      </c>
      <c r="L396" s="15" t="s">
        <v>242</v>
      </c>
      <c r="M396" s="15" t="s">
        <v>2286</v>
      </c>
      <c r="N396" s="16">
        <v>58000000</v>
      </c>
      <c r="O396" s="17">
        <v>93000000</v>
      </c>
      <c r="P396" s="32">
        <f>Table18[[#This Row],[Box Office Revenue ($)]]-Table18[[#This Row],[Budget ($)]]</f>
        <v>35000000</v>
      </c>
      <c r="Q396" s="35">
        <f>(Table18[[#This Row],[Profit Made]]/Table18[[#This Row],[Budget ($)]])</f>
        <v>0.60344827586206895</v>
      </c>
      <c r="R396" s="2"/>
      <c r="S396" s="2"/>
      <c r="T396" s="2"/>
      <c r="U396" s="2"/>
      <c r="V396" s="2"/>
      <c r="W396" s="2"/>
    </row>
    <row r="397" spans="1:23" ht="12.75" x14ac:dyDescent="0.2">
      <c r="A397" s="9" t="s">
        <v>2287</v>
      </c>
      <c r="B397" s="10">
        <v>41984</v>
      </c>
      <c r="C397" s="68">
        <f>YEAR(Table18[[#This Row],[Release Date]])</f>
        <v>2014</v>
      </c>
      <c r="D397" s="11" t="s">
        <v>2288</v>
      </c>
      <c r="E397" s="12" t="s">
        <v>24</v>
      </c>
      <c r="F397" s="12" t="s">
        <v>42</v>
      </c>
      <c r="G397" s="13" t="s">
        <v>1191</v>
      </c>
      <c r="H397" s="13" t="s">
        <v>2289</v>
      </c>
      <c r="I397" s="15" t="s">
        <v>1191</v>
      </c>
      <c r="J397" s="15" t="s">
        <v>2290</v>
      </c>
      <c r="K397" s="15" t="s">
        <v>1491</v>
      </c>
      <c r="L397" s="12"/>
      <c r="M397" s="12"/>
      <c r="N397" s="16">
        <v>44000000</v>
      </c>
      <c r="O397" s="17">
        <v>11300000</v>
      </c>
      <c r="P397" s="32">
        <f>Table18[[#This Row],[Box Office Revenue ($)]]-Table18[[#This Row],[Budget ($)]]</f>
        <v>-32700000</v>
      </c>
      <c r="Q397" s="35">
        <f>(Table18[[#This Row],[Profit Made]]/Table18[[#This Row],[Budget ($)]])</f>
        <v>-0.74318181818181817</v>
      </c>
      <c r="R397" s="2"/>
      <c r="S397" s="2"/>
      <c r="T397" s="2"/>
      <c r="U397" s="2"/>
      <c r="V397" s="2"/>
      <c r="W397" s="2"/>
    </row>
    <row r="398" spans="1:23" ht="12.75" x14ac:dyDescent="0.2">
      <c r="A398" s="9" t="s">
        <v>2291</v>
      </c>
      <c r="B398" s="10">
        <v>41886</v>
      </c>
      <c r="C398" s="68">
        <f>YEAR(Table18[[#This Row],[Release Date]])</f>
        <v>2014</v>
      </c>
      <c r="D398" s="11" t="s">
        <v>2292</v>
      </c>
      <c r="E398" s="12" t="s">
        <v>42</v>
      </c>
      <c r="F398" s="12" t="s">
        <v>64</v>
      </c>
      <c r="G398" s="13" t="s">
        <v>2293</v>
      </c>
      <c r="H398" s="14"/>
      <c r="I398" s="15" t="s">
        <v>477</v>
      </c>
      <c r="J398" s="15" t="s">
        <v>644</v>
      </c>
      <c r="K398" s="15" t="s">
        <v>2294</v>
      </c>
      <c r="L398" s="15" t="s">
        <v>2114</v>
      </c>
      <c r="M398" s="15" t="s">
        <v>1529</v>
      </c>
      <c r="N398" s="16">
        <v>50000000</v>
      </c>
      <c r="O398" s="17">
        <v>84400000</v>
      </c>
      <c r="P398" s="32">
        <f>Table18[[#This Row],[Box Office Revenue ($)]]-Table18[[#This Row],[Budget ($)]]</f>
        <v>34400000</v>
      </c>
      <c r="Q398" s="35">
        <f>(Table18[[#This Row],[Profit Made]]/Table18[[#This Row],[Budget ($)]])</f>
        <v>0.68799999999999994</v>
      </c>
      <c r="R398" s="2"/>
      <c r="S398" s="2"/>
      <c r="T398" s="2"/>
      <c r="U398" s="2"/>
      <c r="V398" s="2"/>
      <c r="W398" s="2"/>
    </row>
    <row r="399" spans="1:23" ht="12.75" x14ac:dyDescent="0.2">
      <c r="A399" s="9" t="s">
        <v>2295</v>
      </c>
      <c r="B399" s="10">
        <v>42342</v>
      </c>
      <c r="C399" s="68">
        <f>YEAR(Table18[[#This Row],[Release Date]])</f>
        <v>2015</v>
      </c>
      <c r="D399" s="11" t="s">
        <v>2296</v>
      </c>
      <c r="E399" s="12" t="s">
        <v>42</v>
      </c>
      <c r="F399" s="12" t="s">
        <v>64</v>
      </c>
      <c r="G399" s="13" t="s">
        <v>2297</v>
      </c>
      <c r="H399" s="14"/>
      <c r="I399" s="15" t="s">
        <v>2043</v>
      </c>
      <c r="J399" s="15" t="s">
        <v>2298</v>
      </c>
      <c r="K399" s="15" t="s">
        <v>403</v>
      </c>
      <c r="L399" s="15" t="s">
        <v>2299</v>
      </c>
      <c r="M399" s="15" t="s">
        <v>2300</v>
      </c>
      <c r="N399" s="16">
        <v>6000000</v>
      </c>
      <c r="O399" s="17">
        <v>41400000</v>
      </c>
      <c r="P399" s="32">
        <f>Table18[[#This Row],[Box Office Revenue ($)]]-Table18[[#This Row],[Budget ($)]]</f>
        <v>35400000</v>
      </c>
      <c r="Q399" s="35">
        <f>(Table18[[#This Row],[Profit Made]]/Table18[[#This Row],[Budget ($)]])</f>
        <v>5.9</v>
      </c>
      <c r="R399" s="2"/>
      <c r="S399" s="2"/>
      <c r="T399" s="2"/>
      <c r="U399" s="2"/>
      <c r="V399" s="2"/>
      <c r="W399" s="2"/>
    </row>
    <row r="400" spans="1:23" ht="12.75" x14ac:dyDescent="0.2">
      <c r="A400" s="9" t="s">
        <v>2301</v>
      </c>
      <c r="B400" s="10">
        <v>41334</v>
      </c>
      <c r="C400" s="68">
        <f>YEAR(Table18[[#This Row],[Release Date]])</f>
        <v>2013</v>
      </c>
      <c r="D400" s="11" t="s">
        <v>2302</v>
      </c>
      <c r="E400" s="12" t="s">
        <v>17</v>
      </c>
      <c r="F400" s="12" t="s">
        <v>16</v>
      </c>
      <c r="G400" s="13" t="s">
        <v>2303</v>
      </c>
      <c r="H400" s="14"/>
      <c r="I400" s="15" t="s">
        <v>2304</v>
      </c>
      <c r="J400" s="15" t="s">
        <v>2305</v>
      </c>
      <c r="K400" s="15" t="s">
        <v>2306</v>
      </c>
      <c r="L400" s="15" t="s">
        <v>2307</v>
      </c>
      <c r="M400" s="15" t="s">
        <v>2308</v>
      </c>
      <c r="N400" s="16">
        <v>5000000</v>
      </c>
      <c r="O400" s="17">
        <v>15100000</v>
      </c>
      <c r="P400" s="32">
        <f>Table18[[#This Row],[Box Office Revenue ($)]]-Table18[[#This Row],[Budget ($)]]</f>
        <v>10100000</v>
      </c>
      <c r="Q400" s="35">
        <f>(Table18[[#This Row],[Profit Made]]/Table18[[#This Row],[Budget ($)]])</f>
        <v>2.02</v>
      </c>
      <c r="R400" s="2"/>
      <c r="S400" s="2"/>
      <c r="T400" s="2"/>
      <c r="U400" s="2"/>
      <c r="V400" s="2"/>
      <c r="W400" s="2"/>
    </row>
    <row r="401" spans="1:23" ht="12.75" x14ac:dyDescent="0.2">
      <c r="A401" s="9" t="s">
        <v>2309</v>
      </c>
      <c r="B401" s="10">
        <v>41292</v>
      </c>
      <c r="C401" s="68">
        <f>YEAR(Table18[[#This Row],[Release Date]])</f>
        <v>2013</v>
      </c>
      <c r="D401" s="11" t="s">
        <v>2310</v>
      </c>
      <c r="E401" s="12" t="s">
        <v>24</v>
      </c>
      <c r="F401" s="12"/>
      <c r="G401" s="13" t="s">
        <v>2311</v>
      </c>
      <c r="H401" s="14"/>
      <c r="I401" s="15" t="s">
        <v>1810</v>
      </c>
      <c r="J401" s="15" t="s">
        <v>1914</v>
      </c>
      <c r="K401" s="15" t="s">
        <v>942</v>
      </c>
      <c r="L401" s="15" t="s">
        <v>2312</v>
      </c>
      <c r="M401" s="15" t="s">
        <v>56</v>
      </c>
      <c r="N401" s="16">
        <v>45000000</v>
      </c>
      <c r="O401" s="17">
        <v>48300000</v>
      </c>
      <c r="P401" s="32">
        <f>Table18[[#This Row],[Box Office Revenue ($)]]-Table18[[#This Row],[Budget ($)]]</f>
        <v>3300000</v>
      </c>
      <c r="Q401" s="35">
        <f>(Table18[[#This Row],[Profit Made]]/Table18[[#This Row],[Budget ($)]])</f>
        <v>7.3333333333333334E-2</v>
      </c>
      <c r="R401" s="2"/>
      <c r="S401" s="2"/>
      <c r="T401" s="2"/>
      <c r="U401" s="2"/>
      <c r="V401" s="2"/>
      <c r="W401" s="2"/>
    </row>
    <row r="402" spans="1:23" ht="12.75" x14ac:dyDescent="0.2">
      <c r="A402" s="9" t="s">
        <v>2313</v>
      </c>
      <c r="B402" s="10">
        <v>42300</v>
      </c>
      <c r="C402" s="68">
        <f>YEAR(Table18[[#This Row],[Release Date]])</f>
        <v>2015</v>
      </c>
      <c r="D402" s="11" t="s">
        <v>2314</v>
      </c>
      <c r="E402" s="12" t="s">
        <v>24</v>
      </c>
      <c r="F402" s="12" t="s">
        <v>54</v>
      </c>
      <c r="G402" s="13" t="s">
        <v>2315</v>
      </c>
      <c r="H402" s="14"/>
      <c r="I402" s="15" t="s">
        <v>774</v>
      </c>
      <c r="J402" s="15" t="s">
        <v>1066</v>
      </c>
      <c r="K402" s="15" t="s">
        <v>2316</v>
      </c>
      <c r="L402" s="15" t="s">
        <v>2317</v>
      </c>
      <c r="M402" s="12"/>
      <c r="N402" s="16">
        <v>90000000</v>
      </c>
      <c r="O402" s="17">
        <v>140400000</v>
      </c>
      <c r="P402" s="32">
        <f>Table18[[#This Row],[Box Office Revenue ($)]]-Table18[[#This Row],[Budget ($)]]</f>
        <v>50400000</v>
      </c>
      <c r="Q402" s="35">
        <f>(Table18[[#This Row],[Profit Made]]/Table18[[#This Row],[Budget ($)]])</f>
        <v>0.56000000000000005</v>
      </c>
      <c r="R402" s="2"/>
      <c r="S402" s="2"/>
      <c r="T402" s="2"/>
      <c r="U402" s="2"/>
      <c r="V402" s="2"/>
      <c r="W402" s="2"/>
    </row>
    <row r="403" spans="1:23" ht="12.75" x14ac:dyDescent="0.2">
      <c r="A403" s="9" t="s">
        <v>2318</v>
      </c>
      <c r="B403" s="10">
        <v>42062</v>
      </c>
      <c r="C403" s="68">
        <f>YEAR(Table18[[#This Row],[Release Date]])</f>
        <v>2015</v>
      </c>
      <c r="D403" s="11" t="s">
        <v>2319</v>
      </c>
      <c r="E403" s="12" t="s">
        <v>17</v>
      </c>
      <c r="F403" s="12"/>
      <c r="G403" s="13" t="s">
        <v>2320</v>
      </c>
      <c r="H403" s="14"/>
      <c r="I403" s="15" t="s">
        <v>1268</v>
      </c>
      <c r="J403" s="15" t="s">
        <v>1595</v>
      </c>
      <c r="K403" s="15" t="s">
        <v>2321</v>
      </c>
      <c r="L403" s="12"/>
      <c r="M403" s="12"/>
      <c r="N403" s="16">
        <v>3300000</v>
      </c>
      <c r="O403" s="17">
        <v>38400000</v>
      </c>
      <c r="P403" s="32">
        <f>Table18[[#This Row],[Box Office Revenue ($)]]-Table18[[#This Row],[Budget ($)]]</f>
        <v>35100000</v>
      </c>
      <c r="Q403" s="35">
        <f>(Table18[[#This Row],[Profit Made]]/Table18[[#This Row],[Budget ($)]])</f>
        <v>10.636363636363637</v>
      </c>
      <c r="R403" s="2"/>
      <c r="S403" s="2"/>
      <c r="T403" s="2"/>
      <c r="U403" s="2"/>
      <c r="V403" s="2"/>
      <c r="W403" s="2"/>
    </row>
    <row r="404" spans="1:23" ht="12.75" x14ac:dyDescent="0.2">
      <c r="A404" s="9" t="s">
        <v>2322</v>
      </c>
      <c r="B404" s="10">
        <v>41649</v>
      </c>
      <c r="C404" s="68">
        <f>YEAR(Table18[[#This Row],[Release Date]])</f>
        <v>2014</v>
      </c>
      <c r="D404" s="11" t="s">
        <v>2323</v>
      </c>
      <c r="E404" s="12" t="s">
        <v>24</v>
      </c>
      <c r="F404" s="12" t="s">
        <v>145</v>
      </c>
      <c r="G404" s="13" t="s">
        <v>2324</v>
      </c>
      <c r="H404" s="14"/>
      <c r="I404" s="15" t="s">
        <v>2325</v>
      </c>
      <c r="J404" s="15" t="s">
        <v>2326</v>
      </c>
      <c r="K404" s="15" t="s">
        <v>2327</v>
      </c>
      <c r="L404" s="15" t="s">
        <v>2328</v>
      </c>
      <c r="M404" s="15" t="s">
        <v>2329</v>
      </c>
      <c r="N404" s="16">
        <v>70000000</v>
      </c>
      <c r="O404" s="17">
        <v>61300000</v>
      </c>
      <c r="P404" s="32">
        <f>Table18[[#This Row],[Box Office Revenue ($)]]-Table18[[#This Row],[Budget ($)]]</f>
        <v>-8700000</v>
      </c>
      <c r="Q404" s="35">
        <f>(Table18[[#This Row],[Profit Made]]/Table18[[#This Row],[Budget ($)]])</f>
        <v>-0.12428571428571429</v>
      </c>
      <c r="R404" s="2"/>
      <c r="S404" s="2"/>
      <c r="T404" s="2"/>
      <c r="U404" s="2"/>
      <c r="V404" s="2"/>
      <c r="W404" s="2"/>
    </row>
    <row r="405" spans="1:23" ht="12.75" x14ac:dyDescent="0.2">
      <c r="A405" s="9" t="s">
        <v>2330</v>
      </c>
      <c r="B405" s="10">
        <v>42552</v>
      </c>
      <c r="C405" s="68">
        <f>YEAR(Table18[[#This Row],[Release Date]])</f>
        <v>2016</v>
      </c>
      <c r="D405" s="11" t="s">
        <v>2331</v>
      </c>
      <c r="E405" s="12" t="s">
        <v>24</v>
      </c>
      <c r="F405" s="12" t="s">
        <v>145</v>
      </c>
      <c r="G405" s="13" t="s">
        <v>2332</v>
      </c>
      <c r="H405" s="14"/>
      <c r="I405" s="15" t="s">
        <v>2159</v>
      </c>
      <c r="J405" s="15" t="s">
        <v>1967</v>
      </c>
      <c r="K405" s="15" t="s">
        <v>345</v>
      </c>
      <c r="L405" s="15" t="s">
        <v>635</v>
      </c>
      <c r="M405" s="15" t="s">
        <v>2333</v>
      </c>
      <c r="N405" s="16">
        <v>180000000</v>
      </c>
      <c r="O405" s="17">
        <v>352700000</v>
      </c>
      <c r="P405" s="32">
        <f>Table18[[#This Row],[Box Office Revenue ($)]]-Table18[[#This Row],[Budget ($)]]</f>
        <v>172700000</v>
      </c>
      <c r="Q405" s="35">
        <f>(Table18[[#This Row],[Profit Made]]/Table18[[#This Row],[Budget ($)]])</f>
        <v>0.95944444444444443</v>
      </c>
      <c r="R405" s="2"/>
      <c r="S405" s="2"/>
      <c r="T405" s="2"/>
      <c r="U405" s="2"/>
      <c r="V405" s="2"/>
      <c r="W405" s="2"/>
    </row>
    <row r="406" spans="1:23" ht="12.75" x14ac:dyDescent="0.2">
      <c r="A406" s="9" t="s">
        <v>2334</v>
      </c>
      <c r="B406" s="10">
        <v>41671</v>
      </c>
      <c r="C406" s="68">
        <f>YEAR(Table18[[#This Row],[Release Date]])</f>
        <v>2014</v>
      </c>
      <c r="D406" s="11" t="s">
        <v>2335</v>
      </c>
      <c r="E406" s="12" t="s">
        <v>191</v>
      </c>
      <c r="F406" s="12"/>
      <c r="G406" s="13" t="s">
        <v>43</v>
      </c>
      <c r="H406" s="13" t="s">
        <v>44</v>
      </c>
      <c r="I406" s="15" t="s">
        <v>2184</v>
      </c>
      <c r="J406" s="15" t="s">
        <v>546</v>
      </c>
      <c r="K406" s="15" t="s">
        <v>1303</v>
      </c>
      <c r="L406" s="15" t="s">
        <v>1994</v>
      </c>
      <c r="M406" s="15" t="s">
        <v>1323</v>
      </c>
      <c r="N406" s="16">
        <v>60000000</v>
      </c>
      <c r="O406" s="17">
        <v>469200000</v>
      </c>
      <c r="P406" s="32">
        <f>Table18[[#This Row],[Box Office Revenue ($)]]-Table18[[#This Row],[Budget ($)]]</f>
        <v>409200000</v>
      </c>
      <c r="Q406" s="35">
        <f>(Table18[[#This Row],[Profit Made]]/Table18[[#This Row],[Budget ($)]])</f>
        <v>6.82</v>
      </c>
      <c r="R406" s="2"/>
      <c r="S406" s="2"/>
      <c r="T406" s="2"/>
      <c r="U406" s="2"/>
      <c r="V406" s="2"/>
      <c r="W406" s="2"/>
    </row>
    <row r="407" spans="1:23" ht="12.75" x14ac:dyDescent="0.2">
      <c r="A407" s="9" t="s">
        <v>2336</v>
      </c>
      <c r="B407" s="10">
        <v>42342</v>
      </c>
      <c r="C407" s="68">
        <f>YEAR(Table18[[#This Row],[Release Date]])</f>
        <v>2015</v>
      </c>
      <c r="D407" s="11" t="s">
        <v>2337</v>
      </c>
      <c r="E407" s="12" t="s">
        <v>64</v>
      </c>
      <c r="F407" s="12"/>
      <c r="G407" s="13" t="s">
        <v>2338</v>
      </c>
      <c r="H407" s="14"/>
      <c r="I407" s="15" t="s">
        <v>2339</v>
      </c>
      <c r="J407" s="15" t="s">
        <v>2340</v>
      </c>
      <c r="K407" s="15" t="s">
        <v>2341</v>
      </c>
      <c r="L407" s="15" t="s">
        <v>2342</v>
      </c>
      <c r="M407" s="12"/>
      <c r="N407" s="16">
        <v>1000000</v>
      </c>
      <c r="O407" s="17">
        <v>1600000</v>
      </c>
      <c r="P407" s="32">
        <f>Table18[[#This Row],[Box Office Revenue ($)]]-Table18[[#This Row],[Budget ($)]]</f>
        <v>600000</v>
      </c>
      <c r="Q407" s="35">
        <f>(Table18[[#This Row],[Profit Made]]/Table18[[#This Row],[Budget ($)]])</f>
        <v>0.6</v>
      </c>
      <c r="R407" s="2"/>
      <c r="S407" s="2"/>
      <c r="T407" s="2"/>
      <c r="U407" s="2"/>
      <c r="V407" s="2"/>
      <c r="W407" s="2"/>
    </row>
    <row r="408" spans="1:23" ht="12.75" x14ac:dyDescent="0.2">
      <c r="A408" s="9" t="s">
        <v>2343</v>
      </c>
      <c r="B408" s="10">
        <v>41019</v>
      </c>
      <c r="C408" s="68">
        <f>YEAR(Table18[[#This Row],[Release Date]])</f>
        <v>2012</v>
      </c>
      <c r="D408" s="11" t="s">
        <v>2344</v>
      </c>
      <c r="E408" s="12" t="s">
        <v>64</v>
      </c>
      <c r="F408" s="12" t="s">
        <v>183</v>
      </c>
      <c r="G408" s="13" t="s">
        <v>2345</v>
      </c>
      <c r="H408" s="14"/>
      <c r="I408" s="15" t="s">
        <v>654</v>
      </c>
      <c r="J408" s="15" t="s">
        <v>2346</v>
      </c>
      <c r="K408" s="15" t="s">
        <v>2347</v>
      </c>
      <c r="L408" s="15" t="s">
        <v>2348</v>
      </c>
      <c r="M408" s="15" t="s">
        <v>2349</v>
      </c>
      <c r="N408" s="16">
        <v>25000000</v>
      </c>
      <c r="O408" s="17">
        <v>99400000</v>
      </c>
      <c r="P408" s="32">
        <f>Table18[[#This Row],[Box Office Revenue ($)]]-Table18[[#This Row],[Budget ($)]]</f>
        <v>74400000</v>
      </c>
      <c r="Q408" s="35">
        <f>(Table18[[#This Row],[Profit Made]]/Table18[[#This Row],[Budget ($)]])</f>
        <v>2.976</v>
      </c>
      <c r="R408" s="2"/>
      <c r="S408" s="2"/>
      <c r="T408" s="2"/>
      <c r="U408" s="2"/>
      <c r="V408" s="2"/>
      <c r="W408" s="2"/>
    </row>
    <row r="409" spans="1:23" ht="12.75" x14ac:dyDescent="0.2">
      <c r="A409" s="9" t="s">
        <v>2350</v>
      </c>
      <c r="B409" s="10">
        <v>42223</v>
      </c>
      <c r="C409" s="68">
        <f>YEAR(Table18[[#This Row],[Release Date]])</f>
        <v>2015</v>
      </c>
      <c r="D409" s="11" t="s">
        <v>2351</v>
      </c>
      <c r="E409" s="12" t="s">
        <v>24</v>
      </c>
      <c r="F409" s="12" t="s">
        <v>42</v>
      </c>
      <c r="G409" s="13" t="s">
        <v>2352</v>
      </c>
      <c r="H409" s="14"/>
      <c r="I409" s="15" t="s">
        <v>283</v>
      </c>
      <c r="J409" s="15" t="s">
        <v>1355</v>
      </c>
      <c r="K409" s="15" t="s">
        <v>2353</v>
      </c>
      <c r="L409" s="15" t="s">
        <v>760</v>
      </c>
      <c r="M409" s="15" t="s">
        <v>787</v>
      </c>
      <c r="N409" s="16">
        <v>75000000</v>
      </c>
      <c r="O409" s="17">
        <v>109800000</v>
      </c>
      <c r="P409" s="32">
        <f>Table18[[#This Row],[Box Office Revenue ($)]]-Table18[[#This Row],[Budget ($)]]</f>
        <v>34800000</v>
      </c>
      <c r="Q409" s="35">
        <f>(Table18[[#This Row],[Profit Made]]/Table18[[#This Row],[Budget ($)]])</f>
        <v>0.46400000000000002</v>
      </c>
      <c r="R409" s="2"/>
      <c r="S409" s="2"/>
      <c r="T409" s="2"/>
      <c r="U409" s="2"/>
      <c r="V409" s="2"/>
      <c r="W409" s="2"/>
    </row>
    <row r="410" spans="1:23" ht="12.75" x14ac:dyDescent="0.2">
      <c r="A410" s="9" t="s">
        <v>2354</v>
      </c>
      <c r="B410" s="10">
        <v>41215</v>
      </c>
      <c r="C410" s="68">
        <f>YEAR(Table18[[#This Row],[Release Date]])</f>
        <v>2012</v>
      </c>
      <c r="D410" s="11" t="s">
        <v>2355</v>
      </c>
      <c r="E410" s="12" t="s">
        <v>24</v>
      </c>
      <c r="F410" s="12" t="s">
        <v>54</v>
      </c>
      <c r="G410" s="13" t="s">
        <v>388</v>
      </c>
      <c r="H410" s="14"/>
      <c r="I410" s="15" t="s">
        <v>1210</v>
      </c>
      <c r="J410" s="15" t="s">
        <v>2356</v>
      </c>
      <c r="K410" s="15" t="s">
        <v>2357</v>
      </c>
      <c r="L410" s="15" t="s">
        <v>388</v>
      </c>
      <c r="M410" s="15" t="s">
        <v>2358</v>
      </c>
      <c r="N410" s="16">
        <v>20000000</v>
      </c>
      <c r="O410" s="17">
        <v>20300000</v>
      </c>
      <c r="P410" s="32">
        <f>Table18[[#This Row],[Box Office Revenue ($)]]-Table18[[#This Row],[Budget ($)]]</f>
        <v>300000</v>
      </c>
      <c r="Q410" s="35">
        <f>(Table18[[#This Row],[Profit Made]]/Table18[[#This Row],[Budget ($)]])</f>
        <v>1.4999999999999999E-2</v>
      </c>
      <c r="R410" s="2"/>
      <c r="S410" s="2"/>
      <c r="T410" s="2"/>
      <c r="U410" s="2"/>
      <c r="V410" s="2"/>
      <c r="W410" s="2"/>
    </row>
    <row r="411" spans="1:23" ht="12.75" x14ac:dyDescent="0.2">
      <c r="A411" s="9" t="s">
        <v>2359</v>
      </c>
      <c r="B411" s="10">
        <v>42258</v>
      </c>
      <c r="C411" s="68">
        <f>YEAR(Table18[[#This Row],[Release Date]])</f>
        <v>2015</v>
      </c>
      <c r="D411" s="11" t="s">
        <v>2360</v>
      </c>
      <c r="E411" s="12" t="s">
        <v>159</v>
      </c>
      <c r="F411" s="12"/>
      <c r="G411" s="13" t="s">
        <v>1677</v>
      </c>
      <c r="H411" s="14"/>
      <c r="I411" s="15" t="s">
        <v>705</v>
      </c>
      <c r="J411" s="15" t="s">
        <v>683</v>
      </c>
      <c r="K411" s="15" t="s">
        <v>602</v>
      </c>
      <c r="L411" s="15" t="s">
        <v>1868</v>
      </c>
      <c r="M411" s="15" t="s">
        <v>116</v>
      </c>
      <c r="N411" s="16">
        <v>108000000</v>
      </c>
      <c r="O411" s="17">
        <v>630200000</v>
      </c>
      <c r="P411" s="32">
        <f>Table18[[#This Row],[Box Office Revenue ($)]]-Table18[[#This Row],[Budget ($)]]</f>
        <v>522200000</v>
      </c>
      <c r="Q411" s="35">
        <f>(Table18[[#This Row],[Profit Made]]/Table18[[#This Row],[Budget ($)]])</f>
        <v>4.8351851851851855</v>
      </c>
      <c r="R411" s="2"/>
      <c r="S411" s="2"/>
      <c r="T411" s="2"/>
      <c r="U411" s="2"/>
      <c r="V411" s="2"/>
      <c r="W411" s="2"/>
    </row>
    <row r="412" spans="1:23" ht="12.75" x14ac:dyDescent="0.2">
      <c r="A412" s="9" t="s">
        <v>2361</v>
      </c>
      <c r="B412" s="10">
        <v>41166</v>
      </c>
      <c r="C412" s="68">
        <f>YEAR(Table18[[#This Row],[Release Date]])</f>
        <v>2012</v>
      </c>
      <c r="D412" s="11" t="s">
        <v>2362</v>
      </c>
      <c r="E412" s="12" t="s">
        <v>64</v>
      </c>
      <c r="F412" s="12"/>
      <c r="G412" s="13" t="s">
        <v>2363</v>
      </c>
      <c r="H412" s="14"/>
      <c r="I412" s="15" t="s">
        <v>123</v>
      </c>
      <c r="J412" s="15" t="s">
        <v>1084</v>
      </c>
      <c r="K412" s="15" t="s">
        <v>2364</v>
      </c>
      <c r="L412" s="15" t="s">
        <v>2365</v>
      </c>
      <c r="M412" s="15" t="s">
        <v>284</v>
      </c>
      <c r="N412" s="16">
        <v>32000000</v>
      </c>
      <c r="O412" s="17">
        <v>28300000</v>
      </c>
      <c r="P412" s="32">
        <f>Table18[[#This Row],[Box Office Revenue ($)]]-Table18[[#This Row],[Budget ($)]]</f>
        <v>-3700000</v>
      </c>
      <c r="Q412" s="35">
        <f>(Table18[[#This Row],[Profit Made]]/Table18[[#This Row],[Budget ($)]])</f>
        <v>-0.11562500000000001</v>
      </c>
      <c r="R412" s="2"/>
      <c r="S412" s="2"/>
      <c r="T412" s="2"/>
      <c r="U412" s="2"/>
      <c r="V412" s="2"/>
      <c r="W412" s="2"/>
    </row>
    <row r="413" spans="1:23" ht="12.75" x14ac:dyDescent="0.2">
      <c r="A413" s="9" t="s">
        <v>2366</v>
      </c>
      <c r="B413" s="10">
        <v>41901</v>
      </c>
      <c r="C413" s="68">
        <f>YEAR(Table18[[#This Row],[Release Date]])</f>
        <v>2014</v>
      </c>
      <c r="D413" s="11" t="s">
        <v>2367</v>
      </c>
      <c r="E413" s="12" t="s">
        <v>159</v>
      </c>
      <c r="F413" s="12" t="s">
        <v>323</v>
      </c>
      <c r="G413" s="13" t="s">
        <v>1312</v>
      </c>
      <c r="H413" s="14"/>
      <c r="I413" s="15" t="s">
        <v>1313</v>
      </c>
      <c r="J413" s="15" t="s">
        <v>2368</v>
      </c>
      <c r="K413" s="15" t="s">
        <v>1315</v>
      </c>
      <c r="L413" s="15" t="s">
        <v>2369</v>
      </c>
      <c r="M413" s="15" t="s">
        <v>1316</v>
      </c>
      <c r="N413" s="16">
        <v>34000000</v>
      </c>
      <c r="O413" s="17">
        <v>348300000</v>
      </c>
      <c r="P413" s="32">
        <f>Table18[[#This Row],[Box Office Revenue ($)]]-Table18[[#This Row],[Budget ($)]]</f>
        <v>314300000</v>
      </c>
      <c r="Q413" s="35">
        <f>(Table18[[#This Row],[Profit Made]]/Table18[[#This Row],[Budget ($)]])</f>
        <v>9.2441176470588236</v>
      </c>
      <c r="R413" s="2"/>
      <c r="S413" s="2"/>
      <c r="T413" s="2"/>
      <c r="U413" s="2"/>
      <c r="V413" s="2"/>
      <c r="W413" s="2"/>
    </row>
    <row r="414" spans="1:23" ht="12.75" x14ac:dyDescent="0.2">
      <c r="A414" s="9" t="s">
        <v>2370</v>
      </c>
      <c r="B414" s="10">
        <v>42408</v>
      </c>
      <c r="C414" s="68">
        <f>YEAR(Table18[[#This Row],[Release Date]])</f>
        <v>2016</v>
      </c>
      <c r="D414" s="11" t="s">
        <v>2371</v>
      </c>
      <c r="E414" s="12" t="s">
        <v>159</v>
      </c>
      <c r="F414" s="12" t="s">
        <v>54</v>
      </c>
      <c r="G414" s="13" t="s">
        <v>2372</v>
      </c>
      <c r="H414" s="14"/>
      <c r="I414" s="15" t="s">
        <v>2373</v>
      </c>
      <c r="J414" s="15" t="s">
        <v>2374</v>
      </c>
      <c r="K414" s="15" t="s">
        <v>2375</v>
      </c>
      <c r="L414" s="15" t="s">
        <v>2376</v>
      </c>
      <c r="M414" s="15" t="s">
        <v>2377</v>
      </c>
      <c r="N414" s="16">
        <v>60720000</v>
      </c>
      <c r="O414" s="17">
        <v>553800000</v>
      </c>
      <c r="P414" s="32">
        <f>Table18[[#This Row],[Box Office Revenue ($)]]-Table18[[#This Row],[Budget ($)]]</f>
        <v>493080000</v>
      </c>
      <c r="Q414" s="35">
        <f>(Table18[[#This Row],[Profit Made]]/Table18[[#This Row],[Budget ($)]])</f>
        <v>8.1205533596837949</v>
      </c>
      <c r="R414" s="2"/>
      <c r="S414" s="2"/>
      <c r="T414" s="2"/>
      <c r="U414" s="2"/>
      <c r="V414" s="2"/>
      <c r="W414" s="2"/>
    </row>
    <row r="415" spans="1:23" ht="12.75" x14ac:dyDescent="0.2">
      <c r="A415" s="9" t="s">
        <v>2378</v>
      </c>
      <c r="B415" s="10">
        <v>41677</v>
      </c>
      <c r="C415" s="68">
        <f>YEAR(Table18[[#This Row],[Release Date]])</f>
        <v>2014</v>
      </c>
      <c r="D415" s="11" t="s">
        <v>2379</v>
      </c>
      <c r="E415" s="12" t="s">
        <v>64</v>
      </c>
      <c r="F415" s="12"/>
      <c r="G415" s="13" t="s">
        <v>925</v>
      </c>
      <c r="H415" s="14"/>
      <c r="I415" s="15" t="s">
        <v>925</v>
      </c>
      <c r="J415" s="15" t="s">
        <v>705</v>
      </c>
      <c r="K415" s="15" t="s">
        <v>188</v>
      </c>
      <c r="L415" s="15" t="s">
        <v>20</v>
      </c>
      <c r="M415" s="15" t="s">
        <v>2380</v>
      </c>
      <c r="N415" s="16">
        <v>70000000</v>
      </c>
      <c r="O415" s="17">
        <v>155000000</v>
      </c>
      <c r="P415" s="32">
        <f>Table18[[#This Row],[Box Office Revenue ($)]]-Table18[[#This Row],[Budget ($)]]</f>
        <v>85000000</v>
      </c>
      <c r="Q415" s="35">
        <f>(Table18[[#This Row],[Profit Made]]/Table18[[#This Row],[Budget ($)]])</f>
        <v>1.2142857142857142</v>
      </c>
      <c r="R415" s="2"/>
      <c r="S415" s="2"/>
      <c r="T415" s="2"/>
      <c r="U415" s="2"/>
      <c r="V415" s="2"/>
      <c r="W415" s="2"/>
    </row>
    <row r="416" spans="1:23" ht="12.75" x14ac:dyDescent="0.2">
      <c r="A416" s="9" t="s">
        <v>2381</v>
      </c>
      <c r="B416" s="10">
        <v>41507</v>
      </c>
      <c r="C416" s="68">
        <f>YEAR(Table18[[#This Row],[Release Date]])</f>
        <v>2013</v>
      </c>
      <c r="D416" s="11" t="s">
        <v>2382</v>
      </c>
      <c r="E416" s="12" t="s">
        <v>24</v>
      </c>
      <c r="F416" s="12" t="s">
        <v>54</v>
      </c>
      <c r="G416" s="13" t="s">
        <v>2383</v>
      </c>
      <c r="H416" s="14"/>
      <c r="I416" s="15" t="s">
        <v>1353</v>
      </c>
      <c r="J416" s="15" t="s">
        <v>2384</v>
      </c>
      <c r="K416" s="15" t="s">
        <v>2385</v>
      </c>
      <c r="L416" s="15" t="s">
        <v>2386</v>
      </c>
      <c r="M416" s="15" t="s">
        <v>2387</v>
      </c>
      <c r="N416" s="16">
        <v>60000000</v>
      </c>
      <c r="O416" s="17">
        <v>90600000</v>
      </c>
      <c r="P416" s="32">
        <f>Table18[[#This Row],[Box Office Revenue ($)]]-Table18[[#This Row],[Budget ($)]]</f>
        <v>30600000</v>
      </c>
      <c r="Q416" s="35">
        <f>(Table18[[#This Row],[Profit Made]]/Table18[[#This Row],[Budget ($)]])</f>
        <v>0.51</v>
      </c>
      <c r="R416" s="2"/>
      <c r="S416" s="2"/>
      <c r="T416" s="2"/>
      <c r="U416" s="2"/>
      <c r="V416" s="2"/>
      <c r="W416" s="2"/>
    </row>
    <row r="417" spans="1:23" ht="12.75" x14ac:dyDescent="0.2">
      <c r="A417" s="9" t="s">
        <v>2388</v>
      </c>
      <c r="B417" s="10">
        <v>42328</v>
      </c>
      <c r="C417" s="68">
        <f>YEAR(Table18[[#This Row],[Release Date]])</f>
        <v>2015</v>
      </c>
      <c r="D417" s="11" t="s">
        <v>2389</v>
      </c>
      <c r="E417" s="12" t="s">
        <v>42</v>
      </c>
      <c r="F417" s="12"/>
      <c r="G417" s="13" t="s">
        <v>2390</v>
      </c>
      <c r="H417" s="14"/>
      <c r="I417" s="15" t="s">
        <v>1237</v>
      </c>
      <c r="J417" s="15" t="s">
        <v>1191</v>
      </c>
      <c r="K417" s="15" t="s">
        <v>155</v>
      </c>
      <c r="L417" s="12"/>
      <c r="M417" s="12"/>
      <c r="N417" s="16">
        <v>25000000</v>
      </c>
      <c r="O417" s="17">
        <v>52400000</v>
      </c>
      <c r="P417" s="32">
        <f>Table18[[#This Row],[Box Office Revenue ($)]]-Table18[[#This Row],[Budget ($)]]</f>
        <v>27400000</v>
      </c>
      <c r="Q417" s="35">
        <f>(Table18[[#This Row],[Profit Made]]/Table18[[#This Row],[Budget ($)]])</f>
        <v>1.0960000000000001</v>
      </c>
      <c r="R417" s="2"/>
      <c r="S417" s="2"/>
      <c r="T417" s="2"/>
      <c r="U417" s="2"/>
      <c r="V417" s="2"/>
      <c r="W417" s="2"/>
    </row>
    <row r="418" spans="1:23" ht="12.75" x14ac:dyDescent="0.2">
      <c r="A418" s="9" t="s">
        <v>2391</v>
      </c>
      <c r="B418" s="10">
        <v>41878</v>
      </c>
      <c r="C418" s="68">
        <f>YEAR(Table18[[#This Row],[Release Date]])</f>
        <v>2014</v>
      </c>
      <c r="D418" s="11" t="s">
        <v>2392</v>
      </c>
      <c r="E418" s="12" t="s">
        <v>16</v>
      </c>
      <c r="F418" s="12"/>
      <c r="G418" s="13" t="s">
        <v>2393</v>
      </c>
      <c r="H418" s="14"/>
      <c r="I418" s="15" t="s">
        <v>109</v>
      </c>
      <c r="J418" s="15" t="s">
        <v>1495</v>
      </c>
      <c r="K418" s="15" t="s">
        <v>1623</v>
      </c>
      <c r="L418" s="15" t="s">
        <v>2394</v>
      </c>
      <c r="M418" s="15" t="s">
        <v>2395</v>
      </c>
      <c r="N418" s="16">
        <v>15000000</v>
      </c>
      <c r="O418" s="17">
        <v>34800000</v>
      </c>
      <c r="P418" s="32">
        <f>Table18[[#This Row],[Box Office Revenue ($)]]-Table18[[#This Row],[Budget ($)]]</f>
        <v>19800000</v>
      </c>
      <c r="Q418" s="35">
        <f>(Table18[[#This Row],[Profit Made]]/Table18[[#This Row],[Budget ($)]])</f>
        <v>1.32</v>
      </c>
      <c r="R418" s="2"/>
      <c r="S418" s="2"/>
      <c r="T418" s="2"/>
      <c r="U418" s="2"/>
      <c r="V418" s="2"/>
      <c r="W418" s="2"/>
    </row>
    <row r="419" spans="1:23" ht="12.75" x14ac:dyDescent="0.2">
      <c r="A419" s="9" t="s">
        <v>2396</v>
      </c>
      <c r="B419" s="10">
        <v>41650</v>
      </c>
      <c r="C419" s="68">
        <f>YEAR(Table18[[#This Row],[Release Date]])</f>
        <v>2014</v>
      </c>
      <c r="D419" s="11" t="s">
        <v>2397</v>
      </c>
      <c r="E419" s="12" t="s">
        <v>191</v>
      </c>
      <c r="F419" s="12"/>
      <c r="G419" s="13" t="s">
        <v>2398</v>
      </c>
      <c r="H419" s="14"/>
      <c r="I419" s="15" t="s">
        <v>1994</v>
      </c>
      <c r="J419" s="15" t="s">
        <v>1513</v>
      </c>
      <c r="K419" s="15" t="s">
        <v>139</v>
      </c>
      <c r="L419" s="15" t="s">
        <v>745</v>
      </c>
      <c r="M419" s="15" t="s">
        <v>104</v>
      </c>
      <c r="N419" s="16">
        <v>42800000</v>
      </c>
      <c r="O419" s="17">
        <v>120900000</v>
      </c>
      <c r="P419" s="32">
        <f>Table18[[#This Row],[Box Office Revenue ($)]]-Table18[[#This Row],[Budget ($)]]</f>
        <v>78100000</v>
      </c>
      <c r="Q419" s="35">
        <f>(Table18[[#This Row],[Profit Made]]/Table18[[#This Row],[Budget ($)]])</f>
        <v>1.8247663551401869</v>
      </c>
      <c r="R419" s="2"/>
      <c r="S419" s="2"/>
      <c r="T419" s="2"/>
      <c r="U419" s="2"/>
      <c r="V419" s="2"/>
      <c r="W419" s="2"/>
    </row>
    <row r="420" spans="1:23" ht="12.75" x14ac:dyDescent="0.2">
      <c r="A420" s="9" t="s">
        <v>2399</v>
      </c>
      <c r="B420" s="10">
        <v>41150</v>
      </c>
      <c r="C420" s="68">
        <f>YEAR(Table18[[#This Row],[Release Date]])</f>
        <v>2012</v>
      </c>
      <c r="D420" s="11" t="s">
        <v>2400</v>
      </c>
      <c r="E420" s="12" t="s">
        <v>191</v>
      </c>
      <c r="F420" s="12"/>
      <c r="G420" s="13" t="s">
        <v>2401</v>
      </c>
      <c r="H420" s="14"/>
      <c r="I420" s="15" t="s">
        <v>2402</v>
      </c>
      <c r="J420" s="15" t="s">
        <v>2403</v>
      </c>
      <c r="K420" s="15" t="s">
        <v>2404</v>
      </c>
      <c r="L420" s="15" t="s">
        <v>2405</v>
      </c>
      <c r="M420" s="15" t="s">
        <v>2406</v>
      </c>
      <c r="N420" s="16">
        <v>20000000</v>
      </c>
      <c r="O420" s="17">
        <v>1100000</v>
      </c>
      <c r="P420" s="32">
        <f>Table18[[#This Row],[Box Office Revenue ($)]]-Table18[[#This Row],[Budget ($)]]</f>
        <v>-18900000</v>
      </c>
      <c r="Q420" s="35">
        <f>(Table18[[#This Row],[Profit Made]]/Table18[[#This Row],[Budget ($)]])</f>
        <v>-0.94499999999999995</v>
      </c>
      <c r="R420" s="2"/>
      <c r="S420" s="2"/>
      <c r="T420" s="2"/>
      <c r="U420" s="2"/>
      <c r="V420" s="2"/>
      <c r="W420" s="2"/>
    </row>
    <row r="421" spans="1:23" ht="12.75" x14ac:dyDescent="0.2">
      <c r="A421" s="9" t="s">
        <v>2407</v>
      </c>
      <c r="B421" s="10">
        <v>41729</v>
      </c>
      <c r="C421" s="68">
        <f>YEAR(Table18[[#This Row],[Release Date]])</f>
        <v>2014</v>
      </c>
      <c r="D421" s="11" t="s">
        <v>2408</v>
      </c>
      <c r="E421" s="12" t="s">
        <v>42</v>
      </c>
      <c r="F421" s="12"/>
      <c r="G421" s="13" t="s">
        <v>2409</v>
      </c>
      <c r="H421" s="14"/>
      <c r="I421" s="15" t="s">
        <v>241</v>
      </c>
      <c r="J421" s="15" t="s">
        <v>1755</v>
      </c>
      <c r="K421" s="15" t="s">
        <v>2410</v>
      </c>
      <c r="L421" s="15" t="s">
        <v>889</v>
      </c>
      <c r="M421" s="15" t="s">
        <v>2190</v>
      </c>
      <c r="N421" s="16">
        <v>40000000</v>
      </c>
      <c r="O421" s="17">
        <v>196700000</v>
      </c>
      <c r="P421" s="32">
        <f>Table18[[#This Row],[Box Office Revenue ($)]]-Table18[[#This Row],[Budget ($)]]</f>
        <v>156700000</v>
      </c>
      <c r="Q421" s="35">
        <f>(Table18[[#This Row],[Profit Made]]/Table18[[#This Row],[Budget ($)]])</f>
        <v>3.9175</v>
      </c>
      <c r="R421" s="2"/>
      <c r="S421" s="2"/>
      <c r="T421" s="2"/>
      <c r="U421" s="2"/>
      <c r="V421" s="2"/>
      <c r="W421" s="2"/>
    </row>
    <row r="422" spans="1:23" ht="12.75" x14ac:dyDescent="0.2">
      <c r="A422" s="9" t="s">
        <v>2411</v>
      </c>
      <c r="B422" s="10">
        <v>42309</v>
      </c>
      <c r="C422" s="68">
        <f>YEAR(Table18[[#This Row],[Release Date]])</f>
        <v>2015</v>
      </c>
      <c r="D422" s="11" t="s">
        <v>2412</v>
      </c>
      <c r="E422" s="12" t="s">
        <v>970</v>
      </c>
      <c r="F422" s="12" t="s">
        <v>42</v>
      </c>
      <c r="G422" s="13" t="s">
        <v>1023</v>
      </c>
      <c r="H422" s="14"/>
      <c r="I422" s="15" t="s">
        <v>2413</v>
      </c>
      <c r="J422" s="15" t="s">
        <v>2414</v>
      </c>
      <c r="K422" s="15" t="s">
        <v>2415</v>
      </c>
      <c r="L422" s="15" t="s">
        <v>2416</v>
      </c>
      <c r="M422" s="15" t="s">
        <v>2417</v>
      </c>
      <c r="N422" s="16">
        <v>99000000</v>
      </c>
      <c r="O422" s="17">
        <v>246200000</v>
      </c>
      <c r="P422" s="32">
        <f>Table18[[#This Row],[Box Office Revenue ($)]]-Table18[[#This Row],[Budget ($)]]</f>
        <v>147200000</v>
      </c>
      <c r="Q422" s="35">
        <f>(Table18[[#This Row],[Profit Made]]/Table18[[#This Row],[Budget ($)]])</f>
        <v>1.4868686868686869</v>
      </c>
      <c r="R422" s="2"/>
      <c r="S422" s="2"/>
      <c r="T422" s="2"/>
      <c r="U422" s="2"/>
      <c r="V422" s="2"/>
      <c r="W422" s="2"/>
    </row>
    <row r="423" spans="1:23" ht="12.75" x14ac:dyDescent="0.2">
      <c r="A423" s="9" t="s">
        <v>2418</v>
      </c>
      <c r="B423" s="10">
        <v>42249</v>
      </c>
      <c r="C423" s="68">
        <f>YEAR(Table18[[#This Row],[Release Date]])</f>
        <v>2015</v>
      </c>
      <c r="D423" s="11" t="s">
        <v>2419</v>
      </c>
      <c r="E423" s="12" t="s">
        <v>16</v>
      </c>
      <c r="F423" s="12"/>
      <c r="G423" s="13" t="s">
        <v>2420</v>
      </c>
      <c r="H423" s="14"/>
      <c r="I423" s="15" t="s">
        <v>2421</v>
      </c>
      <c r="J423" s="15" t="s">
        <v>2422</v>
      </c>
      <c r="K423" s="15" t="s">
        <v>2093</v>
      </c>
      <c r="L423" s="12"/>
      <c r="M423" s="12"/>
      <c r="N423" s="16">
        <v>18000000</v>
      </c>
      <c r="O423" s="17">
        <v>60300000</v>
      </c>
      <c r="P423" s="32">
        <f>Table18[[#This Row],[Box Office Revenue ($)]]-Table18[[#This Row],[Budget ($)]]</f>
        <v>42300000</v>
      </c>
      <c r="Q423" s="35">
        <f>(Table18[[#This Row],[Profit Made]]/Table18[[#This Row],[Budget ($)]])</f>
        <v>2.35</v>
      </c>
      <c r="R423" s="2"/>
      <c r="S423" s="2"/>
      <c r="T423" s="2"/>
      <c r="U423" s="2"/>
      <c r="V423" s="2"/>
      <c r="W423" s="2"/>
    </row>
    <row r="424" spans="1:23" ht="12.75" x14ac:dyDescent="0.2">
      <c r="A424" s="9" t="s">
        <v>2423</v>
      </c>
      <c r="B424" s="10">
        <v>42440</v>
      </c>
      <c r="C424" s="68">
        <f>YEAR(Table18[[#This Row],[Release Date]])</f>
        <v>2016</v>
      </c>
      <c r="D424" s="11" t="s">
        <v>2424</v>
      </c>
      <c r="E424" s="12" t="s">
        <v>183</v>
      </c>
      <c r="F424" s="12"/>
      <c r="G424" s="13" t="s">
        <v>2425</v>
      </c>
      <c r="H424" s="14"/>
      <c r="I424" s="15" t="s">
        <v>2426</v>
      </c>
      <c r="J424" s="15" t="s">
        <v>2427</v>
      </c>
      <c r="K424" s="15" t="s">
        <v>2428</v>
      </c>
      <c r="L424" s="15" t="s">
        <v>2429</v>
      </c>
      <c r="M424" s="15" t="s">
        <v>2430</v>
      </c>
      <c r="N424" s="16">
        <v>5000000</v>
      </c>
      <c r="O424" s="17">
        <v>10400000</v>
      </c>
      <c r="P424" s="32">
        <f>Table18[[#This Row],[Box Office Revenue ($)]]-Table18[[#This Row],[Budget ($)]]</f>
        <v>5400000</v>
      </c>
      <c r="Q424" s="35">
        <f>(Table18[[#This Row],[Profit Made]]/Table18[[#This Row],[Budget ($)]])</f>
        <v>1.08</v>
      </c>
      <c r="R424" s="2"/>
      <c r="S424" s="2"/>
      <c r="T424" s="2"/>
      <c r="U424" s="2"/>
      <c r="V424" s="2"/>
      <c r="W424" s="2"/>
    </row>
    <row r="425" spans="1:23" ht="12.75" x14ac:dyDescent="0.2">
      <c r="A425" s="9" t="s">
        <v>2431</v>
      </c>
      <c r="B425" s="10">
        <v>41173</v>
      </c>
      <c r="C425" s="68">
        <f>YEAR(Table18[[#This Row],[Release Date]])</f>
        <v>2012</v>
      </c>
      <c r="D425" s="11" t="s">
        <v>2432</v>
      </c>
      <c r="E425" s="12" t="s">
        <v>64</v>
      </c>
      <c r="F425" s="12"/>
      <c r="G425" s="13" t="s">
        <v>2433</v>
      </c>
      <c r="H425" s="14"/>
      <c r="I425" s="15" t="s">
        <v>1475</v>
      </c>
      <c r="J425" s="15" t="s">
        <v>820</v>
      </c>
      <c r="K425" s="15" t="s">
        <v>2153</v>
      </c>
      <c r="L425" s="15" t="s">
        <v>2434</v>
      </c>
      <c r="M425" s="15" t="s">
        <v>2435</v>
      </c>
      <c r="N425" s="16">
        <v>13000000</v>
      </c>
      <c r="O425" s="17">
        <v>33400000</v>
      </c>
      <c r="P425" s="32">
        <f>Table18[[#This Row],[Box Office Revenue ($)]]-Table18[[#This Row],[Budget ($)]]</f>
        <v>20400000</v>
      </c>
      <c r="Q425" s="35">
        <f>(Table18[[#This Row],[Profit Made]]/Table18[[#This Row],[Budget ($)]])</f>
        <v>1.5692307692307692</v>
      </c>
      <c r="R425" s="2"/>
      <c r="S425" s="2"/>
      <c r="T425" s="2"/>
      <c r="U425" s="2"/>
      <c r="V425" s="2"/>
      <c r="W425" s="2"/>
    </row>
    <row r="426" spans="1:23" ht="12.75" x14ac:dyDescent="0.2">
      <c r="A426" s="9" t="s">
        <v>2436</v>
      </c>
      <c r="B426" s="10">
        <v>41026</v>
      </c>
      <c r="C426" s="68">
        <f>YEAR(Table18[[#This Row],[Release Date]])</f>
        <v>2012</v>
      </c>
      <c r="D426" s="11" t="s">
        <v>2437</v>
      </c>
      <c r="E426" s="12" t="s">
        <v>42</v>
      </c>
      <c r="F426" s="12" t="s">
        <v>24</v>
      </c>
      <c r="G426" s="13" t="s">
        <v>2438</v>
      </c>
      <c r="H426" s="13" t="s">
        <v>2439</v>
      </c>
      <c r="I426" s="15" t="s">
        <v>787</v>
      </c>
      <c r="J426" s="15" t="s">
        <v>953</v>
      </c>
      <c r="K426" s="15" t="s">
        <v>735</v>
      </c>
      <c r="L426" s="15" t="s">
        <v>2440</v>
      </c>
      <c r="M426" s="15" t="s">
        <v>2441</v>
      </c>
      <c r="N426" s="16">
        <v>55000000</v>
      </c>
      <c r="O426" s="17">
        <v>123000000</v>
      </c>
      <c r="P426" s="32">
        <f>Table18[[#This Row],[Box Office Revenue ($)]]-Table18[[#This Row],[Budget ($)]]</f>
        <v>68000000</v>
      </c>
      <c r="Q426" s="35">
        <f>(Table18[[#This Row],[Profit Made]]/Table18[[#This Row],[Budget ($)]])</f>
        <v>1.2363636363636363</v>
      </c>
      <c r="R426" s="2"/>
      <c r="S426" s="2"/>
      <c r="T426" s="2"/>
      <c r="U426" s="2"/>
      <c r="V426" s="2"/>
      <c r="W426" s="2"/>
    </row>
    <row r="427" spans="1:23" ht="12.75" x14ac:dyDescent="0.2">
      <c r="A427" s="9" t="s">
        <v>2442</v>
      </c>
      <c r="B427" s="10">
        <v>41362</v>
      </c>
      <c r="C427" s="68">
        <f>YEAR(Table18[[#This Row],[Release Date]])</f>
        <v>2013</v>
      </c>
      <c r="D427" s="11" t="s">
        <v>2443</v>
      </c>
      <c r="E427" s="12" t="s">
        <v>33</v>
      </c>
      <c r="F427" s="12" t="s">
        <v>64</v>
      </c>
      <c r="G427" s="13" t="s">
        <v>2444</v>
      </c>
      <c r="H427" s="14"/>
      <c r="I427" s="15" t="s">
        <v>830</v>
      </c>
      <c r="J427" s="15" t="s">
        <v>185</v>
      </c>
      <c r="K427" s="15" t="s">
        <v>242</v>
      </c>
      <c r="L427" s="15" t="s">
        <v>2445</v>
      </c>
      <c r="M427" s="15" t="s">
        <v>1166</v>
      </c>
      <c r="N427" s="16">
        <v>15000000</v>
      </c>
      <c r="O427" s="17">
        <v>47000000</v>
      </c>
      <c r="P427" s="32">
        <f>Table18[[#This Row],[Box Office Revenue ($)]]-Table18[[#This Row],[Budget ($)]]</f>
        <v>32000000</v>
      </c>
      <c r="Q427" s="35">
        <f>(Table18[[#This Row],[Profit Made]]/Table18[[#This Row],[Budget ($)]])</f>
        <v>2.1333333333333333</v>
      </c>
      <c r="R427" s="2"/>
      <c r="S427" s="2"/>
      <c r="T427" s="2"/>
      <c r="U427" s="2"/>
      <c r="V427" s="2"/>
      <c r="W427" s="2"/>
    </row>
    <row r="428" spans="1:23" ht="12.75" x14ac:dyDescent="0.2">
      <c r="A428" s="9" t="s">
        <v>2446</v>
      </c>
      <c r="B428" s="10">
        <v>41152</v>
      </c>
      <c r="C428" s="68">
        <f>YEAR(Table18[[#This Row],[Release Date]])</f>
        <v>2012</v>
      </c>
      <c r="D428" s="11" t="s">
        <v>2447</v>
      </c>
      <c r="E428" s="12" t="s">
        <v>17</v>
      </c>
      <c r="F428" s="12" t="s">
        <v>16</v>
      </c>
      <c r="G428" s="13" t="s">
        <v>2448</v>
      </c>
      <c r="H428" s="14"/>
      <c r="I428" s="15" t="s">
        <v>2449</v>
      </c>
      <c r="J428" s="15" t="s">
        <v>1304</v>
      </c>
      <c r="K428" s="12"/>
      <c r="L428" s="12"/>
      <c r="M428" s="12"/>
      <c r="N428" s="16">
        <v>14000000</v>
      </c>
      <c r="O428" s="17">
        <v>78500000</v>
      </c>
      <c r="P428" s="32">
        <f>Table18[[#This Row],[Box Office Revenue ($)]]-Table18[[#This Row],[Budget ($)]]</f>
        <v>64500000</v>
      </c>
      <c r="Q428" s="35">
        <f>(Table18[[#This Row],[Profit Made]]/Table18[[#This Row],[Budget ($)]])</f>
        <v>4.6071428571428568</v>
      </c>
      <c r="R428" s="2"/>
      <c r="S428" s="2"/>
      <c r="T428" s="2"/>
      <c r="U428" s="2"/>
      <c r="V428" s="2"/>
      <c r="W428" s="2"/>
    </row>
    <row r="429" spans="1:23" ht="12.75" x14ac:dyDescent="0.2">
      <c r="A429" s="9" t="s">
        <v>2450</v>
      </c>
      <c r="B429" s="10">
        <v>41425</v>
      </c>
      <c r="C429" s="68">
        <f>YEAR(Table18[[#This Row],[Release Date]])</f>
        <v>2013</v>
      </c>
      <c r="D429" s="11" t="s">
        <v>2451</v>
      </c>
      <c r="E429" s="12" t="s">
        <v>159</v>
      </c>
      <c r="F429" s="12" t="s">
        <v>16</v>
      </c>
      <c r="G429" s="13" t="s">
        <v>2452</v>
      </c>
      <c r="H429" s="14"/>
      <c r="I429" s="15" t="s">
        <v>380</v>
      </c>
      <c r="J429" s="15" t="s">
        <v>60</v>
      </c>
      <c r="K429" s="15" t="s">
        <v>2453</v>
      </c>
      <c r="L429" s="15" t="s">
        <v>2454</v>
      </c>
      <c r="M429" s="15" t="s">
        <v>262</v>
      </c>
      <c r="N429" s="16">
        <v>3000000</v>
      </c>
      <c r="O429" s="17">
        <v>89300000</v>
      </c>
      <c r="P429" s="32">
        <f>Table18[[#This Row],[Box Office Revenue ($)]]-Table18[[#This Row],[Budget ($)]]</f>
        <v>86300000</v>
      </c>
      <c r="Q429" s="35">
        <f>(Table18[[#This Row],[Profit Made]]/Table18[[#This Row],[Budget ($)]])</f>
        <v>28.766666666666666</v>
      </c>
      <c r="R429" s="2"/>
      <c r="S429" s="2"/>
      <c r="T429" s="2"/>
      <c r="U429" s="2"/>
      <c r="V429" s="2"/>
      <c r="W429" s="2"/>
    </row>
    <row r="430" spans="1:23" ht="12.75" x14ac:dyDescent="0.2">
      <c r="A430" s="9" t="s">
        <v>2455</v>
      </c>
      <c r="B430" s="10">
        <v>42552</v>
      </c>
      <c r="C430" s="68">
        <f>YEAR(Table18[[#This Row],[Release Date]])</f>
        <v>2016</v>
      </c>
      <c r="D430" s="11" t="s">
        <v>2456</v>
      </c>
      <c r="E430" s="12" t="s">
        <v>17</v>
      </c>
      <c r="F430" s="12" t="s">
        <v>16</v>
      </c>
      <c r="G430" s="13" t="s">
        <v>2452</v>
      </c>
      <c r="H430" s="14"/>
      <c r="I430" s="15" t="s">
        <v>720</v>
      </c>
      <c r="J430" s="15" t="s">
        <v>2457</v>
      </c>
      <c r="K430" s="15" t="s">
        <v>262</v>
      </c>
      <c r="L430" s="15" t="s">
        <v>2458</v>
      </c>
      <c r="M430" s="15" t="s">
        <v>2459</v>
      </c>
      <c r="N430" s="16">
        <v>10000000</v>
      </c>
      <c r="O430" s="17">
        <v>105600000</v>
      </c>
      <c r="P430" s="32">
        <f>Table18[[#This Row],[Box Office Revenue ($)]]-Table18[[#This Row],[Budget ($)]]</f>
        <v>95600000</v>
      </c>
      <c r="Q430" s="35">
        <f>(Table18[[#This Row],[Profit Made]]/Table18[[#This Row],[Budget ($)]])</f>
        <v>9.56</v>
      </c>
      <c r="R430" s="2"/>
      <c r="S430" s="2"/>
      <c r="T430" s="2"/>
      <c r="U430" s="2"/>
      <c r="V430" s="2"/>
      <c r="W430" s="2"/>
    </row>
    <row r="431" spans="1:23" ht="12.75" x14ac:dyDescent="0.2">
      <c r="A431" s="9" t="s">
        <v>2460</v>
      </c>
      <c r="B431" s="10">
        <v>41660</v>
      </c>
      <c r="C431" s="68">
        <f>YEAR(Table18[[#This Row],[Release Date]])</f>
        <v>2014</v>
      </c>
      <c r="D431" s="11" t="s">
        <v>2461</v>
      </c>
      <c r="E431" s="12" t="s">
        <v>24</v>
      </c>
      <c r="F431" s="12"/>
      <c r="G431" s="13" t="s">
        <v>2462</v>
      </c>
      <c r="H431" s="14"/>
      <c r="I431" s="15" t="s">
        <v>2463</v>
      </c>
      <c r="J431" s="15" t="s">
        <v>2464</v>
      </c>
      <c r="K431" s="15" t="s">
        <v>2465</v>
      </c>
      <c r="L431" s="15" t="s">
        <v>2466</v>
      </c>
      <c r="M431" s="15" t="s">
        <v>2467</v>
      </c>
      <c r="N431" s="16">
        <v>4500000</v>
      </c>
      <c r="O431" s="17">
        <v>6600000</v>
      </c>
      <c r="P431" s="32">
        <f>Table18[[#This Row],[Box Office Revenue ($)]]-Table18[[#This Row],[Budget ($)]]</f>
        <v>2100000</v>
      </c>
      <c r="Q431" s="35">
        <f>(Table18[[#This Row],[Profit Made]]/Table18[[#This Row],[Budget ($)]])</f>
        <v>0.46666666666666667</v>
      </c>
      <c r="R431" s="2"/>
      <c r="S431" s="2"/>
      <c r="T431" s="2"/>
      <c r="U431" s="2"/>
      <c r="V431" s="2"/>
      <c r="W431" s="2"/>
    </row>
    <row r="432" spans="1:23" ht="12.75" x14ac:dyDescent="0.2">
      <c r="A432" s="9" t="s">
        <v>2468</v>
      </c>
      <c r="B432" s="10">
        <v>40991</v>
      </c>
      <c r="C432" s="68">
        <f>YEAR(Table18[[#This Row],[Release Date]])</f>
        <v>2012</v>
      </c>
      <c r="D432" s="11" t="s">
        <v>2469</v>
      </c>
      <c r="E432" s="12" t="s">
        <v>24</v>
      </c>
      <c r="F432" s="12"/>
      <c r="G432" s="13" t="s">
        <v>2462</v>
      </c>
      <c r="H432" s="14"/>
      <c r="I432" s="15" t="s">
        <v>2463</v>
      </c>
      <c r="J432" s="15" t="s">
        <v>2470</v>
      </c>
      <c r="K432" s="15" t="s">
        <v>2471</v>
      </c>
      <c r="L432" s="15" t="s">
        <v>2472</v>
      </c>
      <c r="M432" s="15" t="s">
        <v>2473</v>
      </c>
      <c r="N432" s="16">
        <v>1100000</v>
      </c>
      <c r="O432" s="17">
        <v>9140000</v>
      </c>
      <c r="P432" s="32">
        <f>Table18[[#This Row],[Box Office Revenue ($)]]-Table18[[#This Row],[Budget ($)]]</f>
        <v>8040000</v>
      </c>
      <c r="Q432" s="35">
        <f>(Table18[[#This Row],[Profit Made]]/Table18[[#This Row],[Budget ($)]])</f>
        <v>7.3090909090909095</v>
      </c>
      <c r="R432" s="2"/>
      <c r="S432" s="2"/>
      <c r="T432" s="2"/>
      <c r="U432" s="2"/>
      <c r="V432" s="2"/>
      <c r="W432" s="2"/>
    </row>
    <row r="433" spans="1:23" ht="12.75" x14ac:dyDescent="0.2">
      <c r="A433" s="9" t="s">
        <v>2474</v>
      </c>
      <c r="B433" s="10">
        <v>41026</v>
      </c>
      <c r="C433" s="68">
        <f>YEAR(Table18[[#This Row],[Release Date]])</f>
        <v>2012</v>
      </c>
      <c r="D433" s="11" t="s">
        <v>2475</v>
      </c>
      <c r="E433" s="12" t="s">
        <v>16</v>
      </c>
      <c r="F433" s="12"/>
      <c r="G433" s="13" t="s">
        <v>2476</v>
      </c>
      <c r="H433" s="14"/>
      <c r="I433" s="15" t="s">
        <v>675</v>
      </c>
      <c r="J433" s="15" t="s">
        <v>533</v>
      </c>
      <c r="K433" s="15" t="s">
        <v>660</v>
      </c>
      <c r="L433" s="15" t="s">
        <v>1963</v>
      </c>
      <c r="M433" s="15" t="s">
        <v>2477</v>
      </c>
      <c r="N433" s="16">
        <v>26000000</v>
      </c>
      <c r="O433" s="17">
        <v>29700000</v>
      </c>
      <c r="P433" s="32">
        <f>Table18[[#This Row],[Box Office Revenue ($)]]-Table18[[#This Row],[Budget ($)]]</f>
        <v>3700000</v>
      </c>
      <c r="Q433" s="35">
        <f>(Table18[[#This Row],[Profit Made]]/Table18[[#This Row],[Budget ($)]])</f>
        <v>0.1423076923076923</v>
      </c>
      <c r="R433" s="2"/>
      <c r="S433" s="2"/>
      <c r="T433" s="2"/>
      <c r="U433" s="2"/>
      <c r="V433" s="2"/>
      <c r="W433" s="2"/>
    </row>
    <row r="434" spans="1:23" ht="12.75" x14ac:dyDescent="0.2">
      <c r="A434" s="9" t="s">
        <v>2478</v>
      </c>
      <c r="B434" s="10">
        <v>42363</v>
      </c>
      <c r="C434" s="68">
        <f>YEAR(Table18[[#This Row],[Release Date]])</f>
        <v>2015</v>
      </c>
      <c r="D434" s="11" t="s">
        <v>2479</v>
      </c>
      <c r="E434" s="12" t="s">
        <v>16</v>
      </c>
      <c r="F434" s="12"/>
      <c r="G434" s="13" t="s">
        <v>2480</v>
      </c>
      <c r="H434" s="14"/>
      <c r="I434" s="15" t="s">
        <v>634</v>
      </c>
      <c r="J434" s="15" t="s">
        <v>489</v>
      </c>
      <c r="K434" s="15" t="s">
        <v>402</v>
      </c>
      <c r="L434" s="15" t="s">
        <v>2368</v>
      </c>
      <c r="M434" s="12"/>
      <c r="N434" s="16">
        <v>135000000</v>
      </c>
      <c r="O434" s="17">
        <v>533000000</v>
      </c>
      <c r="P434" s="32">
        <f>Table18[[#This Row],[Box Office Revenue ($)]]-Table18[[#This Row],[Budget ($)]]</f>
        <v>398000000</v>
      </c>
      <c r="Q434" s="35">
        <f>(Table18[[#This Row],[Profit Made]]/Table18[[#This Row],[Budget ($)]])</f>
        <v>2.9481481481481482</v>
      </c>
      <c r="R434" s="2"/>
      <c r="S434" s="2"/>
      <c r="T434" s="2"/>
      <c r="U434" s="2"/>
      <c r="V434" s="2"/>
      <c r="W434" s="2"/>
    </row>
    <row r="435" spans="1:23" ht="12.75" x14ac:dyDescent="0.2">
      <c r="A435" s="9" t="s">
        <v>2481</v>
      </c>
      <c r="B435" s="10">
        <v>42061</v>
      </c>
      <c r="C435" s="68">
        <f>YEAR(Table18[[#This Row],[Release Date]])</f>
        <v>2015</v>
      </c>
      <c r="D435" s="11" t="s">
        <v>2482</v>
      </c>
      <c r="E435" s="12" t="s">
        <v>42</v>
      </c>
      <c r="F435" s="12" t="s">
        <v>64</v>
      </c>
      <c r="G435" s="13" t="s">
        <v>2040</v>
      </c>
      <c r="H435" s="14"/>
      <c r="I435" s="15" t="s">
        <v>2041</v>
      </c>
      <c r="J435" s="15" t="s">
        <v>2042</v>
      </c>
      <c r="K435" s="15" t="s">
        <v>2043</v>
      </c>
      <c r="L435" s="15" t="s">
        <v>2483</v>
      </c>
      <c r="M435" s="15" t="s">
        <v>2484</v>
      </c>
      <c r="N435" s="16">
        <v>10000000</v>
      </c>
      <c r="O435" s="17">
        <v>86000000</v>
      </c>
      <c r="P435" s="32">
        <f>Table18[[#This Row],[Box Office Revenue ($)]]-Table18[[#This Row],[Budget ($)]]</f>
        <v>76000000</v>
      </c>
      <c r="Q435" s="35">
        <f>(Table18[[#This Row],[Profit Made]]/Table18[[#This Row],[Budget ($)]])</f>
        <v>7.6</v>
      </c>
      <c r="R435" s="2"/>
      <c r="S435" s="2"/>
      <c r="T435" s="2"/>
      <c r="U435" s="2"/>
      <c r="V435" s="2"/>
      <c r="W435" s="2"/>
    </row>
    <row r="436" spans="1:23" ht="12.75" x14ac:dyDescent="0.2">
      <c r="A436" s="9" t="s">
        <v>2485</v>
      </c>
      <c r="B436" s="10">
        <v>42029</v>
      </c>
      <c r="C436" s="68">
        <f>YEAR(Table18[[#This Row],[Release Date]])</f>
        <v>2015</v>
      </c>
      <c r="D436" s="11" t="s">
        <v>2486</v>
      </c>
      <c r="E436" s="12" t="s">
        <v>64</v>
      </c>
      <c r="F436" s="12"/>
      <c r="G436" s="13" t="s">
        <v>2487</v>
      </c>
      <c r="H436" s="14"/>
      <c r="I436" s="15" t="s">
        <v>2488</v>
      </c>
      <c r="J436" s="15" t="s">
        <v>2489</v>
      </c>
      <c r="K436" s="15" t="s">
        <v>2490</v>
      </c>
      <c r="L436" s="12"/>
      <c r="M436" s="12"/>
      <c r="N436" s="16">
        <v>4000000</v>
      </c>
      <c r="O436" s="17">
        <v>6200000</v>
      </c>
      <c r="P436" s="32">
        <f>Table18[[#This Row],[Box Office Revenue ($)]]-Table18[[#This Row],[Budget ($)]]</f>
        <v>2200000</v>
      </c>
      <c r="Q436" s="35">
        <f>(Table18[[#This Row],[Profit Made]]/Table18[[#This Row],[Budget ($)]])</f>
        <v>0.55000000000000004</v>
      </c>
      <c r="R436" s="2"/>
      <c r="S436" s="2"/>
      <c r="T436" s="2"/>
      <c r="U436" s="2"/>
      <c r="V436" s="2"/>
      <c r="W436" s="2"/>
    </row>
    <row r="437" spans="1:23" ht="12.75" x14ac:dyDescent="0.2">
      <c r="A437" s="9" t="s">
        <v>2491</v>
      </c>
      <c r="B437" s="10">
        <v>42559</v>
      </c>
      <c r="C437" s="68">
        <f>YEAR(Table18[[#This Row],[Release Date]])</f>
        <v>2016</v>
      </c>
      <c r="D437" s="11" t="s">
        <v>2492</v>
      </c>
      <c r="E437" s="12" t="s">
        <v>145</v>
      </c>
      <c r="F437" s="12" t="s">
        <v>42</v>
      </c>
      <c r="G437" s="13" t="s">
        <v>599</v>
      </c>
      <c r="H437" s="13" t="s">
        <v>2493</v>
      </c>
      <c r="I437" s="15" t="s">
        <v>375</v>
      </c>
      <c r="J437" s="15" t="s">
        <v>2494</v>
      </c>
      <c r="K437" s="15" t="s">
        <v>450</v>
      </c>
      <c r="L437" s="15" t="s">
        <v>119</v>
      </c>
      <c r="M437" s="15" t="s">
        <v>2495</v>
      </c>
      <c r="N437" s="16">
        <v>75000000</v>
      </c>
      <c r="O437" s="17">
        <v>724900000</v>
      </c>
      <c r="P437" s="32">
        <f>Table18[[#This Row],[Box Office Revenue ($)]]-Table18[[#This Row],[Budget ($)]]</f>
        <v>649900000</v>
      </c>
      <c r="Q437" s="35">
        <f>(Table18[[#This Row],[Profit Made]]/Table18[[#This Row],[Budget ($)]])</f>
        <v>8.6653333333333329</v>
      </c>
      <c r="R437" s="2"/>
      <c r="S437" s="2"/>
      <c r="T437" s="2"/>
      <c r="U437" s="2"/>
      <c r="V437" s="2"/>
      <c r="W437" s="2"/>
    </row>
    <row r="438" spans="1:23" ht="12.75" x14ac:dyDescent="0.2">
      <c r="A438" s="9" t="s">
        <v>2496</v>
      </c>
      <c r="B438" s="10">
        <v>40956</v>
      </c>
      <c r="C438" s="68">
        <f>YEAR(Table18[[#This Row],[Release Date]])</f>
        <v>2012</v>
      </c>
      <c r="D438" s="11" t="s">
        <v>2497</v>
      </c>
      <c r="E438" s="12" t="s">
        <v>145</v>
      </c>
      <c r="F438" s="12"/>
      <c r="G438" s="13" t="s">
        <v>2498</v>
      </c>
      <c r="H438" s="14"/>
      <c r="I438" s="15" t="s">
        <v>1994</v>
      </c>
      <c r="J438" s="15" t="s">
        <v>1890</v>
      </c>
      <c r="K438" s="15" t="s">
        <v>2499</v>
      </c>
      <c r="L438" s="15" t="s">
        <v>2500</v>
      </c>
      <c r="M438" s="15" t="s">
        <v>1242</v>
      </c>
      <c r="N438" s="16">
        <v>23000000</v>
      </c>
      <c r="O438" s="17">
        <v>145600000</v>
      </c>
      <c r="P438" s="32">
        <f>Table18[[#This Row],[Box Office Revenue ($)]]-Table18[[#This Row],[Budget ($)]]</f>
        <v>122600000</v>
      </c>
      <c r="Q438" s="35">
        <f>(Table18[[#This Row],[Profit Made]]/Table18[[#This Row],[Budget ($)]])</f>
        <v>5.3304347826086955</v>
      </c>
      <c r="R438" s="2"/>
      <c r="S438" s="2"/>
      <c r="T438" s="2"/>
      <c r="U438" s="2"/>
      <c r="V438" s="2"/>
      <c r="W438" s="2"/>
    </row>
    <row r="439" spans="1:23" ht="12.75" x14ac:dyDescent="0.2">
      <c r="A439" s="9" t="s">
        <v>2501</v>
      </c>
      <c r="B439" s="10">
        <v>42542</v>
      </c>
      <c r="C439" s="68">
        <f>YEAR(Table18[[#This Row],[Release Date]])</f>
        <v>2016</v>
      </c>
      <c r="D439" s="11" t="s">
        <v>2502</v>
      </c>
      <c r="E439" s="12" t="s">
        <v>17</v>
      </c>
      <c r="F439" s="12"/>
      <c r="G439" s="13" t="s">
        <v>1479</v>
      </c>
      <c r="H439" s="14"/>
      <c r="I439" s="15" t="s">
        <v>1824</v>
      </c>
      <c r="J439" s="15" t="s">
        <v>2503</v>
      </c>
      <c r="K439" s="12"/>
      <c r="L439" s="12"/>
      <c r="M439" s="12"/>
      <c r="N439" s="16">
        <v>17000000</v>
      </c>
      <c r="O439" s="17">
        <v>93200000</v>
      </c>
      <c r="P439" s="32">
        <f>Table18[[#This Row],[Box Office Revenue ($)]]-Table18[[#This Row],[Budget ($)]]</f>
        <v>76200000</v>
      </c>
      <c r="Q439" s="35">
        <f>(Table18[[#This Row],[Profit Made]]/Table18[[#This Row],[Budget ($)]])</f>
        <v>4.4823529411764707</v>
      </c>
      <c r="R439" s="2"/>
      <c r="S439" s="2"/>
      <c r="T439" s="2"/>
      <c r="U439" s="2"/>
      <c r="V439" s="2"/>
      <c r="W439" s="2"/>
    </row>
    <row r="440" spans="1:23" ht="12.75" x14ac:dyDescent="0.2">
      <c r="A440" s="9" t="s">
        <v>2504</v>
      </c>
      <c r="B440" s="10">
        <v>41659</v>
      </c>
      <c r="C440" s="68">
        <f>YEAR(Table18[[#This Row],[Release Date]])</f>
        <v>2014</v>
      </c>
      <c r="D440" s="11" t="s">
        <v>2505</v>
      </c>
      <c r="E440" s="12" t="s">
        <v>159</v>
      </c>
      <c r="F440" s="12"/>
      <c r="G440" s="13" t="s">
        <v>2506</v>
      </c>
      <c r="H440" s="14"/>
      <c r="I440" s="15" t="s">
        <v>887</v>
      </c>
      <c r="J440" s="15" t="s">
        <v>1321</v>
      </c>
      <c r="K440" s="15" t="s">
        <v>2507</v>
      </c>
      <c r="L440" s="15" t="s">
        <v>2508</v>
      </c>
      <c r="M440" s="12"/>
      <c r="N440" s="16">
        <v>4000000</v>
      </c>
      <c r="O440" s="17">
        <v>2420000</v>
      </c>
      <c r="P440" s="32">
        <f>Table18[[#This Row],[Box Office Revenue ($)]]-Table18[[#This Row],[Budget ($)]]</f>
        <v>-1580000</v>
      </c>
      <c r="Q440" s="35">
        <f>(Table18[[#This Row],[Profit Made]]/Table18[[#This Row],[Budget ($)]])</f>
        <v>-0.39500000000000002</v>
      </c>
      <c r="R440" s="2"/>
      <c r="S440" s="2"/>
      <c r="T440" s="2"/>
      <c r="U440" s="2"/>
      <c r="V440" s="2"/>
      <c r="W440" s="2"/>
    </row>
    <row r="441" spans="1:23" ht="12.75" x14ac:dyDescent="0.2">
      <c r="A441" s="9" t="s">
        <v>2509</v>
      </c>
      <c r="B441" s="10">
        <v>41712</v>
      </c>
      <c r="C441" s="68">
        <f>YEAR(Table18[[#This Row],[Release Date]])</f>
        <v>2014</v>
      </c>
      <c r="D441" s="11" t="s">
        <v>2510</v>
      </c>
      <c r="E441" s="12" t="s">
        <v>42</v>
      </c>
      <c r="F441" s="12"/>
      <c r="G441" s="13" t="s">
        <v>176</v>
      </c>
      <c r="H441" s="14"/>
      <c r="I441" s="15" t="s">
        <v>176</v>
      </c>
      <c r="J441" s="15" t="s">
        <v>2511</v>
      </c>
      <c r="K441" s="15" t="s">
        <v>2512</v>
      </c>
      <c r="L441" s="15" t="s">
        <v>2513</v>
      </c>
      <c r="M441" s="15" t="s">
        <v>2514</v>
      </c>
      <c r="N441" s="16">
        <v>8000000</v>
      </c>
      <c r="O441" s="17">
        <v>16300000</v>
      </c>
      <c r="P441" s="32">
        <f>Table18[[#This Row],[Box Office Revenue ($)]]-Table18[[#This Row],[Budget ($)]]</f>
        <v>8300000</v>
      </c>
      <c r="Q441" s="35">
        <f>(Table18[[#This Row],[Profit Made]]/Table18[[#This Row],[Budget ($)]])</f>
        <v>1.0375000000000001</v>
      </c>
      <c r="R441" s="2"/>
      <c r="S441" s="2"/>
      <c r="T441" s="2"/>
      <c r="U441" s="2"/>
      <c r="V441" s="2"/>
      <c r="W441" s="2"/>
    </row>
    <row r="442" spans="1:23" ht="12.75" x14ac:dyDescent="0.2">
      <c r="A442" s="9" t="s">
        <v>2515</v>
      </c>
      <c r="B442" s="10">
        <v>41486</v>
      </c>
      <c r="C442" s="68">
        <f>YEAR(Table18[[#This Row],[Release Date]])</f>
        <v>2013</v>
      </c>
      <c r="D442" s="11" t="s">
        <v>2516</v>
      </c>
      <c r="E442" s="12" t="s">
        <v>145</v>
      </c>
      <c r="F442" s="12" t="s">
        <v>191</v>
      </c>
      <c r="G442" s="13" t="s">
        <v>2517</v>
      </c>
      <c r="H442" s="14"/>
      <c r="I442" s="15" t="s">
        <v>901</v>
      </c>
      <c r="J442" s="15" t="s">
        <v>2518</v>
      </c>
      <c r="K442" s="15" t="s">
        <v>2519</v>
      </c>
      <c r="L442" s="15" t="s">
        <v>2520</v>
      </c>
      <c r="M442" s="15" t="s">
        <v>1963</v>
      </c>
      <c r="N442" s="16">
        <v>105000000</v>
      </c>
      <c r="O442" s="17">
        <v>347500000</v>
      </c>
      <c r="P442" s="32">
        <f>Table18[[#This Row],[Box Office Revenue ($)]]-Table18[[#This Row],[Budget ($)]]</f>
        <v>242500000</v>
      </c>
      <c r="Q442" s="35">
        <f>(Table18[[#This Row],[Profit Made]]/Table18[[#This Row],[Budget ($)]])</f>
        <v>2.3095238095238093</v>
      </c>
      <c r="R442" s="2"/>
      <c r="S442" s="2"/>
      <c r="T442" s="2"/>
      <c r="U442" s="2"/>
      <c r="V442" s="2"/>
      <c r="W442" s="2"/>
    </row>
    <row r="443" spans="1:23" ht="12.75" x14ac:dyDescent="0.2">
      <c r="A443" s="9" t="s">
        <v>2521</v>
      </c>
      <c r="B443" s="10">
        <v>41488</v>
      </c>
      <c r="C443" s="68">
        <f>YEAR(Table18[[#This Row],[Release Date]])</f>
        <v>2013</v>
      </c>
      <c r="D443" s="11" t="s">
        <v>2522</v>
      </c>
      <c r="E443" s="12" t="s">
        <v>64</v>
      </c>
      <c r="F443" s="12"/>
      <c r="G443" s="13" t="s">
        <v>2523</v>
      </c>
      <c r="H443" s="14"/>
      <c r="I443" s="15" t="s">
        <v>769</v>
      </c>
      <c r="J443" s="15" t="s">
        <v>626</v>
      </c>
      <c r="K443" s="15" t="s">
        <v>2524</v>
      </c>
      <c r="L443" s="15" t="s">
        <v>48</v>
      </c>
      <c r="M443" s="15" t="s">
        <v>2525</v>
      </c>
      <c r="N443" s="16">
        <v>2500000</v>
      </c>
      <c r="O443" s="17">
        <v>6900000</v>
      </c>
      <c r="P443" s="32">
        <f>Table18[[#This Row],[Box Office Revenue ($)]]-Table18[[#This Row],[Budget ($)]]</f>
        <v>4400000</v>
      </c>
      <c r="Q443" s="35">
        <f>(Table18[[#This Row],[Profit Made]]/Table18[[#This Row],[Budget ($)]])</f>
        <v>1.76</v>
      </c>
      <c r="R443" s="2"/>
      <c r="S443" s="2"/>
      <c r="T443" s="2"/>
      <c r="U443" s="2"/>
      <c r="V443" s="2"/>
      <c r="W443" s="2"/>
    </row>
    <row r="444" spans="1:23" ht="12.75" x14ac:dyDescent="0.2">
      <c r="A444" s="9" t="s">
        <v>2526</v>
      </c>
      <c r="B444" s="10">
        <v>42041</v>
      </c>
      <c r="C444" s="68">
        <f>YEAR(Table18[[#This Row],[Release Date]])</f>
        <v>2015</v>
      </c>
      <c r="D444" s="11" t="s">
        <v>2527</v>
      </c>
      <c r="E444" s="12" t="s">
        <v>145</v>
      </c>
      <c r="F444" s="12" t="s">
        <v>42</v>
      </c>
      <c r="G444" s="13" t="s">
        <v>2528</v>
      </c>
      <c r="H444" s="13" t="s">
        <v>2529</v>
      </c>
      <c r="I444" s="15" t="s">
        <v>2530</v>
      </c>
      <c r="J444" s="15" t="s">
        <v>2529</v>
      </c>
      <c r="K444" s="15" t="s">
        <v>2531</v>
      </c>
      <c r="L444" s="15" t="s">
        <v>2013</v>
      </c>
      <c r="M444" s="15" t="s">
        <v>2532</v>
      </c>
      <c r="N444" s="16">
        <v>74000000</v>
      </c>
      <c r="O444" s="17">
        <v>323400000</v>
      </c>
      <c r="P444" s="32">
        <f>Table18[[#This Row],[Box Office Revenue ($)]]-Table18[[#This Row],[Budget ($)]]</f>
        <v>249400000</v>
      </c>
      <c r="Q444" s="35">
        <f>(Table18[[#This Row],[Profit Made]]/Table18[[#This Row],[Budget ($)]])</f>
        <v>3.3702702702702703</v>
      </c>
      <c r="R444" s="2"/>
      <c r="S444" s="2"/>
      <c r="T444" s="2"/>
      <c r="U444" s="2"/>
      <c r="V444" s="2"/>
      <c r="W444" s="2"/>
    </row>
    <row r="445" spans="1:23" ht="12.75" x14ac:dyDescent="0.2">
      <c r="A445" s="9" t="s">
        <v>2533</v>
      </c>
      <c r="B445" s="10">
        <v>42165</v>
      </c>
      <c r="C445" s="68">
        <f>YEAR(Table18[[#This Row],[Release Date]])</f>
        <v>2015</v>
      </c>
      <c r="D445" s="11" t="s">
        <v>2534</v>
      </c>
      <c r="E445" s="12" t="s">
        <v>42</v>
      </c>
      <c r="F445" s="12"/>
      <c r="G445" s="13" t="s">
        <v>2535</v>
      </c>
      <c r="H445" s="14"/>
      <c r="I445" s="15" t="s">
        <v>2535</v>
      </c>
      <c r="J445" s="15" t="s">
        <v>2536</v>
      </c>
      <c r="K445" s="15" t="s">
        <v>2537</v>
      </c>
      <c r="L445" s="15" t="s">
        <v>2538</v>
      </c>
      <c r="M445" s="12"/>
      <c r="N445" s="16">
        <v>3800000</v>
      </c>
      <c r="O445" s="17">
        <v>3300000</v>
      </c>
      <c r="P445" s="32">
        <f>Table18[[#This Row],[Box Office Revenue ($)]]-Table18[[#This Row],[Budget ($)]]</f>
        <v>-500000</v>
      </c>
      <c r="Q445" s="35">
        <f>(Table18[[#This Row],[Profit Made]]/Table18[[#This Row],[Budget ($)]])</f>
        <v>-0.13157894736842105</v>
      </c>
      <c r="R445" s="2"/>
      <c r="S445" s="2"/>
      <c r="T445" s="2"/>
      <c r="U445" s="2"/>
      <c r="V445" s="2"/>
      <c r="W445" s="2"/>
    </row>
    <row r="446" spans="1:23" ht="12.75" x14ac:dyDescent="0.2">
      <c r="A446" s="9" t="s">
        <v>2539</v>
      </c>
      <c r="B446" s="10">
        <v>41889</v>
      </c>
      <c r="C446" s="68">
        <f>YEAR(Table18[[#This Row],[Release Date]])</f>
        <v>2014</v>
      </c>
      <c r="D446" s="11" t="s">
        <v>2540</v>
      </c>
      <c r="E446" s="12" t="s">
        <v>63</v>
      </c>
      <c r="F446" s="12" t="s">
        <v>64</v>
      </c>
      <c r="G446" s="13" t="s">
        <v>2541</v>
      </c>
      <c r="H446" s="14"/>
      <c r="I446" s="15" t="s">
        <v>1211</v>
      </c>
      <c r="J446" s="15" t="s">
        <v>2542</v>
      </c>
      <c r="K446" s="12"/>
      <c r="L446" s="12"/>
      <c r="M446" s="12"/>
      <c r="N446" s="16">
        <v>15000000</v>
      </c>
      <c r="O446" s="17">
        <v>123700000</v>
      </c>
      <c r="P446" s="32">
        <f>Table18[[#This Row],[Box Office Revenue ($)]]-Table18[[#This Row],[Budget ($)]]</f>
        <v>108700000</v>
      </c>
      <c r="Q446" s="35">
        <f>(Table18[[#This Row],[Profit Made]]/Table18[[#This Row],[Budget ($)]])</f>
        <v>7.246666666666667</v>
      </c>
      <c r="R446" s="2"/>
      <c r="S446" s="2"/>
      <c r="T446" s="2"/>
      <c r="U446" s="2"/>
      <c r="V446" s="2"/>
      <c r="W446" s="2"/>
    </row>
    <row r="447" spans="1:23" ht="12.75" x14ac:dyDescent="0.2">
      <c r="A447" s="9" t="s">
        <v>2543</v>
      </c>
      <c r="B447" s="10">
        <v>41012</v>
      </c>
      <c r="C447" s="68">
        <f>YEAR(Table18[[#This Row],[Release Date]])</f>
        <v>2012</v>
      </c>
      <c r="D447" s="11" t="s">
        <v>2544</v>
      </c>
      <c r="E447" s="12" t="s">
        <v>42</v>
      </c>
      <c r="F447" s="12"/>
      <c r="G447" s="13" t="s">
        <v>681</v>
      </c>
      <c r="H447" s="13" t="s">
        <v>680</v>
      </c>
      <c r="I447" s="15" t="s">
        <v>2545</v>
      </c>
      <c r="J447" s="15" t="s">
        <v>2546</v>
      </c>
      <c r="K447" s="15" t="s">
        <v>2547</v>
      </c>
      <c r="L447" s="15" t="s">
        <v>2548</v>
      </c>
      <c r="M447" s="15" t="s">
        <v>2549</v>
      </c>
      <c r="N447" s="16">
        <v>30000000</v>
      </c>
      <c r="O447" s="17">
        <v>54800000</v>
      </c>
      <c r="P447" s="32">
        <f>Table18[[#This Row],[Box Office Revenue ($)]]-Table18[[#This Row],[Budget ($)]]</f>
        <v>24800000</v>
      </c>
      <c r="Q447" s="35">
        <f>(Table18[[#This Row],[Profit Made]]/Table18[[#This Row],[Budget ($)]])</f>
        <v>0.82666666666666666</v>
      </c>
      <c r="R447" s="2"/>
      <c r="S447" s="2"/>
      <c r="T447" s="2"/>
      <c r="U447" s="2"/>
      <c r="V447" s="2"/>
      <c r="W447" s="2"/>
    </row>
    <row r="448" spans="1:23" ht="12.75" x14ac:dyDescent="0.2">
      <c r="A448" s="9" t="s">
        <v>2550</v>
      </c>
      <c r="B448" s="10">
        <v>42251</v>
      </c>
      <c r="C448" s="68">
        <f>YEAR(Table18[[#This Row],[Release Date]])</f>
        <v>2015</v>
      </c>
      <c r="D448" s="11" t="s">
        <v>2551</v>
      </c>
      <c r="E448" s="12" t="s">
        <v>24</v>
      </c>
      <c r="F448" s="12" t="s">
        <v>16</v>
      </c>
      <c r="G448" s="13" t="s">
        <v>385</v>
      </c>
      <c r="H448" s="14"/>
      <c r="I448" s="15" t="s">
        <v>583</v>
      </c>
      <c r="J448" s="15" t="s">
        <v>2552</v>
      </c>
      <c r="K448" s="15" t="s">
        <v>2553</v>
      </c>
      <c r="L448" s="15" t="s">
        <v>2554</v>
      </c>
      <c r="M448" s="12"/>
      <c r="N448" s="16">
        <v>25000000</v>
      </c>
      <c r="O448" s="17">
        <v>72600000</v>
      </c>
      <c r="P448" s="32">
        <f>Table18[[#This Row],[Box Office Revenue ($)]]-Table18[[#This Row],[Budget ($)]]</f>
        <v>47600000</v>
      </c>
      <c r="Q448" s="35">
        <f>(Table18[[#This Row],[Profit Made]]/Table18[[#This Row],[Budget ($)]])</f>
        <v>1.9039999999999999</v>
      </c>
      <c r="R448" s="2"/>
      <c r="S448" s="2"/>
      <c r="T448" s="2"/>
      <c r="U448" s="2"/>
      <c r="V448" s="2"/>
      <c r="W448" s="2"/>
    </row>
    <row r="449" spans="1:23" ht="12.75" x14ac:dyDescent="0.2">
      <c r="A449" s="9" t="s">
        <v>2555</v>
      </c>
      <c r="B449" s="10">
        <v>41229</v>
      </c>
      <c r="C449" s="68">
        <f>YEAR(Table18[[#This Row],[Release Date]])</f>
        <v>2012</v>
      </c>
      <c r="D449" s="11" t="s">
        <v>2556</v>
      </c>
      <c r="E449" s="12" t="s">
        <v>54</v>
      </c>
      <c r="F449" s="12" t="s">
        <v>64</v>
      </c>
      <c r="G449" s="13" t="s">
        <v>2557</v>
      </c>
      <c r="H449" s="14"/>
      <c r="I449" s="15" t="s">
        <v>216</v>
      </c>
      <c r="J449" s="15" t="s">
        <v>2558</v>
      </c>
      <c r="K449" s="15" t="s">
        <v>2559</v>
      </c>
      <c r="L449" s="15" t="s">
        <v>2560</v>
      </c>
      <c r="M449" s="15" t="s">
        <v>2561</v>
      </c>
      <c r="N449" s="16">
        <v>120000000</v>
      </c>
      <c r="O449" s="17">
        <v>829700000</v>
      </c>
      <c r="P449" s="32">
        <f>Table18[[#This Row],[Box Office Revenue ($)]]-Table18[[#This Row],[Budget ($)]]</f>
        <v>709700000</v>
      </c>
      <c r="Q449" s="35">
        <f>(Table18[[#This Row],[Profit Made]]/Table18[[#This Row],[Budget ($)]])</f>
        <v>5.9141666666666666</v>
      </c>
      <c r="R449" s="2"/>
      <c r="S449" s="2"/>
      <c r="T449" s="2"/>
      <c r="U449" s="2"/>
      <c r="V449" s="2"/>
      <c r="W449" s="2"/>
    </row>
    <row r="450" spans="1:23" ht="12.75" x14ac:dyDescent="0.2">
      <c r="A450" s="9" t="s">
        <v>2562</v>
      </c>
      <c r="B450" s="10">
        <v>42210</v>
      </c>
      <c r="C450" s="68">
        <f>YEAR(Table18[[#This Row],[Release Date]])</f>
        <v>2015</v>
      </c>
      <c r="D450" s="11" t="s">
        <v>2563</v>
      </c>
      <c r="E450" s="12" t="s">
        <v>17</v>
      </c>
      <c r="F450" s="12"/>
      <c r="G450" s="13" t="s">
        <v>856</v>
      </c>
      <c r="H450" s="14"/>
      <c r="I450" s="15" t="s">
        <v>2564</v>
      </c>
      <c r="J450" s="15" t="s">
        <v>250</v>
      </c>
      <c r="K450" s="15" t="s">
        <v>2333</v>
      </c>
      <c r="L450" s="15" t="s">
        <v>2565</v>
      </c>
      <c r="M450" s="15" t="s">
        <v>2566</v>
      </c>
      <c r="N450" s="16">
        <v>13000000</v>
      </c>
      <c r="O450" s="17">
        <v>13500000</v>
      </c>
      <c r="P450" s="32">
        <f>Table18[[#This Row],[Box Office Revenue ($)]]-Table18[[#This Row],[Budget ($)]]</f>
        <v>500000</v>
      </c>
      <c r="Q450" s="35">
        <f>(Table18[[#This Row],[Profit Made]]/Table18[[#This Row],[Budget ($)]])</f>
        <v>3.8461538461538464E-2</v>
      </c>
      <c r="R450" s="2"/>
      <c r="S450" s="2"/>
      <c r="T450" s="2"/>
      <c r="U450" s="2"/>
      <c r="V450" s="2"/>
      <c r="W450" s="2"/>
    </row>
    <row r="451" spans="1:23" ht="12.75" x14ac:dyDescent="0.2">
      <c r="A451" s="9" t="s">
        <v>2567</v>
      </c>
      <c r="B451" s="10">
        <v>42255</v>
      </c>
      <c r="C451" s="68">
        <f>YEAR(Table18[[#This Row],[Release Date]])</f>
        <v>2015</v>
      </c>
      <c r="D451" s="11" t="s">
        <v>2568</v>
      </c>
      <c r="E451" s="12" t="s">
        <v>17</v>
      </c>
      <c r="F451" s="12" t="s">
        <v>16</v>
      </c>
      <c r="G451" s="13" t="s">
        <v>160</v>
      </c>
      <c r="H451" s="14"/>
      <c r="I451" s="15" t="s">
        <v>273</v>
      </c>
      <c r="J451" s="15" t="s">
        <v>2569</v>
      </c>
      <c r="K451" s="15" t="s">
        <v>2570</v>
      </c>
      <c r="L451" s="15" t="s">
        <v>2571</v>
      </c>
      <c r="M451" s="15" t="s">
        <v>2572</v>
      </c>
      <c r="N451" s="16">
        <v>5000000</v>
      </c>
      <c r="O451" s="17">
        <v>98500000</v>
      </c>
      <c r="P451" s="32">
        <f>Table18[[#This Row],[Box Office Revenue ($)]]-Table18[[#This Row],[Budget ($)]]</f>
        <v>93500000</v>
      </c>
      <c r="Q451" s="35">
        <f>(Table18[[#This Row],[Profit Made]]/Table18[[#This Row],[Budget ($)]])</f>
        <v>18.7</v>
      </c>
      <c r="R451" s="2"/>
      <c r="S451" s="2"/>
      <c r="T451" s="2"/>
      <c r="U451" s="2"/>
      <c r="V451" s="2"/>
      <c r="W451" s="2"/>
    </row>
    <row r="452" spans="1:23" ht="12.75" x14ac:dyDescent="0.2">
      <c r="A452" s="9" t="s">
        <v>2573</v>
      </c>
      <c r="B452" s="10">
        <v>42277</v>
      </c>
      <c r="C452" s="68">
        <f>YEAR(Table18[[#This Row],[Release Date]])</f>
        <v>2015</v>
      </c>
      <c r="D452" s="11" t="s">
        <v>2574</v>
      </c>
      <c r="E452" s="12" t="s">
        <v>63</v>
      </c>
      <c r="F452" s="12"/>
      <c r="G452" s="13" t="s">
        <v>779</v>
      </c>
      <c r="H452" s="14"/>
      <c r="I452" s="15" t="s">
        <v>1237</v>
      </c>
      <c r="J452" s="15" t="s">
        <v>1841</v>
      </c>
      <c r="K452" s="15" t="s">
        <v>26</v>
      </c>
      <c r="L452" s="15" t="s">
        <v>2575</v>
      </c>
      <c r="M452" s="12"/>
      <c r="N452" s="16">
        <v>45000000</v>
      </c>
      <c r="O452" s="17">
        <v>61200000</v>
      </c>
      <c r="P452" s="32">
        <f>Table18[[#This Row],[Box Office Revenue ($)]]-Table18[[#This Row],[Budget ($)]]</f>
        <v>16200000</v>
      </c>
      <c r="Q452" s="35">
        <f>(Table18[[#This Row],[Profit Made]]/Table18[[#This Row],[Budget ($)]])</f>
        <v>0.36</v>
      </c>
      <c r="R452" s="2"/>
      <c r="S452" s="2"/>
      <c r="T452" s="2"/>
      <c r="U452" s="2"/>
      <c r="V452" s="2"/>
      <c r="W452" s="2"/>
    </row>
    <row r="453" spans="1:23" ht="12.75" x14ac:dyDescent="0.2">
      <c r="A453" s="9" t="s">
        <v>2576</v>
      </c>
      <c r="B453" s="10">
        <v>41117</v>
      </c>
      <c r="C453" s="68">
        <f>YEAR(Table18[[#This Row],[Release Date]])</f>
        <v>2012</v>
      </c>
      <c r="D453" s="11" t="s">
        <v>2577</v>
      </c>
      <c r="E453" s="12" t="s">
        <v>42</v>
      </c>
      <c r="F453" s="12"/>
      <c r="G453" s="13" t="s">
        <v>1649</v>
      </c>
      <c r="H453" s="14"/>
      <c r="I453" s="15" t="s">
        <v>1444</v>
      </c>
      <c r="J453" s="15" t="s">
        <v>2285</v>
      </c>
      <c r="K453" s="15" t="s">
        <v>1165</v>
      </c>
      <c r="L453" s="15" t="s">
        <v>45</v>
      </c>
      <c r="M453" s="15" t="s">
        <v>2578</v>
      </c>
      <c r="N453" s="16">
        <v>68000000</v>
      </c>
      <c r="O453" s="17">
        <v>68300000</v>
      </c>
      <c r="P453" s="32">
        <f>Table18[[#This Row],[Box Office Revenue ($)]]-Table18[[#This Row],[Budget ($)]]</f>
        <v>300000</v>
      </c>
      <c r="Q453" s="35">
        <f>(Table18[[#This Row],[Profit Made]]/Table18[[#This Row],[Budget ($)]])</f>
        <v>4.4117647058823529E-3</v>
      </c>
      <c r="R453" s="2"/>
      <c r="S453" s="2"/>
      <c r="T453" s="2"/>
      <c r="U453" s="2"/>
      <c r="V453" s="2"/>
      <c r="W453" s="2"/>
    </row>
    <row r="454" spans="1:23" ht="12.75" x14ac:dyDescent="0.2">
      <c r="A454" s="9" t="s">
        <v>2579</v>
      </c>
      <c r="B454" s="10">
        <v>41999</v>
      </c>
      <c r="C454" s="68">
        <f>YEAR(Table18[[#This Row],[Release Date]])</f>
        <v>2014</v>
      </c>
      <c r="D454" s="11" t="s">
        <v>2580</v>
      </c>
      <c r="E454" s="12" t="s">
        <v>64</v>
      </c>
      <c r="F454" s="12"/>
      <c r="G454" s="13" t="s">
        <v>1210</v>
      </c>
      <c r="H454" s="14"/>
      <c r="I454" s="15" t="s">
        <v>2581</v>
      </c>
      <c r="J454" s="15" t="s">
        <v>2582</v>
      </c>
      <c r="K454" s="15" t="s">
        <v>2583</v>
      </c>
      <c r="L454" s="12"/>
      <c r="M454" s="12"/>
      <c r="N454" s="16">
        <v>22500000</v>
      </c>
      <c r="O454" s="17">
        <v>30800000</v>
      </c>
      <c r="P454" s="32">
        <f>Table18[[#This Row],[Box Office Revenue ($)]]-Table18[[#This Row],[Budget ($)]]</f>
        <v>8300000</v>
      </c>
      <c r="Q454" s="35">
        <f>(Table18[[#This Row],[Profit Made]]/Table18[[#This Row],[Budget ($)]])</f>
        <v>0.36888888888888888</v>
      </c>
      <c r="R454" s="2"/>
      <c r="S454" s="2"/>
      <c r="T454" s="2"/>
      <c r="U454" s="2"/>
      <c r="V454" s="2"/>
      <c r="W454" s="2"/>
    </row>
    <row r="455" spans="1:23" ht="12.75" x14ac:dyDescent="0.2">
      <c r="A455" s="9" t="s">
        <v>2584</v>
      </c>
      <c r="B455" s="10">
        <v>41460</v>
      </c>
      <c r="C455" s="68">
        <f>YEAR(Table18[[#This Row],[Release Date]])</f>
        <v>2013</v>
      </c>
      <c r="D455" s="11" t="s">
        <v>2585</v>
      </c>
      <c r="E455" s="12" t="s">
        <v>42</v>
      </c>
      <c r="F455" s="12" t="s">
        <v>64</v>
      </c>
      <c r="G455" s="13" t="s">
        <v>2586</v>
      </c>
      <c r="H455" s="13" t="s">
        <v>2587</v>
      </c>
      <c r="I455" s="15" t="s">
        <v>601</v>
      </c>
      <c r="J455" s="15" t="s">
        <v>108</v>
      </c>
      <c r="K455" s="15" t="s">
        <v>135</v>
      </c>
      <c r="L455" s="15" t="s">
        <v>2588</v>
      </c>
      <c r="M455" s="15" t="s">
        <v>1635</v>
      </c>
      <c r="N455" s="16">
        <v>5000000</v>
      </c>
      <c r="O455" s="17">
        <v>5000000</v>
      </c>
      <c r="P455" s="32">
        <f>Table18[[#This Row],[Box Office Revenue ($)]]-Table18[[#This Row],[Budget ($)]]</f>
        <v>0</v>
      </c>
      <c r="Q455" s="35">
        <f>(Table18[[#This Row],[Profit Made]]/Table18[[#This Row],[Budget ($)]])</f>
        <v>0</v>
      </c>
      <c r="R455" s="2"/>
      <c r="S455" s="2"/>
      <c r="T455" s="2"/>
      <c r="U455" s="2"/>
      <c r="V455" s="2"/>
      <c r="W455" s="2"/>
    </row>
    <row r="456" spans="1:23" ht="12.75" x14ac:dyDescent="0.2">
      <c r="A456" s="9" t="s">
        <v>2589</v>
      </c>
      <c r="B456" s="10">
        <v>42020</v>
      </c>
      <c r="C456" s="68">
        <f>YEAR(Table18[[#This Row],[Release Date]])</f>
        <v>2015</v>
      </c>
      <c r="D456" s="11" t="s">
        <v>2590</v>
      </c>
      <c r="E456" s="12" t="s">
        <v>183</v>
      </c>
      <c r="F456" s="12" t="s">
        <v>42</v>
      </c>
      <c r="G456" s="13" t="s">
        <v>2591</v>
      </c>
      <c r="H456" s="14"/>
      <c r="I456" s="15" t="s">
        <v>450</v>
      </c>
      <c r="J456" s="15" t="s">
        <v>1135</v>
      </c>
      <c r="K456" s="15" t="s">
        <v>2592</v>
      </c>
      <c r="L456" s="15" t="s">
        <v>2593</v>
      </c>
      <c r="M456" s="15" t="s">
        <v>1988</v>
      </c>
      <c r="N456" s="16">
        <v>23000000</v>
      </c>
      <c r="O456" s="17">
        <v>79800000</v>
      </c>
      <c r="P456" s="32">
        <f>Table18[[#This Row],[Box Office Revenue ($)]]-Table18[[#This Row],[Budget ($)]]</f>
        <v>56800000</v>
      </c>
      <c r="Q456" s="35">
        <f>(Table18[[#This Row],[Profit Made]]/Table18[[#This Row],[Budget ($)]])</f>
        <v>2.4695652173913043</v>
      </c>
      <c r="R456" s="2"/>
      <c r="S456" s="2"/>
      <c r="T456" s="2"/>
      <c r="U456" s="2"/>
      <c r="V456" s="2"/>
      <c r="W456" s="2"/>
    </row>
    <row r="457" spans="1:23" ht="12.75" x14ac:dyDescent="0.2">
      <c r="A457" s="9" t="s">
        <v>2594</v>
      </c>
      <c r="B457" s="10">
        <v>42396</v>
      </c>
      <c r="C457" s="68">
        <f>YEAR(Table18[[#This Row],[Release Date]])</f>
        <v>2016</v>
      </c>
      <c r="D457" s="11" t="s">
        <v>2595</v>
      </c>
      <c r="E457" s="12" t="s">
        <v>17</v>
      </c>
      <c r="F457" s="12"/>
      <c r="G457" s="13" t="s">
        <v>2596</v>
      </c>
      <c r="H457" s="14"/>
      <c r="I457" s="15" t="s">
        <v>2597</v>
      </c>
      <c r="J457" s="15" t="s">
        <v>2598</v>
      </c>
      <c r="K457" s="15" t="s">
        <v>2599</v>
      </c>
      <c r="L457" s="12"/>
      <c r="M457" s="12"/>
      <c r="N457" s="16">
        <v>3000000</v>
      </c>
      <c r="O457" s="17">
        <v>40400000</v>
      </c>
      <c r="P457" s="32">
        <f>Table18[[#This Row],[Box Office Revenue ($)]]-Table18[[#This Row],[Budget ($)]]</f>
        <v>37400000</v>
      </c>
      <c r="Q457" s="35">
        <f>(Table18[[#This Row],[Profit Made]]/Table18[[#This Row],[Budget ($)]])</f>
        <v>12.466666666666667</v>
      </c>
      <c r="R457" s="2"/>
      <c r="S457" s="2"/>
      <c r="T457" s="2"/>
      <c r="U457" s="2"/>
      <c r="V457" s="2"/>
      <c r="W457" s="2"/>
    </row>
    <row r="458" spans="1:23" ht="12.75" x14ac:dyDescent="0.2">
      <c r="A458" s="9" t="s">
        <v>2600</v>
      </c>
      <c r="B458" s="10">
        <v>41479</v>
      </c>
      <c r="C458" s="68">
        <f>YEAR(Table18[[#This Row],[Release Date]])</f>
        <v>2013</v>
      </c>
      <c r="D458" s="11" t="s">
        <v>2601</v>
      </c>
      <c r="E458" s="12" t="s">
        <v>24</v>
      </c>
      <c r="F458" s="12" t="s">
        <v>145</v>
      </c>
      <c r="G458" s="13" t="s">
        <v>2602</v>
      </c>
      <c r="H458" s="14"/>
      <c r="I458" s="15" t="s">
        <v>464</v>
      </c>
      <c r="J458" s="15" t="s">
        <v>941</v>
      </c>
      <c r="K458" s="15" t="s">
        <v>2603</v>
      </c>
      <c r="L458" s="15" t="s">
        <v>2604</v>
      </c>
      <c r="M458" s="15" t="s">
        <v>2605</v>
      </c>
      <c r="N458" s="16">
        <v>120000000</v>
      </c>
      <c r="O458" s="17">
        <v>414800000</v>
      </c>
      <c r="P458" s="32">
        <f>Table18[[#This Row],[Box Office Revenue ($)]]-Table18[[#This Row],[Budget ($)]]</f>
        <v>294800000</v>
      </c>
      <c r="Q458" s="35">
        <f>(Table18[[#This Row],[Profit Made]]/Table18[[#This Row],[Budget ($)]])</f>
        <v>2.4566666666666666</v>
      </c>
      <c r="R458" s="2"/>
      <c r="S458" s="2"/>
      <c r="T458" s="2"/>
      <c r="U458" s="2"/>
      <c r="V458" s="2"/>
      <c r="W458" s="2"/>
    </row>
    <row r="459" spans="1:23" ht="12.75" x14ac:dyDescent="0.2">
      <c r="A459" s="9" t="s">
        <v>2606</v>
      </c>
      <c r="B459" s="10">
        <v>40942</v>
      </c>
      <c r="C459" s="68">
        <f>YEAR(Table18[[#This Row],[Release Date]])</f>
        <v>2012</v>
      </c>
      <c r="D459" s="11" t="s">
        <v>2607</v>
      </c>
      <c r="E459" s="12" t="s">
        <v>17</v>
      </c>
      <c r="F459" s="12" t="s">
        <v>16</v>
      </c>
      <c r="G459" s="13" t="s">
        <v>2608</v>
      </c>
      <c r="H459" s="14"/>
      <c r="I459" s="15" t="s">
        <v>2609</v>
      </c>
      <c r="J459" s="15" t="s">
        <v>861</v>
      </c>
      <c r="K459" s="15" t="s">
        <v>1331</v>
      </c>
      <c r="L459" s="15" t="s">
        <v>2610</v>
      </c>
      <c r="M459" s="15" t="s">
        <v>2611</v>
      </c>
      <c r="N459" s="16">
        <v>15000000</v>
      </c>
      <c r="O459" s="17">
        <v>128500000</v>
      </c>
      <c r="P459" s="32">
        <f>Table18[[#This Row],[Box Office Revenue ($)]]-Table18[[#This Row],[Budget ($)]]</f>
        <v>113500000</v>
      </c>
      <c r="Q459" s="35">
        <f>(Table18[[#This Row],[Profit Made]]/Table18[[#This Row],[Budget ($)]])</f>
        <v>7.5666666666666664</v>
      </c>
      <c r="R459" s="2"/>
      <c r="S459" s="2"/>
      <c r="T459" s="2"/>
      <c r="U459" s="2"/>
      <c r="V459" s="2"/>
      <c r="W459" s="2"/>
    </row>
    <row r="460" spans="1:23" ht="12.75" x14ac:dyDescent="0.2">
      <c r="A460" s="9" t="s">
        <v>2612</v>
      </c>
      <c r="B460" s="10">
        <v>42003</v>
      </c>
      <c r="C460" s="68">
        <f>YEAR(Table18[[#This Row],[Release Date]])</f>
        <v>2014</v>
      </c>
      <c r="D460" s="11" t="s">
        <v>2613</v>
      </c>
      <c r="E460" s="12" t="s">
        <v>17</v>
      </c>
      <c r="F460" s="12"/>
      <c r="G460" s="13" t="s">
        <v>2614</v>
      </c>
      <c r="H460" s="14"/>
      <c r="I460" s="15" t="s">
        <v>2615</v>
      </c>
      <c r="J460" s="15" t="s">
        <v>2616</v>
      </c>
      <c r="K460" s="15" t="s">
        <v>2617</v>
      </c>
      <c r="L460" s="15" t="s">
        <v>2618</v>
      </c>
      <c r="M460" s="15" t="s">
        <v>2619</v>
      </c>
      <c r="N460" s="16">
        <v>15000000</v>
      </c>
      <c r="O460" s="17">
        <v>48900000</v>
      </c>
      <c r="P460" s="32">
        <f>Table18[[#This Row],[Box Office Revenue ($)]]-Table18[[#This Row],[Budget ($)]]</f>
        <v>33900000</v>
      </c>
      <c r="Q460" s="35">
        <f>(Table18[[#This Row],[Profit Made]]/Table18[[#This Row],[Budget ($)]])</f>
        <v>2.2599999999999998</v>
      </c>
      <c r="R460" s="2"/>
      <c r="S460" s="2"/>
      <c r="T460" s="2"/>
      <c r="U460" s="2"/>
      <c r="V460" s="2"/>
      <c r="W460" s="2"/>
    </row>
    <row r="461" spans="1:23" ht="12.75" x14ac:dyDescent="0.2">
      <c r="A461" s="9" t="s">
        <v>2620</v>
      </c>
      <c r="B461" s="10">
        <v>41474</v>
      </c>
      <c r="C461" s="68">
        <f>YEAR(Table18[[#This Row],[Release Date]])</f>
        <v>2013</v>
      </c>
      <c r="D461" s="11" t="s">
        <v>2621</v>
      </c>
      <c r="E461" s="12" t="s">
        <v>42</v>
      </c>
      <c r="F461" s="12" t="s">
        <v>159</v>
      </c>
      <c r="G461" s="13" t="s">
        <v>2622</v>
      </c>
      <c r="H461" s="14"/>
      <c r="I461" s="15" t="s">
        <v>1360</v>
      </c>
      <c r="J461" s="15" t="s">
        <v>2254</v>
      </c>
      <c r="K461" s="15" t="s">
        <v>2623</v>
      </c>
      <c r="L461" s="15" t="s">
        <v>2232</v>
      </c>
      <c r="M461" s="15" t="s">
        <v>2624</v>
      </c>
      <c r="N461" s="16">
        <v>20000000</v>
      </c>
      <c r="O461" s="17">
        <v>46100000</v>
      </c>
      <c r="P461" s="32">
        <f>Table18[[#This Row],[Box Office Revenue ($)]]-Table18[[#This Row],[Budget ($)]]</f>
        <v>26100000</v>
      </c>
      <c r="Q461" s="35">
        <f>(Table18[[#This Row],[Profit Made]]/Table18[[#This Row],[Budget ($)]])</f>
        <v>1.3049999999999999</v>
      </c>
      <c r="R461" s="2"/>
      <c r="S461" s="2"/>
      <c r="T461" s="2"/>
      <c r="U461" s="2"/>
      <c r="V461" s="2"/>
      <c r="W461" s="2"/>
    </row>
    <row r="462" spans="1:23" ht="12.75" x14ac:dyDescent="0.2">
      <c r="A462" s="9" t="s">
        <v>2625</v>
      </c>
      <c r="B462" s="10">
        <v>42440</v>
      </c>
      <c r="C462" s="68">
        <f>YEAR(Table18[[#This Row],[Release Date]])</f>
        <v>2016</v>
      </c>
      <c r="D462" s="11" t="s">
        <v>2626</v>
      </c>
      <c r="E462" s="12" t="s">
        <v>64</v>
      </c>
      <c r="F462" s="12"/>
      <c r="G462" s="13" t="s">
        <v>2627</v>
      </c>
      <c r="H462" s="14"/>
      <c r="I462" s="15" t="s">
        <v>2628</v>
      </c>
      <c r="J462" s="15" t="s">
        <v>1868</v>
      </c>
      <c r="K462" s="12"/>
      <c r="L462" s="12"/>
      <c r="M462" s="12"/>
      <c r="N462" s="16">
        <v>18500000</v>
      </c>
      <c r="O462" s="17">
        <v>7200000</v>
      </c>
      <c r="P462" s="32">
        <f>Table18[[#This Row],[Box Office Revenue ($)]]-Table18[[#This Row],[Budget ($)]]</f>
        <v>-11300000</v>
      </c>
      <c r="Q462" s="35">
        <f>(Table18[[#This Row],[Profit Made]]/Table18[[#This Row],[Budget ($)]])</f>
        <v>-0.61081081081081079</v>
      </c>
      <c r="R462" s="2"/>
      <c r="S462" s="2"/>
      <c r="T462" s="2"/>
      <c r="U462" s="2"/>
      <c r="V462" s="2"/>
      <c r="W462" s="2"/>
    </row>
    <row r="463" spans="1:23" ht="12.75" x14ac:dyDescent="0.2">
      <c r="A463" s="9" t="s">
        <v>2629</v>
      </c>
      <c r="B463" s="10">
        <v>41019</v>
      </c>
      <c r="C463" s="68">
        <f>YEAR(Table18[[#This Row],[Release Date]])</f>
        <v>2012</v>
      </c>
      <c r="D463" s="11" t="s">
        <v>2630</v>
      </c>
      <c r="E463" s="12" t="s">
        <v>42</v>
      </c>
      <c r="F463" s="12" t="s">
        <v>183</v>
      </c>
      <c r="G463" s="13" t="s">
        <v>1747</v>
      </c>
      <c r="H463" s="14"/>
      <c r="I463" s="15" t="s">
        <v>450</v>
      </c>
      <c r="J463" s="15" t="s">
        <v>2422</v>
      </c>
      <c r="K463" s="15" t="s">
        <v>1462</v>
      </c>
      <c r="L463" s="15" t="s">
        <v>734</v>
      </c>
      <c r="M463" s="15" t="s">
        <v>2631</v>
      </c>
      <c r="N463" s="16">
        <v>12000000</v>
      </c>
      <c r="O463" s="17">
        <v>96100000</v>
      </c>
      <c r="P463" s="32">
        <f>Table18[[#This Row],[Box Office Revenue ($)]]-Table18[[#This Row],[Budget ($)]]</f>
        <v>84100000</v>
      </c>
      <c r="Q463" s="35">
        <f>(Table18[[#This Row],[Profit Made]]/Table18[[#This Row],[Budget ($)]])</f>
        <v>7.0083333333333337</v>
      </c>
      <c r="R463" s="2"/>
      <c r="S463" s="2"/>
      <c r="T463" s="2"/>
      <c r="U463" s="2"/>
      <c r="V463" s="2"/>
      <c r="W463" s="2"/>
    </row>
    <row r="464" spans="1:23" ht="12.75" x14ac:dyDescent="0.2">
      <c r="A464" s="9" t="s">
        <v>2632</v>
      </c>
      <c r="B464" s="10">
        <v>41437</v>
      </c>
      <c r="C464" s="68">
        <f>YEAR(Table18[[#This Row],[Release Date]])</f>
        <v>2013</v>
      </c>
      <c r="D464" s="11" t="s">
        <v>2633</v>
      </c>
      <c r="E464" s="12" t="s">
        <v>42</v>
      </c>
      <c r="F464" s="12" t="s">
        <v>159</v>
      </c>
      <c r="G464" s="13" t="s">
        <v>2289</v>
      </c>
      <c r="H464" s="13" t="s">
        <v>1191</v>
      </c>
      <c r="I464" s="15" t="s">
        <v>1191</v>
      </c>
      <c r="J464" s="15" t="s">
        <v>1002</v>
      </c>
      <c r="K464" s="15" t="s">
        <v>2290</v>
      </c>
      <c r="L464" s="15" t="s">
        <v>2634</v>
      </c>
      <c r="M464" s="15" t="s">
        <v>2037</v>
      </c>
      <c r="N464" s="16">
        <v>32000000</v>
      </c>
      <c r="O464" s="17">
        <v>126000000</v>
      </c>
      <c r="P464" s="32">
        <f>Table18[[#This Row],[Box Office Revenue ($)]]-Table18[[#This Row],[Budget ($)]]</f>
        <v>94000000</v>
      </c>
      <c r="Q464" s="35">
        <f>(Table18[[#This Row],[Profit Made]]/Table18[[#This Row],[Budget ($)]])</f>
        <v>2.9375</v>
      </c>
      <c r="R464" s="2"/>
      <c r="S464" s="2"/>
      <c r="T464" s="2"/>
      <c r="U464" s="2"/>
      <c r="V464" s="2"/>
      <c r="W464" s="2"/>
    </row>
    <row r="465" spans="1:23" ht="12.75" x14ac:dyDescent="0.2">
      <c r="A465" s="9" t="s">
        <v>2635</v>
      </c>
      <c r="B465" s="10">
        <v>41901</v>
      </c>
      <c r="C465" s="68">
        <f>YEAR(Table18[[#This Row],[Release Date]])</f>
        <v>2014</v>
      </c>
      <c r="D465" s="11" t="s">
        <v>2636</v>
      </c>
      <c r="E465" s="12" t="s">
        <v>42</v>
      </c>
      <c r="F465" s="12"/>
      <c r="G465" s="13" t="s">
        <v>1443</v>
      </c>
      <c r="H465" s="14"/>
      <c r="I465" s="15" t="s">
        <v>982</v>
      </c>
      <c r="J465" s="15" t="s">
        <v>1891</v>
      </c>
      <c r="K465" s="15" t="s">
        <v>2637</v>
      </c>
      <c r="L465" s="15" t="s">
        <v>1394</v>
      </c>
      <c r="M465" s="15" t="s">
        <v>249</v>
      </c>
      <c r="N465" s="16">
        <v>19800000</v>
      </c>
      <c r="O465" s="17">
        <v>41300000</v>
      </c>
      <c r="P465" s="32">
        <f>Table18[[#This Row],[Box Office Revenue ($)]]-Table18[[#This Row],[Budget ($)]]</f>
        <v>21500000</v>
      </c>
      <c r="Q465" s="35">
        <f>(Table18[[#This Row],[Profit Made]]/Table18[[#This Row],[Budget ($)]])</f>
        <v>1.0858585858585859</v>
      </c>
      <c r="R465" s="2"/>
      <c r="S465" s="2"/>
      <c r="T465" s="2"/>
      <c r="U465" s="2"/>
      <c r="V465" s="2"/>
      <c r="W465" s="2"/>
    </row>
    <row r="466" spans="1:23" ht="12.75" x14ac:dyDescent="0.2">
      <c r="A466" s="9" t="s">
        <v>2638</v>
      </c>
      <c r="B466" s="10">
        <v>40956</v>
      </c>
      <c r="C466" s="68">
        <f>YEAR(Table18[[#This Row],[Release Date]])</f>
        <v>2012</v>
      </c>
      <c r="D466" s="11" t="s">
        <v>2639</v>
      </c>
      <c r="E466" s="12" t="s">
        <v>24</v>
      </c>
      <c r="F466" s="12" t="s">
        <v>183</v>
      </c>
      <c r="G466" s="13" t="s">
        <v>2640</v>
      </c>
      <c r="H466" s="14"/>
      <c r="I466" s="15" t="s">
        <v>489</v>
      </c>
      <c r="J466" s="15" t="s">
        <v>1098</v>
      </c>
      <c r="K466" s="15" t="s">
        <v>989</v>
      </c>
      <c r="L466" s="15" t="s">
        <v>816</v>
      </c>
      <c r="M466" s="15" t="s">
        <v>2641</v>
      </c>
      <c r="N466" s="16">
        <v>65000000</v>
      </c>
      <c r="O466" s="17">
        <v>156500000</v>
      </c>
      <c r="P466" s="32">
        <f>Table18[[#This Row],[Box Office Revenue ($)]]-Table18[[#This Row],[Budget ($)]]</f>
        <v>91500000</v>
      </c>
      <c r="Q466" s="35">
        <f>(Table18[[#This Row],[Profit Made]]/Table18[[#This Row],[Budget ($)]])</f>
        <v>1.4076923076923078</v>
      </c>
      <c r="R466" s="2"/>
      <c r="S466" s="2"/>
      <c r="T466" s="2"/>
      <c r="U466" s="2"/>
      <c r="V466" s="2"/>
      <c r="W466" s="2"/>
    </row>
    <row r="467" spans="1:23" ht="12.75" x14ac:dyDescent="0.2">
      <c r="A467" s="9" t="s">
        <v>2642</v>
      </c>
      <c r="B467" s="10">
        <v>41888</v>
      </c>
      <c r="C467" s="68">
        <f>YEAR(Table18[[#This Row],[Release Date]])</f>
        <v>2014</v>
      </c>
      <c r="D467" s="11" t="s">
        <v>2643</v>
      </c>
      <c r="E467" s="12" t="s">
        <v>42</v>
      </c>
      <c r="F467" s="12"/>
      <c r="G467" s="13" t="s">
        <v>919</v>
      </c>
      <c r="H467" s="14"/>
      <c r="I467" s="15" t="s">
        <v>919</v>
      </c>
      <c r="J467" s="15" t="s">
        <v>455</v>
      </c>
      <c r="K467" s="15" t="s">
        <v>2644</v>
      </c>
      <c r="L467" s="15" t="s">
        <v>2645</v>
      </c>
      <c r="M467" s="15" t="s">
        <v>2646</v>
      </c>
      <c r="N467" s="16">
        <v>12000000</v>
      </c>
      <c r="O467" s="17">
        <v>26100000</v>
      </c>
      <c r="P467" s="32">
        <f>Table18[[#This Row],[Box Office Revenue ($)]]-Table18[[#This Row],[Budget ($)]]</f>
        <v>14100000</v>
      </c>
      <c r="Q467" s="35">
        <f>(Table18[[#This Row],[Profit Made]]/Table18[[#This Row],[Budget ($)]])</f>
        <v>1.175</v>
      </c>
      <c r="R467" s="2"/>
      <c r="S467" s="2"/>
      <c r="T467" s="2"/>
      <c r="U467" s="2"/>
      <c r="V467" s="2"/>
      <c r="W467" s="2"/>
    </row>
    <row r="468" spans="1:23" ht="12.75" x14ac:dyDescent="0.2">
      <c r="A468" s="9" t="s">
        <v>2647</v>
      </c>
      <c r="B468" s="10">
        <v>41313</v>
      </c>
      <c r="C468" s="68">
        <f>YEAR(Table18[[#This Row],[Release Date]])</f>
        <v>2013</v>
      </c>
      <c r="D468" s="11" t="s">
        <v>2648</v>
      </c>
      <c r="E468" s="12" t="s">
        <v>24</v>
      </c>
      <c r="F468" s="12"/>
      <c r="G468" s="13" t="s">
        <v>2649</v>
      </c>
      <c r="H468" s="14"/>
      <c r="I468" s="15" t="s">
        <v>701</v>
      </c>
      <c r="J468" s="15" t="s">
        <v>2650</v>
      </c>
      <c r="K468" s="15" t="s">
        <v>2651</v>
      </c>
      <c r="L468" s="15" t="s">
        <v>2652</v>
      </c>
      <c r="M468" s="15" t="s">
        <v>2653</v>
      </c>
      <c r="N468" s="16">
        <v>15000000</v>
      </c>
      <c r="O468" s="17">
        <v>356800000</v>
      </c>
      <c r="P468" s="32">
        <f>Table18[[#This Row],[Box Office Revenue ($)]]-Table18[[#This Row],[Budget ($)]]</f>
        <v>341800000</v>
      </c>
      <c r="Q468" s="35">
        <f>(Table18[[#This Row],[Profit Made]]/Table18[[#This Row],[Budget ($)]])</f>
        <v>22.786666666666665</v>
      </c>
      <c r="R468" s="2"/>
      <c r="S468" s="2"/>
      <c r="T468" s="2"/>
      <c r="U468" s="2"/>
      <c r="V468" s="2"/>
      <c r="W468" s="2"/>
    </row>
    <row r="469" spans="1:23" ht="12.75" x14ac:dyDescent="0.2">
      <c r="A469" s="9" t="s">
        <v>2654</v>
      </c>
      <c r="B469" s="10">
        <v>41124</v>
      </c>
      <c r="C469" s="68">
        <f>YEAR(Table18[[#This Row],[Release Date]])</f>
        <v>2012</v>
      </c>
      <c r="D469" s="11" t="s">
        <v>2655</v>
      </c>
      <c r="E469" s="12" t="s">
        <v>24</v>
      </c>
      <c r="F469" s="12" t="s">
        <v>159</v>
      </c>
      <c r="G469" s="13" t="s">
        <v>2656</v>
      </c>
      <c r="H469" s="14"/>
      <c r="I469" s="15" t="s">
        <v>574</v>
      </c>
      <c r="J469" s="15" t="s">
        <v>2657</v>
      </c>
      <c r="K469" s="15" t="s">
        <v>255</v>
      </c>
      <c r="L469" s="15" t="s">
        <v>2658</v>
      </c>
      <c r="M469" s="15" t="s">
        <v>2042</v>
      </c>
      <c r="N469" s="16">
        <v>125000000</v>
      </c>
      <c r="O469" s="17">
        <v>198500000</v>
      </c>
      <c r="P469" s="32">
        <f>Table18[[#This Row],[Box Office Revenue ($)]]-Table18[[#This Row],[Budget ($)]]</f>
        <v>73500000</v>
      </c>
      <c r="Q469" s="35">
        <f>(Table18[[#This Row],[Profit Made]]/Table18[[#This Row],[Budget ($)]])</f>
        <v>0.58799999999999997</v>
      </c>
      <c r="R469" s="2"/>
      <c r="S469" s="2"/>
      <c r="T469" s="2"/>
      <c r="U469" s="2"/>
      <c r="V469" s="2"/>
      <c r="W469" s="2"/>
    </row>
    <row r="470" spans="1:23" ht="12.75" x14ac:dyDescent="0.2">
      <c r="A470" s="9" t="s">
        <v>2659</v>
      </c>
      <c r="B470" s="10">
        <v>41360</v>
      </c>
      <c r="C470" s="68">
        <f>YEAR(Table18[[#This Row],[Release Date]])</f>
        <v>2013</v>
      </c>
      <c r="D470" s="11" t="s">
        <v>2660</v>
      </c>
      <c r="E470" s="12" t="s">
        <v>33</v>
      </c>
      <c r="F470" s="12"/>
      <c r="G470" s="13" t="s">
        <v>1950</v>
      </c>
      <c r="H470" s="14"/>
      <c r="I470" s="15" t="s">
        <v>2661</v>
      </c>
      <c r="J470" s="15" t="s">
        <v>1110</v>
      </c>
      <c r="K470" s="15" t="s">
        <v>455</v>
      </c>
      <c r="L470" s="15" t="s">
        <v>2662</v>
      </c>
      <c r="M470" s="15" t="s">
        <v>2663</v>
      </c>
      <c r="N470" s="16">
        <v>20000000</v>
      </c>
      <c r="O470" s="17">
        <v>24300000</v>
      </c>
      <c r="P470" s="32">
        <f>Table18[[#This Row],[Box Office Revenue ($)]]-Table18[[#This Row],[Budget ($)]]</f>
        <v>4300000</v>
      </c>
      <c r="Q470" s="35">
        <f>(Table18[[#This Row],[Profit Made]]/Table18[[#This Row],[Budget ($)]])</f>
        <v>0.215</v>
      </c>
      <c r="R470" s="2"/>
      <c r="S470" s="2"/>
      <c r="T470" s="2"/>
      <c r="U470" s="2"/>
      <c r="V470" s="2"/>
      <c r="W470" s="2"/>
    </row>
    <row r="471" spans="1:23" ht="12.75" x14ac:dyDescent="0.2">
      <c r="A471" s="9" t="s">
        <v>2664</v>
      </c>
      <c r="B471" s="10">
        <v>41739</v>
      </c>
      <c r="C471" s="68">
        <f>YEAR(Table18[[#This Row],[Release Date]])</f>
        <v>2014</v>
      </c>
      <c r="D471" s="11" t="s">
        <v>2665</v>
      </c>
      <c r="E471" s="12" t="s">
        <v>159</v>
      </c>
      <c r="F471" s="12" t="s">
        <v>16</v>
      </c>
      <c r="G471" s="13" t="s">
        <v>2666</v>
      </c>
      <c r="H471" s="14"/>
      <c r="I471" s="15" t="s">
        <v>352</v>
      </c>
      <c r="J471" s="15" t="s">
        <v>2667</v>
      </c>
      <c r="K471" s="15" t="s">
        <v>2193</v>
      </c>
      <c r="L471" s="15" t="s">
        <v>436</v>
      </c>
      <c r="M471" s="15" t="s">
        <v>332</v>
      </c>
      <c r="N471" s="16">
        <v>100000000</v>
      </c>
      <c r="O471" s="17">
        <v>103000000</v>
      </c>
      <c r="P471" s="32">
        <f>Table18[[#This Row],[Box Office Revenue ($)]]-Table18[[#This Row],[Budget ($)]]</f>
        <v>3000000</v>
      </c>
      <c r="Q471" s="35">
        <f>(Table18[[#This Row],[Profit Made]]/Table18[[#This Row],[Budget ($)]])</f>
        <v>0.03</v>
      </c>
      <c r="R471" s="2"/>
      <c r="S471" s="2"/>
      <c r="T471" s="2"/>
      <c r="U471" s="2"/>
      <c r="V471" s="2"/>
      <c r="W471" s="2"/>
    </row>
    <row r="472" spans="1:23" ht="12.75" x14ac:dyDescent="0.2">
      <c r="A472" s="9" t="s">
        <v>2668</v>
      </c>
      <c r="B472" s="10">
        <v>42416</v>
      </c>
      <c r="C472" s="68">
        <f>YEAR(Table18[[#This Row],[Release Date]])</f>
        <v>2016</v>
      </c>
      <c r="D472" s="11" t="s">
        <v>2669</v>
      </c>
      <c r="E472" s="12" t="s">
        <v>33</v>
      </c>
      <c r="F472" s="12" t="s">
        <v>64</v>
      </c>
      <c r="G472" s="13" t="s">
        <v>2670</v>
      </c>
      <c r="H472" s="14"/>
      <c r="I472" s="15" t="s">
        <v>627</v>
      </c>
      <c r="J472" s="15" t="s">
        <v>1487</v>
      </c>
      <c r="K472" s="15" t="s">
        <v>534</v>
      </c>
      <c r="L472" s="15" t="s">
        <v>155</v>
      </c>
      <c r="M472" s="15" t="s">
        <v>1228</v>
      </c>
      <c r="N472" s="16">
        <v>20000000</v>
      </c>
      <c r="O472" s="17">
        <v>23400000</v>
      </c>
      <c r="P472" s="32">
        <f>Table18[[#This Row],[Box Office Revenue ($)]]-Table18[[#This Row],[Budget ($)]]</f>
        <v>3400000</v>
      </c>
      <c r="Q472" s="35">
        <f>(Table18[[#This Row],[Profit Made]]/Table18[[#This Row],[Budget ($)]])</f>
        <v>0.17</v>
      </c>
      <c r="R472" s="2"/>
      <c r="S472" s="2"/>
      <c r="T472" s="2"/>
      <c r="U472" s="2"/>
      <c r="V472" s="2"/>
      <c r="W472" s="2"/>
    </row>
    <row r="473" spans="1:23" ht="12.75" x14ac:dyDescent="0.2">
      <c r="A473" s="9" t="s">
        <v>2671</v>
      </c>
      <c r="B473" s="10">
        <v>41173</v>
      </c>
      <c r="C473" s="68">
        <f>YEAR(Table18[[#This Row],[Release Date]])</f>
        <v>2012</v>
      </c>
      <c r="D473" s="11" t="s">
        <v>2672</v>
      </c>
      <c r="E473" s="12" t="s">
        <v>64</v>
      </c>
      <c r="F473" s="12" t="s">
        <v>519</v>
      </c>
      <c r="G473" s="13" t="s">
        <v>2673</v>
      </c>
      <c r="H473" s="14"/>
      <c r="I473" s="15" t="s">
        <v>208</v>
      </c>
      <c r="J473" s="15" t="s">
        <v>284</v>
      </c>
      <c r="K473" s="15" t="s">
        <v>2674</v>
      </c>
      <c r="L473" s="15" t="s">
        <v>1803</v>
      </c>
      <c r="M473" s="15" t="s">
        <v>20</v>
      </c>
      <c r="N473" s="16">
        <v>60000000</v>
      </c>
      <c r="O473" s="17">
        <v>49000000</v>
      </c>
      <c r="P473" s="32">
        <f>Table18[[#This Row],[Box Office Revenue ($)]]-Table18[[#This Row],[Budget ($)]]</f>
        <v>-11000000</v>
      </c>
      <c r="Q473" s="35">
        <f>(Table18[[#This Row],[Profit Made]]/Table18[[#This Row],[Budget ($)]])</f>
        <v>-0.18333333333333332</v>
      </c>
      <c r="R473" s="2"/>
      <c r="S473" s="2"/>
      <c r="T473" s="2"/>
      <c r="U473" s="2"/>
      <c r="V473" s="2"/>
      <c r="W473" s="2"/>
    </row>
    <row r="474" spans="1:23" ht="12.75" x14ac:dyDescent="0.2">
      <c r="A474" s="9" t="s">
        <v>2675</v>
      </c>
      <c r="B474" s="10">
        <v>42259</v>
      </c>
      <c r="C474" s="68">
        <f>YEAR(Table18[[#This Row],[Release Date]])</f>
        <v>2015</v>
      </c>
      <c r="D474" s="11" t="s">
        <v>2676</v>
      </c>
      <c r="E474" s="12" t="s">
        <v>64</v>
      </c>
      <c r="F474" s="12"/>
      <c r="G474" s="13" t="s">
        <v>2098</v>
      </c>
      <c r="H474" s="14"/>
      <c r="I474" s="15" t="s">
        <v>255</v>
      </c>
      <c r="J474" s="15" t="s">
        <v>285</v>
      </c>
      <c r="K474" s="15" t="s">
        <v>764</v>
      </c>
      <c r="L474" s="15" t="s">
        <v>20</v>
      </c>
      <c r="M474" s="15" t="s">
        <v>2069</v>
      </c>
      <c r="N474" s="16">
        <v>15000000</v>
      </c>
      <c r="O474" s="17">
        <v>8199999.9999999991</v>
      </c>
      <c r="P474" s="32">
        <f>Table18[[#This Row],[Box Office Revenue ($)]]-Table18[[#This Row],[Budget ($)]]</f>
        <v>-6800000.0000000009</v>
      </c>
      <c r="Q474" s="35">
        <f>(Table18[[#This Row],[Profit Made]]/Table18[[#This Row],[Budget ($)]])</f>
        <v>-0.45333333333333342</v>
      </c>
      <c r="R474" s="2"/>
      <c r="S474" s="2"/>
      <c r="T474" s="2"/>
      <c r="U474" s="2"/>
      <c r="V474" s="2"/>
      <c r="W474" s="2"/>
    </row>
    <row r="475" spans="1:23" ht="12.75" x14ac:dyDescent="0.2">
      <c r="A475" s="9" t="s">
        <v>2677</v>
      </c>
      <c r="B475" s="10">
        <v>42259</v>
      </c>
      <c r="C475" s="68">
        <f>YEAR(Table18[[#This Row],[Release Date]])</f>
        <v>2015</v>
      </c>
      <c r="D475" s="11" t="s">
        <v>2678</v>
      </c>
      <c r="E475" s="12" t="s">
        <v>64</v>
      </c>
      <c r="F475" s="12"/>
      <c r="G475" s="13" t="s">
        <v>2679</v>
      </c>
      <c r="H475" s="14"/>
      <c r="I475" s="15" t="s">
        <v>147</v>
      </c>
      <c r="J475" s="15" t="s">
        <v>374</v>
      </c>
      <c r="K475" s="15" t="s">
        <v>2680</v>
      </c>
      <c r="L475" s="15" t="s">
        <v>218</v>
      </c>
      <c r="M475" s="15" t="s">
        <v>2681</v>
      </c>
      <c r="N475" s="16">
        <v>9600000</v>
      </c>
      <c r="O475" s="17">
        <v>5400000</v>
      </c>
      <c r="P475" s="32">
        <f>Table18[[#This Row],[Box Office Revenue ($)]]-Table18[[#This Row],[Budget ($)]]</f>
        <v>-4200000</v>
      </c>
      <c r="Q475" s="35">
        <f>(Table18[[#This Row],[Profit Made]]/Table18[[#This Row],[Budget ($)]])</f>
        <v>-0.4375</v>
      </c>
      <c r="R475" s="2"/>
      <c r="S475" s="2"/>
      <c r="T475" s="2"/>
      <c r="U475" s="2"/>
      <c r="V475" s="2"/>
      <c r="W475" s="2"/>
    </row>
    <row r="476" spans="1:23" ht="12.75" x14ac:dyDescent="0.2">
      <c r="A476" s="9" t="s">
        <v>2682</v>
      </c>
      <c r="B476" s="10">
        <v>41472</v>
      </c>
      <c r="C476" s="68">
        <f>YEAR(Table18[[#This Row],[Release Date]])</f>
        <v>2013</v>
      </c>
      <c r="D476" s="11" t="s">
        <v>2683</v>
      </c>
      <c r="E476" s="12" t="s">
        <v>42</v>
      </c>
      <c r="F476" s="12" t="s">
        <v>191</v>
      </c>
      <c r="G476" s="13" t="s">
        <v>2684</v>
      </c>
      <c r="H476" s="14"/>
      <c r="I476" s="15" t="s">
        <v>580</v>
      </c>
      <c r="J476" s="15" t="s">
        <v>1710</v>
      </c>
      <c r="K476" s="15" t="s">
        <v>250</v>
      </c>
      <c r="L476" s="15" t="s">
        <v>1148</v>
      </c>
      <c r="M476" s="15" t="s">
        <v>513</v>
      </c>
      <c r="N476" s="16">
        <v>127000000</v>
      </c>
      <c r="O476" s="17">
        <v>282600000</v>
      </c>
      <c r="P476" s="32">
        <f>Table18[[#This Row],[Box Office Revenue ($)]]-Table18[[#This Row],[Budget ($)]]</f>
        <v>155600000</v>
      </c>
      <c r="Q476" s="35">
        <f>(Table18[[#This Row],[Profit Made]]/Table18[[#This Row],[Budget ($)]])</f>
        <v>1.2251968503937007</v>
      </c>
      <c r="R476" s="2"/>
      <c r="S476" s="2"/>
      <c r="T476" s="2"/>
      <c r="U476" s="2"/>
      <c r="V476" s="2"/>
      <c r="W476" s="2"/>
    </row>
    <row r="477" spans="1:23" ht="12.75" x14ac:dyDescent="0.2">
      <c r="A477" s="9" t="s">
        <v>2685</v>
      </c>
      <c r="B477" s="10">
        <v>41888</v>
      </c>
      <c r="C477" s="68">
        <f>YEAR(Table18[[#This Row],[Release Date]])</f>
        <v>2014</v>
      </c>
      <c r="D477" s="11" t="s">
        <v>2686</v>
      </c>
      <c r="E477" s="12" t="s">
        <v>17</v>
      </c>
      <c r="F477" s="12"/>
      <c r="G477" s="13" t="s">
        <v>2687</v>
      </c>
      <c r="H477" s="14"/>
      <c r="I477" s="15" t="s">
        <v>2688</v>
      </c>
      <c r="J477" s="15" t="s">
        <v>2689</v>
      </c>
      <c r="K477" s="15" t="s">
        <v>2690</v>
      </c>
      <c r="L477" s="15" t="s">
        <v>2691</v>
      </c>
      <c r="M477" s="15" t="s">
        <v>352</v>
      </c>
      <c r="N477" s="16">
        <v>3000000</v>
      </c>
      <c r="O477" s="17">
        <v>1900000</v>
      </c>
      <c r="P477" s="32">
        <f>Table18[[#This Row],[Box Office Revenue ($)]]-Table18[[#This Row],[Budget ($)]]</f>
        <v>-1100000</v>
      </c>
      <c r="Q477" s="35">
        <f>(Table18[[#This Row],[Profit Made]]/Table18[[#This Row],[Budget ($)]])</f>
        <v>-0.36666666666666664</v>
      </c>
      <c r="R477" s="2"/>
      <c r="S477" s="2"/>
      <c r="T477" s="2"/>
      <c r="U477" s="2"/>
      <c r="V477" s="2"/>
      <c r="W477" s="2"/>
    </row>
    <row r="478" spans="1:23" ht="12.75" x14ac:dyDescent="0.2">
      <c r="A478" s="9" t="s">
        <v>2692</v>
      </c>
      <c r="B478" s="10">
        <v>41960</v>
      </c>
      <c r="C478" s="68">
        <f>YEAR(Table18[[#This Row],[Release Date]])</f>
        <v>2014</v>
      </c>
      <c r="D478" s="11" t="s">
        <v>2693</v>
      </c>
      <c r="E478" s="12" t="s">
        <v>64</v>
      </c>
      <c r="F478" s="12"/>
      <c r="G478" s="13" t="s">
        <v>420</v>
      </c>
      <c r="H478" s="14"/>
      <c r="I478" s="15" t="s">
        <v>74</v>
      </c>
      <c r="J478" s="15" t="s">
        <v>2582</v>
      </c>
      <c r="K478" s="15" t="s">
        <v>402</v>
      </c>
      <c r="L478" s="15" t="s">
        <v>1541</v>
      </c>
      <c r="M478" s="15" t="s">
        <v>89</v>
      </c>
      <c r="N478" s="16">
        <v>65000000</v>
      </c>
      <c r="O478" s="17">
        <v>163400000</v>
      </c>
      <c r="P478" s="32">
        <f>Table18[[#This Row],[Box Office Revenue ($)]]-Table18[[#This Row],[Budget ($)]]</f>
        <v>98400000</v>
      </c>
      <c r="Q478" s="35">
        <f>(Table18[[#This Row],[Profit Made]]/Table18[[#This Row],[Budget ($)]])</f>
        <v>1.5138461538461538</v>
      </c>
      <c r="R478" s="2"/>
      <c r="S478" s="2"/>
      <c r="T478" s="2"/>
      <c r="U478" s="2"/>
      <c r="V478" s="2"/>
      <c r="W478" s="2"/>
    </row>
    <row r="479" spans="1:23" ht="12.75" x14ac:dyDescent="0.2">
      <c r="A479" s="9" t="s">
        <v>2694</v>
      </c>
      <c r="B479" s="10">
        <v>42069</v>
      </c>
      <c r="C479" s="68">
        <f>YEAR(Table18[[#This Row],[Release Date]])</f>
        <v>2015</v>
      </c>
      <c r="D479" s="11" t="s">
        <v>2695</v>
      </c>
      <c r="E479" s="12" t="s">
        <v>42</v>
      </c>
      <c r="F479" s="12"/>
      <c r="G479" s="13" t="s">
        <v>2696</v>
      </c>
      <c r="H479" s="14"/>
      <c r="I479" s="15" t="s">
        <v>2285</v>
      </c>
      <c r="J479" s="15" t="s">
        <v>1847</v>
      </c>
      <c r="K479" s="15" t="s">
        <v>1430</v>
      </c>
      <c r="L479" s="15" t="s">
        <v>209</v>
      </c>
      <c r="M479" s="15" t="s">
        <v>2254</v>
      </c>
      <c r="N479" s="16">
        <v>35000000</v>
      </c>
      <c r="O479" s="17">
        <v>14400000</v>
      </c>
      <c r="P479" s="32">
        <f>Table18[[#This Row],[Box Office Revenue ($)]]-Table18[[#This Row],[Budget ($)]]</f>
        <v>-20600000</v>
      </c>
      <c r="Q479" s="35">
        <f>(Table18[[#This Row],[Profit Made]]/Table18[[#This Row],[Budget ($)]])</f>
        <v>-0.58857142857142852</v>
      </c>
      <c r="R479" s="2"/>
      <c r="S479" s="2"/>
      <c r="T479" s="2"/>
      <c r="U479" s="2"/>
      <c r="V479" s="2"/>
      <c r="W479" s="2"/>
    </row>
    <row r="480" spans="1:23" ht="12.75" x14ac:dyDescent="0.2">
      <c r="A480" s="9" t="s">
        <v>2697</v>
      </c>
      <c r="B480" s="10">
        <v>41840</v>
      </c>
      <c r="C480" s="68">
        <f>YEAR(Table18[[#This Row],[Release Date]])</f>
        <v>2014</v>
      </c>
      <c r="D480" s="11" t="s">
        <v>2698</v>
      </c>
      <c r="E480" s="12" t="s">
        <v>17</v>
      </c>
      <c r="F480" s="12"/>
      <c r="G480" s="13" t="s">
        <v>2699</v>
      </c>
      <c r="H480" s="14"/>
      <c r="I480" s="15" t="s">
        <v>2700</v>
      </c>
      <c r="J480" s="15" t="s">
        <v>2701</v>
      </c>
      <c r="K480" s="15" t="s">
        <v>2702</v>
      </c>
      <c r="L480" s="15" t="s">
        <v>2703</v>
      </c>
      <c r="M480" s="12"/>
      <c r="N480" s="16">
        <v>1000000</v>
      </c>
      <c r="O480" s="17">
        <v>64099999.999999993</v>
      </c>
      <c r="P480" s="32">
        <f>Table18[[#This Row],[Box Office Revenue ($)]]-Table18[[#This Row],[Budget ($)]]</f>
        <v>63099999.999999993</v>
      </c>
      <c r="Q480" s="35">
        <f>(Table18[[#This Row],[Profit Made]]/Table18[[#This Row],[Budget ($)]])</f>
        <v>63.099999999999994</v>
      </c>
      <c r="R480" s="2"/>
      <c r="S480" s="2"/>
      <c r="T480" s="2"/>
      <c r="U480" s="2"/>
      <c r="V480" s="2"/>
      <c r="W480" s="2"/>
    </row>
    <row r="481" spans="1:23" ht="12.75" x14ac:dyDescent="0.2">
      <c r="A481" s="9" t="s">
        <v>2704</v>
      </c>
      <c r="B481" s="10">
        <v>42214</v>
      </c>
      <c r="C481" s="68">
        <f>YEAR(Table18[[#This Row],[Release Date]])</f>
        <v>2015</v>
      </c>
      <c r="D481" s="11" t="s">
        <v>2705</v>
      </c>
      <c r="E481" s="12" t="s">
        <v>145</v>
      </c>
      <c r="F481" s="12" t="s">
        <v>42</v>
      </c>
      <c r="G481" s="13" t="s">
        <v>2706</v>
      </c>
      <c r="H481" s="13" t="s">
        <v>2707</v>
      </c>
      <c r="I481" s="15" t="s">
        <v>656</v>
      </c>
      <c r="J481" s="15" t="s">
        <v>270</v>
      </c>
      <c r="K481" s="15" t="s">
        <v>1755</v>
      </c>
      <c r="L481" s="15" t="s">
        <v>359</v>
      </c>
      <c r="M481" s="15" t="s">
        <v>983</v>
      </c>
      <c r="N481" s="16">
        <v>31000000</v>
      </c>
      <c r="O481" s="17">
        <v>104900000</v>
      </c>
      <c r="P481" s="32">
        <f>Table18[[#This Row],[Box Office Revenue ($)]]-Table18[[#This Row],[Budget ($)]]</f>
        <v>73900000</v>
      </c>
      <c r="Q481" s="35">
        <f>(Table18[[#This Row],[Profit Made]]/Table18[[#This Row],[Budget ($)]])</f>
        <v>2.3838709677419354</v>
      </c>
      <c r="R481" s="2"/>
      <c r="S481" s="2"/>
      <c r="T481" s="2"/>
      <c r="U481" s="2"/>
      <c r="V481" s="2"/>
      <c r="W481" s="2"/>
    </row>
    <row r="482" spans="1:23" ht="12.75" x14ac:dyDescent="0.2">
      <c r="A482" s="9" t="s">
        <v>2708</v>
      </c>
      <c r="B482" s="10">
        <v>41677</v>
      </c>
      <c r="C482" s="68">
        <f>YEAR(Table18[[#This Row],[Release Date]])</f>
        <v>2014</v>
      </c>
      <c r="D482" s="11" t="s">
        <v>2709</v>
      </c>
      <c r="E482" s="12" t="s">
        <v>24</v>
      </c>
      <c r="F482" s="12" t="s">
        <v>183</v>
      </c>
      <c r="G482" s="13" t="s">
        <v>2710</v>
      </c>
      <c r="H482" s="14"/>
      <c r="I482" s="15" t="s">
        <v>2711</v>
      </c>
      <c r="J482" s="15" t="s">
        <v>2131</v>
      </c>
      <c r="K482" s="15" t="s">
        <v>2712</v>
      </c>
      <c r="L482" s="12"/>
      <c r="M482" s="12"/>
      <c r="N482" s="16">
        <v>30000000</v>
      </c>
      <c r="O482" s="17">
        <v>15400000</v>
      </c>
      <c r="P482" s="32">
        <f>Table18[[#This Row],[Box Office Revenue ($)]]-Table18[[#This Row],[Budget ($)]]</f>
        <v>-14600000</v>
      </c>
      <c r="Q482" s="35">
        <f>(Table18[[#This Row],[Profit Made]]/Table18[[#This Row],[Budget ($)]])</f>
        <v>-0.48666666666666669</v>
      </c>
      <c r="R482" s="2"/>
      <c r="S482" s="2"/>
      <c r="T482" s="2"/>
      <c r="U482" s="2"/>
      <c r="V482" s="2"/>
      <c r="W482" s="2"/>
    </row>
    <row r="483" spans="1:23" ht="12.75" x14ac:dyDescent="0.2">
      <c r="A483" s="9" t="s">
        <v>2713</v>
      </c>
      <c r="B483" s="10">
        <v>41712</v>
      </c>
      <c r="C483" s="68">
        <f>YEAR(Table18[[#This Row],[Release Date]])</f>
        <v>2014</v>
      </c>
      <c r="D483" s="11" t="s">
        <v>2714</v>
      </c>
      <c r="E483" s="12" t="s">
        <v>323</v>
      </c>
      <c r="F483" s="12" t="s">
        <v>64</v>
      </c>
      <c r="G483" s="13" t="s">
        <v>2715</v>
      </c>
      <c r="H483" s="14"/>
      <c r="I483" s="15" t="s">
        <v>271</v>
      </c>
      <c r="J483" s="15" t="s">
        <v>2716</v>
      </c>
      <c r="K483" s="15" t="s">
        <v>346</v>
      </c>
      <c r="L483" s="15" t="s">
        <v>2717</v>
      </c>
      <c r="M483" s="15" t="s">
        <v>2718</v>
      </c>
      <c r="N483" s="16">
        <v>6000000</v>
      </c>
      <c r="O483" s="17">
        <v>3500000</v>
      </c>
      <c r="P483" s="32">
        <f>Table18[[#This Row],[Box Office Revenue ($)]]-Table18[[#This Row],[Budget ($)]]</f>
        <v>-2500000</v>
      </c>
      <c r="Q483" s="35">
        <f>(Table18[[#This Row],[Profit Made]]/Table18[[#This Row],[Budget ($)]])</f>
        <v>-0.41666666666666669</v>
      </c>
      <c r="R483" s="2"/>
      <c r="S483" s="2"/>
      <c r="T483" s="2"/>
      <c r="U483" s="2"/>
      <c r="V483" s="2"/>
      <c r="W483" s="2"/>
    </row>
    <row r="484" spans="1:23" ht="12.75" x14ac:dyDescent="0.2">
      <c r="A484" s="9" t="s">
        <v>2719</v>
      </c>
      <c r="B484" s="10">
        <v>42333</v>
      </c>
      <c r="C484" s="68">
        <f>YEAR(Table18[[#This Row],[Release Date]])</f>
        <v>2015</v>
      </c>
      <c r="D484" s="11" t="s">
        <v>2720</v>
      </c>
      <c r="E484" s="12" t="s">
        <v>17</v>
      </c>
      <c r="F484" s="12"/>
      <c r="G484" s="13" t="s">
        <v>2721</v>
      </c>
      <c r="H484" s="14"/>
      <c r="I484" s="15" t="s">
        <v>2609</v>
      </c>
      <c r="J484" s="15" t="s">
        <v>2661</v>
      </c>
      <c r="K484" s="15" t="s">
        <v>2722</v>
      </c>
      <c r="L484" s="15" t="s">
        <v>2723</v>
      </c>
      <c r="M484" s="12"/>
      <c r="N484" s="16">
        <v>40000000</v>
      </c>
      <c r="O484" s="17">
        <v>34200000</v>
      </c>
      <c r="P484" s="32">
        <f>Table18[[#This Row],[Box Office Revenue ($)]]-Table18[[#This Row],[Budget ($)]]</f>
        <v>-5800000</v>
      </c>
      <c r="Q484" s="35">
        <f>(Table18[[#This Row],[Profit Made]]/Table18[[#This Row],[Budget ($)]])</f>
        <v>-0.14499999999999999</v>
      </c>
      <c r="R484" s="2"/>
      <c r="S484" s="2"/>
      <c r="T484" s="2"/>
      <c r="U484" s="2"/>
      <c r="V484" s="2"/>
      <c r="W484" s="2"/>
    </row>
    <row r="485" spans="1:23" ht="12.75" x14ac:dyDescent="0.2">
      <c r="A485" s="9" t="s">
        <v>2724</v>
      </c>
      <c r="B485" s="10">
        <v>40963</v>
      </c>
      <c r="C485" s="68">
        <f>YEAR(Table18[[#This Row],[Release Date]])</f>
        <v>2012</v>
      </c>
      <c r="D485" s="11" t="s">
        <v>2725</v>
      </c>
      <c r="E485" s="12" t="s">
        <v>42</v>
      </c>
      <c r="F485" s="12"/>
      <c r="G485" s="13" t="s">
        <v>2726</v>
      </c>
      <c r="H485" s="14"/>
      <c r="I485" s="15" t="s">
        <v>247</v>
      </c>
      <c r="J485" s="15" t="s">
        <v>985</v>
      </c>
      <c r="K485" s="15" t="s">
        <v>2727</v>
      </c>
      <c r="L485" s="15" t="s">
        <v>2728</v>
      </c>
      <c r="M485" s="15" t="s">
        <v>2729</v>
      </c>
      <c r="N485" s="16">
        <v>35000000</v>
      </c>
      <c r="O485" s="17">
        <v>24200000</v>
      </c>
      <c r="P485" s="32">
        <f>Table18[[#This Row],[Box Office Revenue ($)]]-Table18[[#This Row],[Budget ($)]]</f>
        <v>-10800000</v>
      </c>
      <c r="Q485" s="35">
        <f>(Table18[[#This Row],[Profit Made]]/Table18[[#This Row],[Budget ($)]])</f>
        <v>-0.30857142857142855</v>
      </c>
      <c r="R485" s="2"/>
      <c r="S485" s="2"/>
      <c r="T485" s="2"/>
      <c r="U485" s="2"/>
      <c r="V485" s="2"/>
      <c r="W485" s="2"/>
    </row>
    <row r="486" spans="1:23" ht="12.75" x14ac:dyDescent="0.2">
      <c r="A486" s="9" t="s">
        <v>2730</v>
      </c>
      <c r="B486" s="10">
        <v>42601</v>
      </c>
      <c r="C486" s="68">
        <f>YEAR(Table18[[#This Row],[Release Date]])</f>
        <v>2016</v>
      </c>
      <c r="D486" s="11" t="s">
        <v>2731</v>
      </c>
      <c r="E486" s="12" t="s">
        <v>33</v>
      </c>
      <c r="F486" s="12" t="s">
        <v>42</v>
      </c>
      <c r="G486" s="13" t="s">
        <v>2216</v>
      </c>
      <c r="H486" s="14"/>
      <c r="I486" s="15" t="s">
        <v>45</v>
      </c>
      <c r="J486" s="15" t="s">
        <v>769</v>
      </c>
      <c r="K486" s="15" t="s">
        <v>934</v>
      </c>
      <c r="L486" s="15" t="s">
        <v>2732</v>
      </c>
      <c r="M486" s="12"/>
      <c r="N486" s="16">
        <v>40000000</v>
      </c>
      <c r="O486" s="17">
        <v>42700000</v>
      </c>
      <c r="P486" s="32">
        <f>Table18[[#This Row],[Box Office Revenue ($)]]-Table18[[#This Row],[Budget ($)]]</f>
        <v>2700000</v>
      </c>
      <c r="Q486" s="35">
        <f>(Table18[[#This Row],[Profit Made]]/Table18[[#This Row],[Budget ($)]])</f>
        <v>6.7500000000000004E-2</v>
      </c>
      <c r="R486" s="2"/>
      <c r="S486" s="2"/>
      <c r="T486" s="2"/>
      <c r="U486" s="2"/>
      <c r="V486" s="2"/>
      <c r="W486" s="2"/>
    </row>
    <row r="487" spans="1:23" ht="12.75" x14ac:dyDescent="0.2">
      <c r="A487" s="9" t="s">
        <v>2733</v>
      </c>
      <c r="B487" s="10">
        <v>42244</v>
      </c>
      <c r="C487" s="68">
        <f>YEAR(Table18[[#This Row],[Release Date]])</f>
        <v>2015</v>
      </c>
      <c r="D487" s="11" t="s">
        <v>2734</v>
      </c>
      <c r="E487" s="12" t="s">
        <v>64</v>
      </c>
      <c r="F487" s="12"/>
      <c r="G487" s="13" t="s">
        <v>2735</v>
      </c>
      <c r="H487" s="14"/>
      <c r="I487" s="15" t="s">
        <v>2735</v>
      </c>
      <c r="J487" s="15" t="s">
        <v>2736</v>
      </c>
      <c r="K487" s="15" t="s">
        <v>2737</v>
      </c>
      <c r="L487" s="15" t="s">
        <v>2738</v>
      </c>
      <c r="M487" s="15" t="s">
        <v>2739</v>
      </c>
      <c r="N487" s="16">
        <v>3000000</v>
      </c>
      <c r="O487" s="17">
        <v>73700000</v>
      </c>
      <c r="P487" s="32">
        <f>Table18[[#This Row],[Box Office Revenue ($)]]-Table18[[#This Row],[Budget ($)]]</f>
        <v>70700000</v>
      </c>
      <c r="Q487" s="35">
        <f>(Table18[[#This Row],[Profit Made]]/Table18[[#This Row],[Budget ($)]])</f>
        <v>23.566666666666666</v>
      </c>
      <c r="R487" s="2"/>
      <c r="S487" s="2"/>
      <c r="T487" s="2"/>
      <c r="U487" s="2"/>
      <c r="V487" s="2"/>
      <c r="W487" s="2"/>
    </row>
    <row r="488" spans="1:23" ht="12.75" x14ac:dyDescent="0.2">
      <c r="A488" s="9" t="s">
        <v>2740</v>
      </c>
      <c r="B488" s="10">
        <v>42531</v>
      </c>
      <c r="C488" s="68">
        <f>YEAR(Table18[[#This Row],[Release Date]])</f>
        <v>2016</v>
      </c>
      <c r="D488" s="11" t="s">
        <v>2741</v>
      </c>
      <c r="E488" s="12" t="s">
        <v>24</v>
      </c>
      <c r="F488" s="12" t="s">
        <v>54</v>
      </c>
      <c r="G488" s="13" t="s">
        <v>2742</v>
      </c>
      <c r="H488" s="14"/>
      <c r="I488" s="15" t="s">
        <v>170</v>
      </c>
      <c r="J488" s="15" t="s">
        <v>2743</v>
      </c>
      <c r="K488" s="15" t="s">
        <v>37</v>
      </c>
      <c r="L488" s="15" t="s">
        <v>333</v>
      </c>
      <c r="M488" s="15" t="s">
        <v>154</v>
      </c>
      <c r="N488" s="16">
        <v>160000000</v>
      </c>
      <c r="O488" s="17">
        <v>433500000</v>
      </c>
      <c r="P488" s="32">
        <f>Table18[[#This Row],[Box Office Revenue ($)]]-Table18[[#This Row],[Budget ($)]]</f>
        <v>273500000</v>
      </c>
      <c r="Q488" s="35">
        <f>(Table18[[#This Row],[Profit Made]]/Table18[[#This Row],[Budget ($)]])</f>
        <v>1.7093750000000001</v>
      </c>
      <c r="R488" s="2"/>
      <c r="S488" s="2"/>
      <c r="T488" s="2"/>
      <c r="U488" s="2"/>
      <c r="V488" s="2"/>
      <c r="W488" s="2"/>
    </row>
    <row r="489" spans="1:23" ht="12.75" x14ac:dyDescent="0.2">
      <c r="A489" s="9" t="s">
        <v>2744</v>
      </c>
      <c r="B489" s="10">
        <v>41306</v>
      </c>
      <c r="C489" s="68">
        <f>YEAR(Table18[[#This Row],[Release Date]])</f>
        <v>2013</v>
      </c>
      <c r="D489" s="11" t="s">
        <v>2745</v>
      </c>
      <c r="E489" s="12" t="s">
        <v>42</v>
      </c>
      <c r="F489" s="12" t="s">
        <v>17</v>
      </c>
      <c r="G489" s="13" t="s">
        <v>2390</v>
      </c>
      <c r="H489" s="14"/>
      <c r="I489" s="15" t="s">
        <v>1277</v>
      </c>
      <c r="J489" s="15" t="s">
        <v>1228</v>
      </c>
      <c r="K489" s="15" t="s">
        <v>746</v>
      </c>
      <c r="L489" s="15" t="s">
        <v>456</v>
      </c>
      <c r="M489" s="15" t="s">
        <v>2746</v>
      </c>
      <c r="N489" s="16">
        <v>35000000</v>
      </c>
      <c r="O489" s="17">
        <v>117000000</v>
      </c>
      <c r="P489" s="32">
        <f>Table18[[#This Row],[Box Office Revenue ($)]]-Table18[[#This Row],[Budget ($)]]</f>
        <v>82000000</v>
      </c>
      <c r="Q489" s="35">
        <f>(Table18[[#This Row],[Profit Made]]/Table18[[#This Row],[Budget ($)]])</f>
        <v>2.342857142857143</v>
      </c>
      <c r="R489" s="2"/>
      <c r="S489" s="2"/>
      <c r="T489" s="2"/>
      <c r="U489" s="2"/>
      <c r="V489" s="2"/>
      <c r="W489" s="2"/>
    </row>
    <row r="490" spans="1:23" ht="12.75" x14ac:dyDescent="0.2">
      <c r="A490" s="9" t="s">
        <v>2747</v>
      </c>
      <c r="B490" s="10">
        <v>41397</v>
      </c>
      <c r="C490" s="68">
        <f>YEAR(Table18[[#This Row],[Release Date]])</f>
        <v>2013</v>
      </c>
      <c r="D490" s="11" t="s">
        <v>2748</v>
      </c>
      <c r="E490" s="12" t="s">
        <v>64</v>
      </c>
      <c r="F490" s="12"/>
      <c r="G490" s="13" t="s">
        <v>2749</v>
      </c>
      <c r="H490" s="13" t="s">
        <v>2750</v>
      </c>
      <c r="I490" s="15" t="s">
        <v>1480</v>
      </c>
      <c r="J490" s="15" t="s">
        <v>2751</v>
      </c>
      <c r="K490" s="15" t="s">
        <v>306</v>
      </c>
      <c r="L490" s="15" t="s">
        <v>2752</v>
      </c>
      <c r="M490" s="15" t="s">
        <v>2753</v>
      </c>
      <c r="N490" s="16">
        <v>5000000</v>
      </c>
      <c r="O490" s="17">
        <v>2700000</v>
      </c>
      <c r="P490" s="32">
        <f>Table18[[#This Row],[Box Office Revenue ($)]]-Table18[[#This Row],[Budget ($)]]</f>
        <v>-2300000</v>
      </c>
      <c r="Q490" s="35">
        <f>(Table18[[#This Row],[Profit Made]]/Table18[[#This Row],[Budget ($)]])</f>
        <v>-0.46</v>
      </c>
      <c r="R490" s="2"/>
      <c r="S490" s="2"/>
      <c r="T490" s="2"/>
      <c r="U490" s="2"/>
      <c r="V490" s="2"/>
      <c r="W490" s="2"/>
    </row>
    <row r="491" spans="1:23" ht="12.75" x14ac:dyDescent="0.2">
      <c r="A491" s="9" t="s">
        <v>2754</v>
      </c>
      <c r="B491" s="10">
        <v>41047</v>
      </c>
      <c r="C491" s="68">
        <f>YEAR(Table18[[#This Row],[Release Date]])</f>
        <v>2012</v>
      </c>
      <c r="D491" s="11" t="s">
        <v>2755</v>
      </c>
      <c r="E491" s="12" t="s">
        <v>42</v>
      </c>
      <c r="F491" s="12"/>
      <c r="G491" s="13" t="s">
        <v>1416</v>
      </c>
      <c r="H491" s="14"/>
      <c r="I491" s="15" t="s">
        <v>241</v>
      </c>
      <c r="J491" s="15" t="s">
        <v>973</v>
      </c>
      <c r="K491" s="15" t="s">
        <v>308</v>
      </c>
      <c r="L491" s="15" t="s">
        <v>1303</v>
      </c>
      <c r="M491" s="15" t="s">
        <v>719</v>
      </c>
      <c r="N491" s="16">
        <v>40000000</v>
      </c>
      <c r="O491" s="17">
        <v>84400000</v>
      </c>
      <c r="P491" s="32">
        <f>Table18[[#This Row],[Box Office Revenue ($)]]-Table18[[#This Row],[Budget ($)]]</f>
        <v>44400000</v>
      </c>
      <c r="Q491" s="35">
        <f>(Table18[[#This Row],[Profit Made]]/Table18[[#This Row],[Budget ($)]])</f>
        <v>1.1100000000000001</v>
      </c>
      <c r="R491" s="2"/>
      <c r="S491" s="2"/>
      <c r="T491" s="2"/>
      <c r="U491" s="2"/>
      <c r="V491" s="2"/>
      <c r="W491" s="2"/>
    </row>
    <row r="492" spans="1:23" ht="12.75" x14ac:dyDescent="0.2">
      <c r="A492" s="9" t="s">
        <v>2756</v>
      </c>
      <c r="B492" s="10">
        <v>41855</v>
      </c>
      <c r="C492" s="68">
        <f>YEAR(Table18[[#This Row],[Release Date]])</f>
        <v>2014</v>
      </c>
      <c r="D492" s="11" t="s">
        <v>2757</v>
      </c>
      <c r="E492" s="12" t="s">
        <v>871</v>
      </c>
      <c r="F492" s="12" t="s">
        <v>64</v>
      </c>
      <c r="G492" s="13" t="s">
        <v>2758</v>
      </c>
      <c r="H492" s="14"/>
      <c r="I492" s="15" t="s">
        <v>2759</v>
      </c>
      <c r="J492" s="15" t="s">
        <v>2760</v>
      </c>
      <c r="K492" s="15" t="s">
        <v>2761</v>
      </c>
      <c r="L492" s="15" t="s">
        <v>2762</v>
      </c>
      <c r="M492" s="12"/>
      <c r="N492" s="16">
        <v>15000000</v>
      </c>
      <c r="O492" s="17">
        <v>30100000</v>
      </c>
      <c r="P492" s="32">
        <f>Table18[[#This Row],[Box Office Revenue ($)]]-Table18[[#This Row],[Budget ($)]]</f>
        <v>15100000</v>
      </c>
      <c r="Q492" s="35">
        <f>(Table18[[#This Row],[Profit Made]]/Table18[[#This Row],[Budget ($)]])</f>
        <v>1.0066666666666666</v>
      </c>
      <c r="R492" s="2"/>
      <c r="S492" s="2"/>
      <c r="T492" s="2"/>
      <c r="U492" s="2"/>
      <c r="V492" s="2"/>
      <c r="W492" s="2"/>
    </row>
    <row r="493" spans="1:23" ht="12.75" x14ac:dyDescent="0.2">
      <c r="A493" s="9" t="s">
        <v>2763</v>
      </c>
      <c r="B493" s="10">
        <v>41655</v>
      </c>
      <c r="C493" s="68">
        <f>YEAR(Table18[[#This Row],[Release Date]])</f>
        <v>2014</v>
      </c>
      <c r="D493" s="11" t="s">
        <v>2764</v>
      </c>
      <c r="E493" s="12" t="s">
        <v>64</v>
      </c>
      <c r="F493" s="12"/>
      <c r="G493" s="13" t="s">
        <v>2765</v>
      </c>
      <c r="H493" s="14"/>
      <c r="I493" s="15" t="s">
        <v>2000</v>
      </c>
      <c r="J493" s="15" t="s">
        <v>769</v>
      </c>
      <c r="K493" s="15" t="s">
        <v>521</v>
      </c>
      <c r="L493" s="15" t="s">
        <v>2766</v>
      </c>
      <c r="M493" s="12"/>
      <c r="N493" s="16">
        <v>3300000</v>
      </c>
      <c r="O493" s="17">
        <v>49000000</v>
      </c>
      <c r="P493" s="32">
        <f>Table18[[#This Row],[Box Office Revenue ($)]]-Table18[[#This Row],[Budget ($)]]</f>
        <v>45700000</v>
      </c>
      <c r="Q493" s="35">
        <f>(Table18[[#This Row],[Profit Made]]/Table18[[#This Row],[Budget ($)]])</f>
        <v>13.848484848484848</v>
      </c>
      <c r="R493" s="2"/>
      <c r="S493" s="2"/>
      <c r="T493" s="2"/>
      <c r="U493" s="2"/>
      <c r="V493" s="2"/>
      <c r="W493" s="2"/>
    </row>
    <row r="494" spans="1:23" ht="12.75" x14ac:dyDescent="0.2">
      <c r="A494" s="9" t="s">
        <v>2767</v>
      </c>
      <c r="B494" s="10">
        <v>42433</v>
      </c>
      <c r="C494" s="68">
        <f>YEAR(Table18[[#This Row],[Release Date]])</f>
        <v>2016</v>
      </c>
      <c r="D494" s="11" t="s">
        <v>2768</v>
      </c>
      <c r="E494" s="12" t="s">
        <v>64</v>
      </c>
      <c r="F494" s="12" t="s">
        <v>42</v>
      </c>
      <c r="G494" s="13" t="s">
        <v>2769</v>
      </c>
      <c r="H494" s="13" t="s">
        <v>2770</v>
      </c>
      <c r="I494" s="15" t="s">
        <v>1891</v>
      </c>
      <c r="J494" s="15" t="s">
        <v>1967</v>
      </c>
      <c r="K494" s="15" t="s">
        <v>2232</v>
      </c>
      <c r="L494" s="15" t="s">
        <v>1529</v>
      </c>
      <c r="M494" s="15" t="s">
        <v>1701</v>
      </c>
      <c r="N494" s="16">
        <v>35000000</v>
      </c>
      <c r="O494" s="17">
        <v>24900000</v>
      </c>
      <c r="P494" s="32">
        <f>Table18[[#This Row],[Box Office Revenue ($)]]-Table18[[#This Row],[Budget ($)]]</f>
        <v>-10100000</v>
      </c>
      <c r="Q494" s="35">
        <f>(Table18[[#This Row],[Profit Made]]/Table18[[#This Row],[Budget ($)]])</f>
        <v>-0.28857142857142859</v>
      </c>
      <c r="R494" s="2"/>
      <c r="S494" s="2"/>
      <c r="T494" s="2"/>
      <c r="U494" s="2"/>
      <c r="V494" s="2"/>
      <c r="W494" s="2"/>
    </row>
    <row r="495" spans="1:23" ht="12.75" x14ac:dyDescent="0.2">
      <c r="A495" s="9" t="s">
        <v>2771</v>
      </c>
      <c r="B495" s="10">
        <v>41453</v>
      </c>
      <c r="C495" s="68">
        <f>YEAR(Table18[[#This Row],[Release Date]])</f>
        <v>2013</v>
      </c>
      <c r="D495" s="11" t="s">
        <v>2772</v>
      </c>
      <c r="E495" s="12" t="s">
        <v>24</v>
      </c>
      <c r="F495" s="12"/>
      <c r="G495" s="13" t="s">
        <v>1044</v>
      </c>
      <c r="H495" s="14"/>
      <c r="I495" s="15" t="s">
        <v>46</v>
      </c>
      <c r="J495" s="15" t="s">
        <v>240</v>
      </c>
      <c r="K495" s="15" t="s">
        <v>2773</v>
      </c>
      <c r="L495" s="15" t="s">
        <v>2774</v>
      </c>
      <c r="M495" s="15" t="s">
        <v>1089</v>
      </c>
      <c r="N495" s="16">
        <v>150000000</v>
      </c>
      <c r="O495" s="17">
        <v>205000000</v>
      </c>
      <c r="P495" s="32">
        <f>Table18[[#This Row],[Box Office Revenue ($)]]-Table18[[#This Row],[Budget ($)]]</f>
        <v>55000000</v>
      </c>
      <c r="Q495" s="35">
        <f>(Table18[[#This Row],[Profit Made]]/Table18[[#This Row],[Budget ($)]])</f>
        <v>0.36666666666666664</v>
      </c>
      <c r="R495" s="2"/>
      <c r="S495" s="2"/>
      <c r="T495" s="2"/>
      <c r="U495" s="2"/>
      <c r="V495" s="2"/>
      <c r="W495" s="2"/>
    </row>
    <row r="496" spans="1:23" ht="12.75" x14ac:dyDescent="0.2">
      <c r="A496" s="9" t="s">
        <v>2775</v>
      </c>
      <c r="B496" s="10">
        <v>41880</v>
      </c>
      <c r="C496" s="68">
        <f>YEAR(Table18[[#This Row],[Release Date]])</f>
        <v>2014</v>
      </c>
      <c r="D496" s="11" t="s">
        <v>2776</v>
      </c>
      <c r="E496" s="12" t="s">
        <v>64</v>
      </c>
      <c r="F496" s="12"/>
      <c r="G496" s="13" t="s">
        <v>2777</v>
      </c>
      <c r="H496" s="14"/>
      <c r="I496" s="15" t="s">
        <v>989</v>
      </c>
      <c r="J496" s="15" t="s">
        <v>2778</v>
      </c>
      <c r="K496" s="15" t="s">
        <v>2025</v>
      </c>
      <c r="L496" s="15" t="s">
        <v>2779</v>
      </c>
      <c r="M496" s="12"/>
      <c r="N496" s="16">
        <v>15000000</v>
      </c>
      <c r="O496" s="17">
        <v>52500000</v>
      </c>
      <c r="P496" s="32">
        <f>Table18[[#This Row],[Box Office Revenue ($)]]-Table18[[#This Row],[Budget ($)]]</f>
        <v>37500000</v>
      </c>
      <c r="Q496" s="35">
        <f>(Table18[[#This Row],[Profit Made]]/Table18[[#This Row],[Budget ($)]])</f>
        <v>2.5</v>
      </c>
      <c r="R496" s="2"/>
      <c r="S496" s="2"/>
      <c r="T496" s="2"/>
      <c r="U496" s="2"/>
      <c r="V496" s="2"/>
      <c r="W496" s="2"/>
    </row>
    <row r="497" spans="1:23" ht="12.75" x14ac:dyDescent="0.2">
      <c r="A497" s="9" t="s">
        <v>2780</v>
      </c>
      <c r="B497" s="10">
        <v>41683</v>
      </c>
      <c r="C497" s="68">
        <f>YEAR(Table18[[#This Row],[Release Date]])</f>
        <v>2014</v>
      </c>
      <c r="D497" s="11" t="s">
        <v>2781</v>
      </c>
      <c r="E497" s="12" t="s">
        <v>64</v>
      </c>
      <c r="F497" s="12" t="s">
        <v>54</v>
      </c>
      <c r="G497" s="13" t="s">
        <v>2782</v>
      </c>
      <c r="H497" s="14"/>
      <c r="I497" s="15" t="s">
        <v>574</v>
      </c>
      <c r="J497" s="15" t="s">
        <v>1210</v>
      </c>
      <c r="K497" s="15" t="s">
        <v>2722</v>
      </c>
      <c r="L497" s="15" t="s">
        <v>1474</v>
      </c>
      <c r="M497" s="15" t="s">
        <v>162</v>
      </c>
      <c r="N497" s="16">
        <v>60000000</v>
      </c>
      <c r="O497" s="17">
        <v>31100000</v>
      </c>
      <c r="P497" s="32">
        <f>Table18[[#This Row],[Box Office Revenue ($)]]-Table18[[#This Row],[Budget ($)]]</f>
        <v>-28900000</v>
      </c>
      <c r="Q497" s="35">
        <f>(Table18[[#This Row],[Profit Made]]/Table18[[#This Row],[Budget ($)]])</f>
        <v>-0.48166666666666669</v>
      </c>
      <c r="R497" s="2"/>
      <c r="S497" s="2"/>
      <c r="T497" s="2"/>
      <c r="U497" s="2"/>
      <c r="V497" s="2"/>
      <c r="W497" s="2"/>
    </row>
    <row r="498" spans="1:23" ht="12.75" x14ac:dyDescent="0.2">
      <c r="A498" s="9" t="s">
        <v>2783</v>
      </c>
      <c r="B498" s="10">
        <v>41657</v>
      </c>
      <c r="C498" s="68">
        <f>YEAR(Table18[[#This Row],[Release Date]])</f>
        <v>2014</v>
      </c>
      <c r="D498" s="11" t="s">
        <v>2784</v>
      </c>
      <c r="E498" s="12" t="s">
        <v>64</v>
      </c>
      <c r="F498" s="12" t="s">
        <v>42</v>
      </c>
      <c r="G498" s="13" t="s">
        <v>2785</v>
      </c>
      <c r="H498" s="14"/>
      <c r="I498" s="15" t="s">
        <v>2785</v>
      </c>
      <c r="J498" s="15" t="s">
        <v>1393</v>
      </c>
      <c r="K498" s="15" t="s">
        <v>972</v>
      </c>
      <c r="L498" s="15" t="s">
        <v>2786</v>
      </c>
      <c r="M498" s="15" t="s">
        <v>2787</v>
      </c>
      <c r="N498" s="16">
        <v>6000000</v>
      </c>
      <c r="O498" s="17">
        <v>5500000</v>
      </c>
      <c r="P498" s="32">
        <f>Table18[[#This Row],[Box Office Revenue ($)]]-Table18[[#This Row],[Budget ($)]]</f>
        <v>-500000</v>
      </c>
      <c r="Q498" s="35">
        <f>(Table18[[#This Row],[Profit Made]]/Table18[[#This Row],[Budget ($)]])</f>
        <v>-8.3333333333333329E-2</v>
      </c>
      <c r="R498" s="2"/>
      <c r="S498" s="2"/>
      <c r="T498" s="2"/>
      <c r="U498" s="2"/>
      <c r="V498" s="2"/>
      <c r="W498" s="2"/>
    </row>
    <row r="499" spans="1:23" ht="12.75" x14ac:dyDescent="0.2">
      <c r="A499" s="9" t="s">
        <v>2788</v>
      </c>
      <c r="B499" s="10">
        <v>42095</v>
      </c>
      <c r="C499" s="68">
        <f>YEAR(Table18[[#This Row],[Release Date]])</f>
        <v>2015</v>
      </c>
      <c r="D499" s="11" t="s">
        <v>2789</v>
      </c>
      <c r="E499" s="12" t="s">
        <v>64</v>
      </c>
      <c r="F499" s="12"/>
      <c r="G499" s="13" t="s">
        <v>2790</v>
      </c>
      <c r="H499" s="14"/>
      <c r="I499" s="15" t="s">
        <v>764</v>
      </c>
      <c r="J499" s="15" t="s">
        <v>580</v>
      </c>
      <c r="K499" s="15" t="s">
        <v>417</v>
      </c>
      <c r="L499" s="15" t="s">
        <v>2197</v>
      </c>
      <c r="M499" s="15" t="s">
        <v>2791</v>
      </c>
      <c r="N499" s="16">
        <v>11000000</v>
      </c>
      <c r="O499" s="17">
        <v>61600000</v>
      </c>
      <c r="P499" s="32">
        <f>Table18[[#This Row],[Box Office Revenue ($)]]-Table18[[#This Row],[Budget ($)]]</f>
        <v>50600000</v>
      </c>
      <c r="Q499" s="35">
        <f>(Table18[[#This Row],[Profit Made]]/Table18[[#This Row],[Budget ($)]])</f>
        <v>4.5999999999999996</v>
      </c>
      <c r="R499" s="2"/>
      <c r="S499" s="2"/>
      <c r="T499" s="2"/>
      <c r="U499" s="2"/>
      <c r="V499" s="2"/>
      <c r="W499" s="2"/>
    </row>
    <row r="500" spans="1:23" ht="12.75" x14ac:dyDescent="0.2">
      <c r="A500" s="9" t="s">
        <v>2792</v>
      </c>
      <c r="B500" s="10">
        <v>41180</v>
      </c>
      <c r="C500" s="68">
        <f>YEAR(Table18[[#This Row],[Release Date]])</f>
        <v>2012</v>
      </c>
      <c r="D500" s="11" t="s">
        <v>2793</v>
      </c>
      <c r="E500" s="12" t="s">
        <v>64</v>
      </c>
      <c r="F500" s="12"/>
      <c r="G500" s="13" t="s">
        <v>2794</v>
      </c>
      <c r="H500" s="14"/>
      <c r="I500" s="15" t="s">
        <v>317</v>
      </c>
      <c r="J500" s="15" t="s">
        <v>2773</v>
      </c>
      <c r="K500" s="15" t="s">
        <v>2795</v>
      </c>
      <c r="L500" s="15" t="s">
        <v>1361</v>
      </c>
      <c r="M500" s="15" t="s">
        <v>2796</v>
      </c>
      <c r="N500" s="16">
        <v>19000000</v>
      </c>
      <c r="O500" s="17">
        <v>5400000</v>
      </c>
      <c r="P500" s="32">
        <f>Table18[[#This Row],[Box Office Revenue ($)]]-Table18[[#This Row],[Budget ($)]]</f>
        <v>-13600000</v>
      </c>
      <c r="Q500" s="35">
        <f>(Table18[[#This Row],[Profit Made]]/Table18[[#This Row],[Budget ($)]])</f>
        <v>-0.71578947368421053</v>
      </c>
      <c r="R500" s="2"/>
      <c r="S500" s="2"/>
      <c r="T500" s="2"/>
      <c r="U500" s="2"/>
      <c r="V500" s="2"/>
      <c r="W500" s="2"/>
    </row>
    <row r="501" spans="1:23" ht="12.75" x14ac:dyDescent="0.2">
      <c r="A501" s="9" t="s">
        <v>2797</v>
      </c>
      <c r="B501" s="10">
        <v>42293</v>
      </c>
      <c r="C501" s="68">
        <f>YEAR(Table18[[#This Row],[Release Date]])</f>
        <v>2015</v>
      </c>
      <c r="D501" s="11" t="s">
        <v>2798</v>
      </c>
      <c r="E501" s="12" t="s">
        <v>64</v>
      </c>
      <c r="F501" s="12"/>
      <c r="G501" s="13" t="s">
        <v>2799</v>
      </c>
      <c r="H501" s="14"/>
      <c r="I501" s="15" t="s">
        <v>1367</v>
      </c>
      <c r="J501" s="15" t="s">
        <v>2800</v>
      </c>
      <c r="K501" s="15" t="s">
        <v>2801</v>
      </c>
      <c r="L501" s="15" t="s">
        <v>1517</v>
      </c>
      <c r="M501" s="15" t="s">
        <v>852</v>
      </c>
      <c r="N501" s="16">
        <v>13000000</v>
      </c>
      <c r="O501" s="17">
        <v>14400000</v>
      </c>
      <c r="P501" s="32">
        <f>Table18[[#This Row],[Box Office Revenue ($)]]-Table18[[#This Row],[Budget ($)]]</f>
        <v>1400000</v>
      </c>
      <c r="Q501" s="35">
        <f>(Table18[[#This Row],[Profit Made]]/Table18[[#This Row],[Budget ($)]])</f>
        <v>0.1076923076923077</v>
      </c>
      <c r="R501" s="2"/>
      <c r="S501" s="2"/>
      <c r="T501" s="2"/>
      <c r="U501" s="2"/>
      <c r="V501" s="2"/>
      <c r="W501" s="2"/>
    </row>
    <row r="502" spans="1:23" ht="12.75" x14ac:dyDescent="0.2">
      <c r="A502" s="9" t="s">
        <v>2802</v>
      </c>
      <c r="B502" s="10">
        <v>41446</v>
      </c>
      <c r="C502" s="68">
        <f>YEAR(Table18[[#This Row],[Release Date]])</f>
        <v>2013</v>
      </c>
      <c r="D502" s="11" t="s">
        <v>2803</v>
      </c>
      <c r="E502" s="12" t="s">
        <v>24</v>
      </c>
      <c r="F502" s="12" t="s">
        <v>17</v>
      </c>
      <c r="G502" s="13" t="s">
        <v>2804</v>
      </c>
      <c r="H502" s="14"/>
      <c r="I502" s="15" t="s">
        <v>421</v>
      </c>
      <c r="J502" s="15" t="s">
        <v>1033</v>
      </c>
      <c r="K502" s="15" t="s">
        <v>26</v>
      </c>
      <c r="L502" s="15" t="s">
        <v>2805</v>
      </c>
      <c r="M502" s="15" t="s">
        <v>177</v>
      </c>
      <c r="N502" s="16">
        <v>190000000</v>
      </c>
      <c r="O502" s="17">
        <v>540000000</v>
      </c>
      <c r="P502" s="32">
        <f>Table18[[#This Row],[Box Office Revenue ($)]]-Table18[[#This Row],[Budget ($)]]</f>
        <v>350000000</v>
      </c>
      <c r="Q502" s="35">
        <f>(Table18[[#This Row],[Profit Made]]/Table18[[#This Row],[Budget ($)]])</f>
        <v>1.8421052631578947</v>
      </c>
      <c r="R502" s="2"/>
      <c r="S502" s="2"/>
      <c r="T502" s="2"/>
      <c r="U502" s="2"/>
      <c r="V502" s="2"/>
      <c r="W502" s="2"/>
    </row>
    <row r="503" spans="1:23" ht="12.75" x14ac:dyDescent="0.2">
      <c r="A503" s="9" t="s">
        <v>2806</v>
      </c>
      <c r="B503" s="10">
        <v>40998</v>
      </c>
      <c r="C503" s="68">
        <f>YEAR(Table18[[#This Row],[Release Date]])</f>
        <v>2012</v>
      </c>
      <c r="D503" s="11" t="s">
        <v>2807</v>
      </c>
      <c r="E503" s="12" t="s">
        <v>24</v>
      </c>
      <c r="F503" s="12" t="s">
        <v>145</v>
      </c>
      <c r="G503" s="13" t="s">
        <v>1985</v>
      </c>
      <c r="H503" s="14"/>
      <c r="I503" s="15" t="s">
        <v>1301</v>
      </c>
      <c r="J503" s="15" t="s">
        <v>139</v>
      </c>
      <c r="K503" s="15" t="s">
        <v>927</v>
      </c>
      <c r="L503" s="15" t="s">
        <v>1622</v>
      </c>
      <c r="M503" s="15" t="s">
        <v>900</v>
      </c>
      <c r="N503" s="16">
        <v>150000000</v>
      </c>
      <c r="O503" s="17">
        <v>305300000</v>
      </c>
      <c r="P503" s="32">
        <f>Table18[[#This Row],[Box Office Revenue ($)]]-Table18[[#This Row],[Budget ($)]]</f>
        <v>155300000</v>
      </c>
      <c r="Q503" s="35">
        <f>(Table18[[#This Row],[Profit Made]]/Table18[[#This Row],[Budget ($)]])</f>
        <v>1.0353333333333334</v>
      </c>
      <c r="R503" s="2"/>
      <c r="S503" s="2"/>
      <c r="T503" s="2"/>
      <c r="U503" s="2"/>
      <c r="V503" s="2"/>
      <c r="W503" s="2"/>
    </row>
    <row r="504" spans="1:23" ht="12.75" x14ac:dyDescent="0.2">
      <c r="A504" s="9" t="s">
        <v>2808</v>
      </c>
      <c r="B504" s="10">
        <v>42499</v>
      </c>
      <c r="C504" s="68">
        <f>YEAR(Table18[[#This Row],[Release Date]])</f>
        <v>2016</v>
      </c>
      <c r="D504" s="11" t="s">
        <v>2809</v>
      </c>
      <c r="E504" s="12" t="s">
        <v>24</v>
      </c>
      <c r="F504" s="12"/>
      <c r="G504" s="13" t="s">
        <v>2810</v>
      </c>
      <c r="H504" s="14"/>
      <c r="I504" s="15" t="s">
        <v>2661</v>
      </c>
      <c r="J504" s="15" t="s">
        <v>1678</v>
      </c>
      <c r="K504" s="15" t="s">
        <v>1152</v>
      </c>
      <c r="L504" s="15" t="s">
        <v>115</v>
      </c>
      <c r="M504" s="15" t="s">
        <v>1277</v>
      </c>
      <c r="N504" s="16">
        <v>178000000</v>
      </c>
      <c r="O504" s="17">
        <v>544600000</v>
      </c>
      <c r="P504" s="32">
        <f>Table18[[#This Row],[Box Office Revenue ($)]]-Table18[[#This Row],[Budget ($)]]</f>
        <v>366600000</v>
      </c>
      <c r="Q504" s="35">
        <f>(Table18[[#This Row],[Profit Made]]/Table18[[#This Row],[Budget ($)]])</f>
        <v>2.059550561797753</v>
      </c>
      <c r="R504" s="2"/>
      <c r="S504" s="2"/>
      <c r="T504" s="2"/>
      <c r="U504" s="2"/>
      <c r="V504" s="2"/>
      <c r="W504" s="2"/>
    </row>
    <row r="505" spans="1:23" ht="12.75" x14ac:dyDescent="0.2">
      <c r="A505" s="9" t="s">
        <v>2811</v>
      </c>
      <c r="B505" s="10">
        <v>41769</v>
      </c>
      <c r="C505" s="68">
        <f>YEAR(Table18[[#This Row],[Release Date]])</f>
        <v>2014</v>
      </c>
      <c r="D505" s="11" t="s">
        <v>2812</v>
      </c>
      <c r="E505" s="12" t="s">
        <v>24</v>
      </c>
      <c r="F505" s="12" t="s">
        <v>145</v>
      </c>
      <c r="G505" s="13" t="s">
        <v>2810</v>
      </c>
      <c r="H505" s="14"/>
      <c r="I505" s="15" t="s">
        <v>464</v>
      </c>
      <c r="J505" s="15" t="s">
        <v>2661</v>
      </c>
      <c r="K505" s="15" t="s">
        <v>1678</v>
      </c>
      <c r="L505" s="15" t="s">
        <v>2092</v>
      </c>
      <c r="M505" s="15" t="s">
        <v>1152</v>
      </c>
      <c r="N505" s="16">
        <v>200000000</v>
      </c>
      <c r="O505" s="17">
        <v>747900000</v>
      </c>
      <c r="P505" s="32">
        <f>Table18[[#This Row],[Box Office Revenue ($)]]-Table18[[#This Row],[Budget ($)]]</f>
        <v>547900000</v>
      </c>
      <c r="Q505" s="35">
        <f>(Table18[[#This Row],[Profit Made]]/Table18[[#This Row],[Budget ($)]])</f>
        <v>2.7395</v>
      </c>
      <c r="R505" s="2"/>
      <c r="S505" s="2"/>
      <c r="T505" s="2"/>
      <c r="U505" s="2"/>
      <c r="V505" s="2"/>
      <c r="W505" s="2"/>
    </row>
    <row r="506" spans="1:23" ht="12.75" x14ac:dyDescent="0.2">
      <c r="A506" s="9" t="s">
        <v>2813</v>
      </c>
      <c r="B506" s="10">
        <v>41509</v>
      </c>
      <c r="C506" s="68">
        <f>YEAR(Table18[[#This Row],[Release Date]])</f>
        <v>2013</v>
      </c>
      <c r="D506" s="11" t="s">
        <v>2814</v>
      </c>
      <c r="E506" s="12" t="s">
        <v>17</v>
      </c>
      <c r="F506" s="12"/>
      <c r="G506" s="13" t="s">
        <v>2815</v>
      </c>
      <c r="H506" s="14"/>
      <c r="I506" s="15" t="s">
        <v>2816</v>
      </c>
      <c r="J506" s="15" t="s">
        <v>2817</v>
      </c>
      <c r="K506" s="15" t="s">
        <v>2818</v>
      </c>
      <c r="L506" s="15" t="s">
        <v>2819</v>
      </c>
      <c r="M506" s="15" t="s">
        <v>2820</v>
      </c>
      <c r="N506" s="16">
        <v>1000000</v>
      </c>
      <c r="O506" s="17">
        <v>26800000</v>
      </c>
      <c r="P506" s="32">
        <f>Table18[[#This Row],[Box Office Revenue ($)]]-Table18[[#This Row],[Budget ($)]]</f>
        <v>25800000</v>
      </c>
      <c r="Q506" s="35">
        <f>(Table18[[#This Row],[Profit Made]]/Table18[[#This Row],[Budget ($)]])</f>
        <v>25.8</v>
      </c>
      <c r="R506" s="2"/>
      <c r="S506" s="2"/>
      <c r="T506" s="2"/>
      <c r="U506" s="2"/>
      <c r="V506" s="2"/>
      <c r="W506" s="2"/>
    </row>
    <row r="507" spans="1:23" ht="12.75" x14ac:dyDescent="0.2">
      <c r="A507" s="9" t="s">
        <v>2821</v>
      </c>
      <c r="B507" s="10">
        <v>41262</v>
      </c>
      <c r="C507" s="68">
        <f>YEAR(Table18[[#This Row],[Release Date]])</f>
        <v>2012</v>
      </c>
      <c r="D507" s="11" t="s">
        <v>2822</v>
      </c>
      <c r="E507" s="12" t="s">
        <v>64</v>
      </c>
      <c r="F507" s="12"/>
      <c r="G507" s="13" t="s">
        <v>2823</v>
      </c>
      <c r="H507" s="14"/>
      <c r="I507" s="15" t="s">
        <v>116</v>
      </c>
      <c r="J507" s="15" t="s">
        <v>2184</v>
      </c>
      <c r="K507" s="15" t="s">
        <v>353</v>
      </c>
      <c r="L507" s="15" t="s">
        <v>444</v>
      </c>
      <c r="M507" s="15" t="s">
        <v>493</v>
      </c>
      <c r="N507" s="16">
        <v>40000000</v>
      </c>
      <c r="O507" s="17">
        <v>132800000.00000001</v>
      </c>
      <c r="P507" s="32">
        <f>Table18[[#This Row],[Box Office Revenue ($)]]-Table18[[#This Row],[Budget ($)]]</f>
        <v>92800000.000000015</v>
      </c>
      <c r="Q507" s="35">
        <f>(Table18[[#This Row],[Profit Made]]/Table18[[#This Row],[Budget ($)]])</f>
        <v>2.3200000000000003</v>
      </c>
      <c r="R507" s="2"/>
      <c r="S507" s="2"/>
      <c r="T507" s="2"/>
      <c r="U507" s="2"/>
      <c r="V507" s="2"/>
      <c r="W507" s="2"/>
    </row>
    <row r="508" spans="1:23" ht="12.75" x14ac:dyDescent="0.2">
      <c r="A508" s="9" t="s">
        <v>2824</v>
      </c>
      <c r="B508" s="10">
        <v>42054</v>
      </c>
      <c r="C508" s="68">
        <f>YEAR(Table18[[#This Row],[Release Date]])</f>
        <v>2015</v>
      </c>
      <c r="D508" s="11" t="s">
        <v>2825</v>
      </c>
      <c r="E508" s="12" t="s">
        <v>183</v>
      </c>
      <c r="F508" s="12" t="s">
        <v>54</v>
      </c>
      <c r="G508" s="13" t="s">
        <v>2826</v>
      </c>
      <c r="H508" s="14"/>
      <c r="I508" s="15" t="s">
        <v>2827</v>
      </c>
      <c r="J508" s="15" t="s">
        <v>2828</v>
      </c>
      <c r="K508" s="15" t="s">
        <v>2829</v>
      </c>
      <c r="L508" s="15" t="s">
        <v>2830</v>
      </c>
      <c r="M508" s="15" t="s">
        <v>2831</v>
      </c>
      <c r="N508" s="16">
        <v>30000000</v>
      </c>
      <c r="O508" s="17">
        <v>64470000</v>
      </c>
      <c r="P508" s="32">
        <f>Table18[[#This Row],[Box Office Revenue ($)]]-Table18[[#This Row],[Budget ($)]]</f>
        <v>34470000</v>
      </c>
      <c r="Q508" s="35">
        <f>(Table18[[#This Row],[Profit Made]]/Table18[[#This Row],[Budget ($)]])</f>
        <v>1.149</v>
      </c>
      <c r="R508" s="2"/>
      <c r="S508" s="2"/>
      <c r="T508" s="2"/>
      <c r="U508" s="2"/>
      <c r="V508" s="2"/>
      <c r="W508" s="2"/>
    </row>
    <row r="509" spans="1:23" ht="12.75" x14ac:dyDescent="0.2">
      <c r="A509" s="21" t="s">
        <v>2832</v>
      </c>
      <c r="B509" s="22">
        <v>42412</v>
      </c>
      <c r="C509" s="68">
        <f>YEAR(Table18[[#This Row],[Release Date]])</f>
        <v>2016</v>
      </c>
      <c r="D509" s="23" t="s">
        <v>2833</v>
      </c>
      <c r="E509" s="24" t="s">
        <v>42</v>
      </c>
      <c r="F509" s="24"/>
      <c r="G509" s="25" t="s">
        <v>1444</v>
      </c>
      <c r="H509" s="26"/>
      <c r="I509" s="27" t="s">
        <v>1444</v>
      </c>
      <c r="J509" s="27" t="s">
        <v>1446</v>
      </c>
      <c r="K509" s="27" t="s">
        <v>2834</v>
      </c>
      <c r="L509" s="27" t="s">
        <v>546</v>
      </c>
      <c r="M509" s="27" t="s">
        <v>2835</v>
      </c>
      <c r="N509" s="28">
        <v>50000000</v>
      </c>
      <c r="O509" s="29">
        <v>56000000</v>
      </c>
      <c r="P509" s="33">
        <f>Table18[[#This Row],[Box Office Revenue ($)]]-Table18[[#This Row],[Budget ($)]]</f>
        <v>6000000</v>
      </c>
      <c r="Q509" s="35">
        <f>(Table18[[#This Row],[Profit Made]]/Table18[[#This Row],[Budget ($)]])</f>
        <v>0.12</v>
      </c>
      <c r="R509" s="2"/>
      <c r="S509" s="2"/>
      <c r="T509" s="2"/>
      <c r="U509" s="2"/>
      <c r="V509" s="2"/>
      <c r="W509" s="2"/>
    </row>
    <row r="511" spans="1:23" ht="15.75" customHeight="1" x14ac:dyDescent="0.2">
      <c r="P511" s="48"/>
    </row>
  </sheetData>
  <conditionalFormatting sqref="A2:Q509">
    <cfRule type="expression" dxfId="2" priority="1">
      <formula>CELL("row")=ROW()</formula>
    </cfRule>
  </conditionalFormatting>
  <conditionalFormatting sqref="Q1:Q1048576">
    <cfRule type="cellIs" dxfId="1" priority="2" operator="lessThan">
      <formula>0</formula>
    </cfRule>
  </conditionalFormatting>
  <hyperlinks>
    <hyperlink ref="D2" r:id="rId1" xr:uid="{BBD62320-864A-478D-8176-08C6B8A5A5D2}"/>
    <hyperlink ref="D3" r:id="rId2" xr:uid="{55103148-7D37-4C44-A877-3748535A9C58}"/>
    <hyperlink ref="D4" r:id="rId3" xr:uid="{837428A9-6CFF-4D26-85B6-13152E040A18}"/>
    <hyperlink ref="D5" r:id="rId4" xr:uid="{41625240-F082-4293-8F7B-E0A6BF380271}"/>
    <hyperlink ref="D6" r:id="rId5" xr:uid="{8DF41D34-9332-46C6-BF36-E4171233F238}"/>
    <hyperlink ref="D7" r:id="rId6" xr:uid="{216537BA-7EFD-4E8F-BB89-9BA09E1F2619}"/>
    <hyperlink ref="D8" r:id="rId7" xr:uid="{F583BD7A-6830-4F9C-909E-7CFD0911A727}"/>
    <hyperlink ref="D9" r:id="rId8" xr:uid="{8A3720E9-FA48-40C4-8B07-35318E2F585E}"/>
    <hyperlink ref="D10" r:id="rId9" xr:uid="{F2A9FBA3-DB14-48A2-819E-D2A9FF2133AC}"/>
    <hyperlink ref="D11" r:id="rId10" xr:uid="{064ACFC3-590B-421B-89C6-03DB92ADC92B}"/>
    <hyperlink ref="D12" r:id="rId11" xr:uid="{9E8A2F74-72A0-4C0E-AC56-9AF10CFF15CE}"/>
    <hyperlink ref="D13" r:id="rId12" xr:uid="{BA0C7C57-BFF4-4960-BB07-C2CE26896FDC}"/>
    <hyperlink ref="D14" r:id="rId13" xr:uid="{F6166F5E-A33C-4FF0-8005-83A82F3C3783}"/>
    <hyperlink ref="D15" r:id="rId14" xr:uid="{F539E35D-6EC6-478B-8F1A-C39DDEA5905C}"/>
    <hyperlink ref="D16" r:id="rId15" xr:uid="{40F90296-DF8F-4BDF-BC3E-82F7B29075F2}"/>
    <hyperlink ref="D17" r:id="rId16" xr:uid="{80F07EAB-486C-4887-873F-73F971F189DB}"/>
    <hyperlink ref="D18" r:id="rId17" xr:uid="{1F6D19E8-C99A-475E-AE8C-701CD5A9855C}"/>
    <hyperlink ref="D19" r:id="rId18" xr:uid="{3577248E-BE36-448A-B41C-3696D2F5EEC4}"/>
    <hyperlink ref="D20" r:id="rId19" xr:uid="{D1418F94-F480-4F2B-A212-561144BDC16B}"/>
    <hyperlink ref="D21" r:id="rId20" xr:uid="{E1C7AB25-A0D9-4075-BB70-AFBB6712C302}"/>
    <hyperlink ref="D22" r:id="rId21" xr:uid="{CE70E0D6-D384-4A78-B76E-D8F7DB764C3B}"/>
    <hyperlink ref="D23" r:id="rId22" xr:uid="{881C7B61-2B22-42FC-8B50-FE5E6F9C2BAC}"/>
    <hyperlink ref="D24" r:id="rId23" xr:uid="{8EF11633-1A43-4D29-B092-BBA129853F19}"/>
    <hyperlink ref="D25" r:id="rId24" xr:uid="{4C4D79FD-D6E6-4E36-AF44-71B210E51564}"/>
    <hyperlink ref="D26" r:id="rId25" xr:uid="{D7A0296D-F6E0-4171-BC7C-348FDB45EDFE}"/>
    <hyperlink ref="D27" r:id="rId26" xr:uid="{A026BCFD-3450-47D0-AB4E-20DB072861A9}"/>
    <hyperlink ref="D28" r:id="rId27" xr:uid="{FEADF741-7D0E-41BE-A8E3-5DCF7ADAD708}"/>
    <hyperlink ref="D29" r:id="rId28" xr:uid="{739C6608-98CE-4BF6-A693-D61055433083}"/>
    <hyperlink ref="D30" r:id="rId29" xr:uid="{49D206C6-1484-4951-B7E8-88C0F5CEB836}"/>
    <hyperlink ref="D31" r:id="rId30" xr:uid="{E01B6F04-40DC-4106-90FD-98654E8F0C7F}"/>
    <hyperlink ref="D32" r:id="rId31" xr:uid="{7DFD7D0F-DF65-46AF-8DA7-DDD7F49985C1}"/>
    <hyperlink ref="D33" r:id="rId32" xr:uid="{622A5A4D-7BFD-4B5E-9186-03B826572357}"/>
    <hyperlink ref="D34" r:id="rId33" xr:uid="{DC2172BC-24F2-4489-B0B1-8C9D5E825A18}"/>
    <hyperlink ref="D35" r:id="rId34" xr:uid="{5C770FBE-1AB4-48FE-B293-60BBED8A6A58}"/>
    <hyperlink ref="D36" r:id="rId35" xr:uid="{74C8566E-1A76-4E50-9A6F-FEB4834FA55E}"/>
    <hyperlink ref="D37" r:id="rId36" xr:uid="{7FB10151-F574-433B-BFCC-D6CCBA3587C6}"/>
    <hyperlink ref="D38" r:id="rId37" xr:uid="{36C66CAE-6B55-4F6A-9E2C-134991781671}"/>
    <hyperlink ref="D39" r:id="rId38" xr:uid="{318CC80B-5080-41CC-8A3A-709FACE2F9F2}"/>
    <hyperlink ref="D40" r:id="rId39" xr:uid="{D639A2C8-EDF8-4D24-93E9-5FD4701218F6}"/>
    <hyperlink ref="D41" r:id="rId40" xr:uid="{9CF292D1-B3EC-460E-9CF1-49E6129056B7}"/>
    <hyperlink ref="D42" r:id="rId41" xr:uid="{9ADEA7C1-8EDD-433E-A65D-7651438BF593}"/>
    <hyperlink ref="D43" r:id="rId42" xr:uid="{6BB19EAE-1AA7-4EB9-B55F-06F6149B346B}"/>
    <hyperlink ref="D44" r:id="rId43" xr:uid="{32BD537F-E4EA-4B8E-9398-42EB4610A596}"/>
    <hyperlink ref="D45" r:id="rId44" xr:uid="{2E9514E0-E4FD-40B3-8B4E-EF25970332AD}"/>
    <hyperlink ref="D46" r:id="rId45" xr:uid="{ABED54A3-857E-4F6C-9CEB-4D07922A62EF}"/>
    <hyperlink ref="D47" r:id="rId46" xr:uid="{88BE2B84-A8DD-490B-9929-CF05942A6FBE}"/>
    <hyperlink ref="D48" r:id="rId47" xr:uid="{3E44D1CA-D9C4-40FE-B039-856C8A8BF9B6}"/>
    <hyperlink ref="D49" r:id="rId48" xr:uid="{8BEF3F33-7BCF-446D-A3C3-9378498DD321}"/>
    <hyperlink ref="D50" r:id="rId49" xr:uid="{F2E50C79-657D-4C92-A1D3-CA631E22ECBE}"/>
    <hyperlink ref="D51" r:id="rId50" xr:uid="{13608B79-FBA3-42E8-B7D8-5342227C5C05}"/>
    <hyperlink ref="D52" r:id="rId51" xr:uid="{0F242433-05B7-4EBB-8EA7-C06F673128BF}"/>
    <hyperlink ref="D53" r:id="rId52" xr:uid="{0B6410D4-2C23-48C9-9298-978C27EF3E81}"/>
    <hyperlink ref="D54" r:id="rId53" xr:uid="{7744092E-01EF-48D3-B507-DC2818CA5C2E}"/>
    <hyperlink ref="D55" r:id="rId54" xr:uid="{E21DA42A-D954-43FF-A7CF-A0E32C21C5B7}"/>
    <hyperlink ref="D56" r:id="rId55" xr:uid="{047FB0DD-DFDC-4786-9368-51F049CE634E}"/>
    <hyperlink ref="D57" r:id="rId56" xr:uid="{CA08516E-E82C-46DD-8193-84FCA2A526FF}"/>
    <hyperlink ref="D58" r:id="rId57" xr:uid="{690582F2-875A-40F6-AB1F-0DBE80693305}"/>
    <hyperlink ref="D59" r:id="rId58" xr:uid="{3F896420-D7F1-44C0-99AC-ADD0B7E704D7}"/>
    <hyperlink ref="D60" r:id="rId59" xr:uid="{D3665532-959C-43B9-9515-B36C6AC42B2F}"/>
    <hyperlink ref="D61" r:id="rId60" xr:uid="{28674193-2BC7-48BE-AF34-4C770968C855}"/>
    <hyperlink ref="D62" r:id="rId61" xr:uid="{FA0E04D5-34D8-411A-A229-BB8A3EB1F5D4}"/>
    <hyperlink ref="D63" r:id="rId62" xr:uid="{CD7F39EB-77B8-4898-85C9-F9F8E1BB6C88}"/>
    <hyperlink ref="D64" r:id="rId63" xr:uid="{D4A9ACB6-B5A7-4938-AAD6-B026AB3D243E}"/>
    <hyperlink ref="D65" r:id="rId64" xr:uid="{4699443C-7584-41A0-B472-6952D00F5412}"/>
    <hyperlink ref="D66" r:id="rId65" xr:uid="{E03B1CF0-BC88-4415-929A-132EADBD7A28}"/>
    <hyperlink ref="D67" r:id="rId66" xr:uid="{4B2C1AF4-212E-4279-AFA8-0EE501901A3F}"/>
    <hyperlink ref="D68" r:id="rId67" xr:uid="{2954CEC4-36C0-4B24-8EBB-BBC7A458E996}"/>
    <hyperlink ref="D69" r:id="rId68" xr:uid="{7DC38BCC-E0DC-45C3-A02B-014E12C6C4EA}"/>
    <hyperlink ref="D70" r:id="rId69" xr:uid="{7A97C5C7-2DA8-4BEC-9B60-268B51A59580}"/>
    <hyperlink ref="D71" r:id="rId70" xr:uid="{A7F8F1D7-EC9A-454B-AC29-65A7B50FBCF0}"/>
    <hyperlink ref="D72" r:id="rId71" xr:uid="{D4FE3567-29F9-4CC1-BB62-9E84D5DBC876}"/>
    <hyperlink ref="D73" r:id="rId72" xr:uid="{57EC92FD-B480-4BBF-A10D-3FF267A5A5DC}"/>
    <hyperlink ref="D74" r:id="rId73" xr:uid="{D8835ED8-2FEF-4DC6-A248-18F3DD74E2BF}"/>
    <hyperlink ref="D75" r:id="rId74" xr:uid="{1B01619E-28E0-49FF-9E7E-9EF1A96A69D3}"/>
    <hyperlink ref="D76" r:id="rId75" xr:uid="{B8035B96-230E-45FB-B397-58A25F8BBE37}"/>
    <hyperlink ref="D77" r:id="rId76" xr:uid="{6E30E723-F2E7-44E9-B50C-C93F615D9071}"/>
    <hyperlink ref="D78" r:id="rId77" xr:uid="{B7F1C9DB-6925-4A54-9882-4AA502EB29CA}"/>
    <hyperlink ref="D79" r:id="rId78" xr:uid="{63A2E045-7405-4693-BDAF-2D02628223C4}"/>
    <hyperlink ref="D80" r:id="rId79" xr:uid="{9C6DA763-E192-45F7-BF84-4C1FFBDE6B59}"/>
    <hyperlink ref="D81" r:id="rId80" xr:uid="{AC6D6D99-2DB3-4F11-ACD6-D753F77F858A}"/>
    <hyperlink ref="D82" r:id="rId81" xr:uid="{F5B84988-8403-4E21-91C3-CC8789BDF472}"/>
    <hyperlink ref="D83" r:id="rId82" xr:uid="{97393D1F-A3D8-4D82-882A-E0FCC5B6D5C5}"/>
    <hyperlink ref="D84" r:id="rId83" xr:uid="{37C27189-277F-4DD9-93D6-CFD558F30BDE}"/>
    <hyperlink ref="D85" r:id="rId84" xr:uid="{514C9FD7-E464-4924-9BFB-819509C16075}"/>
    <hyperlink ref="D86" r:id="rId85" xr:uid="{28ACD004-CDEB-4EDF-B2A2-543B4AA18E06}"/>
    <hyperlink ref="D87" r:id="rId86" xr:uid="{ED873BA5-67E8-4F89-A55B-94A72EFCDCB7}"/>
    <hyperlink ref="D88" r:id="rId87" xr:uid="{9574E927-867F-44DD-B62E-6BFFF16B19FE}"/>
    <hyperlink ref="D89" r:id="rId88" xr:uid="{17C4F4D0-04B6-43D2-8181-C815E0BB8A1A}"/>
    <hyperlink ref="D90" r:id="rId89" xr:uid="{99B0CBAB-6862-4089-B1FC-E3CA44854879}"/>
    <hyperlink ref="D91" r:id="rId90" xr:uid="{409E77EE-737D-4134-AD83-1406733BCBEE}"/>
    <hyperlink ref="D92" r:id="rId91" xr:uid="{08CB6234-37EC-46D6-B08F-277E4DC85970}"/>
    <hyperlink ref="D93" r:id="rId92" xr:uid="{7933103A-465E-4144-B8C3-472BCB47E42B}"/>
    <hyperlink ref="D94" r:id="rId93" xr:uid="{BEBFBD20-333B-4A66-9A01-F160A649BA36}"/>
    <hyperlink ref="D95" r:id="rId94" xr:uid="{043D18B3-16D7-4C64-A18D-8AA623D757D1}"/>
    <hyperlink ref="D96" r:id="rId95" xr:uid="{A3412938-6117-4366-B9E9-6AD62DED8698}"/>
    <hyperlink ref="D97" r:id="rId96" xr:uid="{6EC21807-BF92-4944-BC69-6E7740688199}"/>
    <hyperlink ref="D98" r:id="rId97" xr:uid="{DF24C576-6D7C-4488-AB85-3AC7D4906CCC}"/>
    <hyperlink ref="D99" r:id="rId98" xr:uid="{CDC249B4-6D0D-46E5-B9FB-22698DE1C908}"/>
    <hyperlink ref="D100" r:id="rId99" xr:uid="{82474AF8-0865-40D6-802F-833B4CD9214E}"/>
    <hyperlink ref="D101" r:id="rId100" xr:uid="{B7ADC47E-17F0-4569-A71D-0A0AD87E58E3}"/>
    <hyperlink ref="D102" r:id="rId101" xr:uid="{A799B048-83BC-43B9-88C4-3964D2E93021}"/>
    <hyperlink ref="D103" r:id="rId102" xr:uid="{C0C5A2B3-2AC1-4552-BF4B-A3DA60550255}"/>
    <hyperlink ref="D104" r:id="rId103" xr:uid="{46497818-0057-4382-B150-12A79FC7EFA3}"/>
    <hyperlink ref="D105" r:id="rId104" xr:uid="{968F3A1D-86A7-4349-B8A9-90A5F65C8948}"/>
    <hyperlink ref="D106" r:id="rId105" xr:uid="{CDC834BC-67E1-4500-8F3F-AD4EA7DE3EA4}"/>
    <hyperlink ref="D107" r:id="rId106" xr:uid="{B250709E-2AF8-4196-8E9F-2D5F1300D134}"/>
    <hyperlink ref="D108" r:id="rId107" xr:uid="{C5228B23-A9C1-4937-B2D8-E453967885FC}"/>
    <hyperlink ref="D109" r:id="rId108" xr:uid="{B440D773-2F64-4B5B-A0D4-2FCD67970C32}"/>
    <hyperlink ref="D110" r:id="rId109" xr:uid="{8DF5765B-C51F-4845-921C-B58967773795}"/>
    <hyperlink ref="D111" r:id="rId110" xr:uid="{0FE8943B-AC9E-42F8-B9A6-9A59FC110912}"/>
    <hyperlink ref="D112" r:id="rId111" xr:uid="{8C96F4E0-D388-45B9-B15B-FAB2D085E2A0}"/>
    <hyperlink ref="D113" r:id="rId112" xr:uid="{74837D5B-C3C1-4D66-BB3F-8C2E597EDB5C}"/>
    <hyperlink ref="D114" r:id="rId113" xr:uid="{8066CF20-5E06-4B32-8879-3B106DF8E11A}"/>
    <hyperlink ref="D115" r:id="rId114" xr:uid="{8448AB3F-D030-4D37-9FED-0706EFF2D955}"/>
    <hyperlink ref="D116" r:id="rId115" xr:uid="{43005FE7-2BF5-4002-ABA6-53D3ABAE8A95}"/>
    <hyperlink ref="D117" r:id="rId116" xr:uid="{716A3470-1660-4630-9C08-73C33EFC854D}"/>
    <hyperlink ref="D118" r:id="rId117" xr:uid="{DDBDC063-A6AF-4479-B904-5F97BA810AF4}"/>
    <hyperlink ref="D119" r:id="rId118" xr:uid="{4D5E2666-EB9A-4478-8861-AC0B4322B107}"/>
    <hyperlink ref="D120" r:id="rId119" xr:uid="{22DAA452-8AA7-46E2-90FD-97DC6DFB5F87}"/>
    <hyperlink ref="D121" r:id="rId120" xr:uid="{0662CE45-99B8-4D65-929D-55EBA1339A60}"/>
    <hyperlink ref="D122" r:id="rId121" xr:uid="{8BFB766C-70F6-4002-BA83-1DDB1F0D0545}"/>
    <hyperlink ref="D123" r:id="rId122" xr:uid="{52FEB497-43E9-44BD-9846-1AA4B2117328}"/>
    <hyperlink ref="D124" r:id="rId123" xr:uid="{D1C8862C-38D7-440F-A0EB-2F63590FEA5C}"/>
    <hyperlink ref="D125" r:id="rId124" xr:uid="{6A4279EE-E305-425C-8F95-E5278F620E07}"/>
    <hyperlink ref="D126" r:id="rId125" xr:uid="{142B797C-EAD5-465D-BED7-D96043B16B5D}"/>
    <hyperlink ref="D127" r:id="rId126" xr:uid="{FA63CEF7-F932-46AA-9449-CD191BE6B5AD}"/>
    <hyperlink ref="D128" r:id="rId127" xr:uid="{08857508-574B-4BF7-94AA-344ED63C6B26}"/>
    <hyperlink ref="D129" r:id="rId128" xr:uid="{01723089-3EBC-407E-82DA-1AA19BCFF9E7}"/>
    <hyperlink ref="D130" r:id="rId129" xr:uid="{6BBD97A4-5046-4103-87F5-186C2FC057BC}"/>
    <hyperlink ref="D131" r:id="rId130" xr:uid="{757101E2-9C23-4F10-90C4-329C2031EEBD}"/>
    <hyperlink ref="D132" r:id="rId131" xr:uid="{0A1B6BA4-A6CC-4062-A3D9-22A69B6A1CC2}"/>
    <hyperlink ref="D133" r:id="rId132" xr:uid="{118B28C2-7CB1-4E79-AA59-3F8EA725A5F2}"/>
    <hyperlink ref="D134" r:id="rId133" xr:uid="{84DEFAC4-7C09-4587-AFBD-5FEAB9625E8D}"/>
    <hyperlink ref="D135" r:id="rId134" xr:uid="{EE6F2203-B485-4022-B767-D9D112C92426}"/>
    <hyperlink ref="D136" r:id="rId135" xr:uid="{E1C32F0E-5C6C-45CD-A97A-F226AE654C99}"/>
    <hyperlink ref="D137" r:id="rId136" xr:uid="{7061AA40-DB98-4B1B-887C-569D5C9A8117}"/>
    <hyperlink ref="D138" r:id="rId137" xr:uid="{CBAD8CD7-87A4-44ED-8B34-8751CA4C8482}"/>
    <hyperlink ref="D139" r:id="rId138" xr:uid="{63D57B32-57F0-455C-B950-C4931157FA6E}"/>
    <hyperlink ref="D140" r:id="rId139" xr:uid="{58929C06-4138-4694-9D5A-BA093AB568A7}"/>
    <hyperlink ref="D141" r:id="rId140" xr:uid="{3F8BD477-D9D7-4EEA-8D2A-3CB706372799}"/>
    <hyperlink ref="D142" r:id="rId141" xr:uid="{300716D8-EE22-4AE6-B192-FB3992D75AF9}"/>
    <hyperlink ref="D143" r:id="rId142" xr:uid="{9F4803E0-6A18-4AB5-BCC5-AECE7C1108FC}"/>
    <hyperlink ref="D144" r:id="rId143" xr:uid="{287A8017-3F04-4C59-92C0-8C1FE3879582}"/>
    <hyperlink ref="D145" r:id="rId144" xr:uid="{DDB1AB2A-CBF6-4155-88F6-8294DBE72BA4}"/>
    <hyperlink ref="D146" r:id="rId145" xr:uid="{88A9D53A-0C70-4698-9079-F9AAC255B635}"/>
    <hyperlink ref="D147" r:id="rId146" xr:uid="{0A8BED82-EB48-4C93-BED7-72EA72ADD4E4}"/>
    <hyperlink ref="D148" r:id="rId147" xr:uid="{FEAC32C1-1861-42C4-AE0A-FB8A010DE017}"/>
    <hyperlink ref="D149" r:id="rId148" xr:uid="{1D132208-8F3E-4836-8496-3DE04608326C}"/>
    <hyperlink ref="D150" r:id="rId149" xr:uid="{EC4C1399-720A-4C0F-9E18-198727339101}"/>
    <hyperlink ref="D151" r:id="rId150" xr:uid="{F06896DF-A94E-4C9C-9D0B-D8C517ACCC9A}"/>
    <hyperlink ref="D152" r:id="rId151" xr:uid="{E0B11442-3AF1-4938-9061-8E4494769909}"/>
    <hyperlink ref="D153" r:id="rId152" xr:uid="{D9CF0537-FB5D-434C-9613-B388EB10222A}"/>
    <hyperlink ref="D154" r:id="rId153" xr:uid="{6849DBC0-61D1-48A3-AC2B-09D1AB7D7E69}"/>
    <hyperlink ref="D155" r:id="rId154" xr:uid="{49954EA1-B97E-4843-8D04-28E62B55548C}"/>
    <hyperlink ref="D156" r:id="rId155" xr:uid="{5FBCDCD2-D0E6-49BF-A49D-803365A88361}"/>
    <hyperlink ref="D157" r:id="rId156" xr:uid="{7CA477B2-92B1-4E7C-B0F0-909BED94AB04}"/>
    <hyperlink ref="D158" r:id="rId157" xr:uid="{4014517F-35A5-4199-A552-B69E1564292D}"/>
    <hyperlink ref="D159" r:id="rId158" xr:uid="{B386DCEA-570D-4CFF-8CC5-EB6051EAF4D0}"/>
    <hyperlink ref="D160" r:id="rId159" xr:uid="{17BDBE27-3550-4BFA-96A2-6979703AABC9}"/>
    <hyperlink ref="D161" r:id="rId160" xr:uid="{F4AB22D5-BC7C-408D-B0ED-7A25A002AC0D}"/>
    <hyperlink ref="D162" r:id="rId161" xr:uid="{82A8C29B-7051-4F68-8D22-61F5D8CD28B0}"/>
    <hyperlink ref="D163" r:id="rId162" xr:uid="{CA468D9B-7D86-4119-9A04-29D60710F926}"/>
    <hyperlink ref="D164" r:id="rId163" xr:uid="{21A27CE1-46DE-4ABC-A7B6-C2B1CF9E569D}"/>
    <hyperlink ref="D165" r:id="rId164" xr:uid="{653E9674-03B4-42CA-8863-CBA103C818B6}"/>
    <hyperlink ref="D166" r:id="rId165" xr:uid="{3397D5FA-47F1-4F7E-B935-37501CA00B69}"/>
    <hyperlink ref="D167" r:id="rId166" xr:uid="{F2A1F858-037F-4319-AFB3-A5580B37DEEC}"/>
    <hyperlink ref="D168" r:id="rId167" xr:uid="{46DB5E7F-1AC7-4E94-B876-CD032DF859A4}"/>
    <hyperlink ref="D169" r:id="rId168" xr:uid="{CB67D623-A15F-4E1E-B481-78A71336FA8A}"/>
    <hyperlink ref="D170" r:id="rId169" xr:uid="{071EBCA1-55F9-4817-B9E9-139C61F64CB6}"/>
    <hyperlink ref="D171" r:id="rId170" xr:uid="{B54EC92B-C02B-4969-B607-21AE33D2E3F6}"/>
    <hyperlink ref="D172" r:id="rId171" xr:uid="{ADECB107-0AFE-4C02-A712-68F67C36818F}"/>
    <hyperlink ref="D173" r:id="rId172" xr:uid="{A410C359-67D6-48B8-A9FC-A625CC98F57A}"/>
    <hyperlink ref="D174" r:id="rId173" xr:uid="{CCAE6671-E420-4295-988A-A9991E0A3ADC}"/>
    <hyperlink ref="D175" r:id="rId174" xr:uid="{DCB101A5-86A8-453A-B15E-49753259951F}"/>
    <hyperlink ref="D176" r:id="rId175" xr:uid="{CE29F7D8-E54B-4CD5-9102-C87CAD186C62}"/>
    <hyperlink ref="D177" r:id="rId176" xr:uid="{EAEE03FE-244D-47E5-836D-B776ACC30350}"/>
    <hyperlink ref="D178" r:id="rId177" xr:uid="{B53C6E97-2A3B-4514-A5EE-4DCD68415362}"/>
    <hyperlink ref="D179" r:id="rId178" xr:uid="{8D5DCD5D-B09C-4AC7-A6B8-444A2798E264}"/>
    <hyperlink ref="D180" r:id="rId179" xr:uid="{3B27CA9F-7DFD-4925-9B48-67564CFFF8B4}"/>
    <hyperlink ref="D181" r:id="rId180" xr:uid="{9F4F1607-4D2A-4BC4-AFA3-3843659819DF}"/>
    <hyperlink ref="D182" r:id="rId181" xr:uid="{956C1384-53AF-4D5B-BEF2-561E44A1DAFF}"/>
    <hyperlink ref="D183" r:id="rId182" xr:uid="{ACD0B2D9-4F80-4709-AF5B-E2E21B2F3B97}"/>
    <hyperlink ref="D184" r:id="rId183" xr:uid="{9D5E94F2-7EB9-477C-9A3C-193FECB087F6}"/>
    <hyperlink ref="D185" r:id="rId184" xr:uid="{4D7BFACA-C9BD-4B68-9813-ADD7441159F8}"/>
    <hyperlink ref="D186" r:id="rId185" xr:uid="{07D21F86-FC28-4143-AA3C-698BDE230F2E}"/>
    <hyperlink ref="D187" r:id="rId186" xr:uid="{CB7AD1D8-1424-47E2-A996-8E2A7A1AE15B}"/>
    <hyperlink ref="D188" r:id="rId187" xr:uid="{10FAA3EA-8227-4C6A-A76F-C8A97674C10C}"/>
    <hyperlink ref="D189" r:id="rId188" xr:uid="{9A3A1DB5-800A-4C5A-BF1E-9B1288D30126}"/>
    <hyperlink ref="D190" r:id="rId189" xr:uid="{F043ED41-A6CB-4090-B569-B0E03F0C2066}"/>
    <hyperlink ref="D191" r:id="rId190" xr:uid="{7572464B-707F-4305-88BE-5D643970BF6D}"/>
    <hyperlink ref="D192" r:id="rId191" xr:uid="{24905D44-DA9F-4A79-B3EC-D449A3488BD0}"/>
    <hyperlink ref="D193" r:id="rId192" xr:uid="{AD7DBADA-47BF-4F3E-A854-585EB7AA9EF6}"/>
    <hyperlink ref="D194" r:id="rId193" xr:uid="{C23E27EC-7E4E-4A0A-B4D0-3AA4C937ECD2}"/>
    <hyperlink ref="D195" r:id="rId194" xr:uid="{624223A4-B0F1-4497-A0C2-4FE1210491FB}"/>
    <hyperlink ref="D196" r:id="rId195" xr:uid="{063733D3-9756-41F2-BB20-4F35F6FFB9AB}"/>
    <hyperlink ref="D197" r:id="rId196" xr:uid="{C49C8BD3-C29B-4F6D-A76E-FBDA073C9497}"/>
    <hyperlink ref="D198" r:id="rId197" xr:uid="{76C9D015-B640-45B5-870F-F136DF73F1CE}"/>
    <hyperlink ref="D199" r:id="rId198" xr:uid="{0CF4410B-6418-4489-BD01-4DB466E325DD}"/>
    <hyperlink ref="D200" r:id="rId199" xr:uid="{358F9024-4A96-4925-A1FB-85F6C3888700}"/>
    <hyperlink ref="D201" r:id="rId200" xr:uid="{77F742FB-4DA1-47CA-9DAC-5FF976B697DF}"/>
    <hyperlink ref="D202" r:id="rId201" xr:uid="{96B371C1-59DD-496B-B025-247AF01A67A0}"/>
    <hyperlink ref="D203" r:id="rId202" xr:uid="{4A480AB2-AC45-4158-9FF7-87B49DFDD19B}"/>
    <hyperlink ref="D204" r:id="rId203" xr:uid="{3F06AA93-2116-45AC-AC97-AA33BC738AC4}"/>
    <hyperlink ref="D205" r:id="rId204" xr:uid="{C84F3711-A4CD-494F-AB66-AFA2D4263C40}"/>
    <hyperlink ref="D206" r:id="rId205" xr:uid="{9613FF4C-9E2D-43A9-8D96-EAECFD2DCC91}"/>
    <hyperlink ref="D207" r:id="rId206" xr:uid="{7FAD924A-85D4-44F0-A8B0-28A5A7CA4499}"/>
    <hyperlink ref="D208" r:id="rId207" xr:uid="{9E486C46-19C4-4DF9-9A9F-157913292CE4}"/>
    <hyperlink ref="D209" r:id="rId208" xr:uid="{6E8DFD02-63A6-40D6-A873-0F26FB807127}"/>
    <hyperlink ref="D210" r:id="rId209" xr:uid="{7E44C060-A524-4220-B0D2-6DCEF4602AB5}"/>
    <hyperlink ref="D211" r:id="rId210" xr:uid="{42C9CB4B-E126-4C0E-93CD-0BB94AAFC69F}"/>
    <hyperlink ref="D212" r:id="rId211" xr:uid="{57D39CA8-E591-48EF-830B-0090E82B5C67}"/>
    <hyperlink ref="D213" r:id="rId212" xr:uid="{3F3B6C69-B8C6-455B-A4A2-9117625B0EC0}"/>
    <hyperlink ref="D214" r:id="rId213" xr:uid="{9BFA01A6-B037-4441-8B12-F50B44926644}"/>
    <hyperlink ref="D215" r:id="rId214" xr:uid="{07377B23-C4FE-4D99-9751-A7AD6687A36C}"/>
    <hyperlink ref="D216" r:id="rId215" xr:uid="{B385341A-B4DB-4BC9-8A76-DE63A867803C}"/>
    <hyperlink ref="D217" r:id="rId216" xr:uid="{88495FBD-5817-4FAE-850C-2B9F44BB599B}"/>
    <hyperlink ref="D218" r:id="rId217" xr:uid="{CCF35D80-D8C5-4CAA-BD43-3BDEDDB08B18}"/>
    <hyperlink ref="D219" r:id="rId218" xr:uid="{F8096CA7-4630-44E1-8964-06E739317FCB}"/>
    <hyperlink ref="D220" r:id="rId219" xr:uid="{A1FB5062-9C93-4691-89D9-66FC63A6D46C}"/>
    <hyperlink ref="D221" r:id="rId220" xr:uid="{BBD8C933-C1CB-4BFA-920D-EF2681E65731}"/>
    <hyperlink ref="D222" r:id="rId221" xr:uid="{1EC96B58-A572-4695-9CA7-EEEBEFF81855}"/>
    <hyperlink ref="D223" r:id="rId222" xr:uid="{296B7975-3045-4FBC-AC6D-A65BFD7B31A8}"/>
    <hyperlink ref="D224" r:id="rId223" xr:uid="{CC25A2F7-0914-4012-B17E-B699A235B01B}"/>
    <hyperlink ref="D225" r:id="rId224" xr:uid="{F4696AEB-5803-4F39-B246-3CE8DA1CF975}"/>
    <hyperlink ref="D226" r:id="rId225" xr:uid="{E41EFB4C-AC7E-407A-BF8A-95FF4A3CE91D}"/>
    <hyperlink ref="D227" r:id="rId226" xr:uid="{F9BB02BD-ED3D-4938-84FD-84E1D68D782B}"/>
    <hyperlink ref="D228" r:id="rId227" xr:uid="{A88FC432-738A-4385-A700-72CA602A54CF}"/>
    <hyperlink ref="D229" r:id="rId228" xr:uid="{76E246E5-47DF-4CAA-974F-22683536FF47}"/>
    <hyperlink ref="D230" r:id="rId229" xr:uid="{484B413C-DAC1-4EF1-B770-74C1F9A84B76}"/>
    <hyperlink ref="D231" r:id="rId230" xr:uid="{4031FED4-CA12-41CD-89C6-6B6711F65407}"/>
    <hyperlink ref="D232" r:id="rId231" xr:uid="{C4C41441-E130-4660-AFB1-F5A99B5B0905}"/>
    <hyperlink ref="D233" r:id="rId232" xr:uid="{A471494F-2F97-41D1-ACE8-4935740303A7}"/>
    <hyperlink ref="D234" r:id="rId233" xr:uid="{9617CA84-B900-4304-839F-F4C7CBE92BDE}"/>
    <hyperlink ref="D235" r:id="rId234" xr:uid="{9B8243A0-9694-4182-B2D0-E19BD720A649}"/>
    <hyperlink ref="D236" r:id="rId235" xr:uid="{F0313C1B-9783-4618-90F9-DE0EF0639C76}"/>
    <hyperlink ref="D237" r:id="rId236" xr:uid="{A921443C-E4B8-4D1E-87F9-45B562588CBF}"/>
    <hyperlink ref="D238" r:id="rId237" xr:uid="{4D1E6006-483A-4FA7-8AE4-E5640EF2FE5A}"/>
    <hyperlink ref="D239" r:id="rId238" xr:uid="{B84DA87A-13DE-471D-B0C8-A926710E61DB}"/>
    <hyperlink ref="D240" r:id="rId239" xr:uid="{F5710D72-9061-49C2-A518-71692503FE43}"/>
    <hyperlink ref="D241" r:id="rId240" xr:uid="{B6A39A45-04BA-4147-B493-5193172D8314}"/>
    <hyperlink ref="D242" r:id="rId241" xr:uid="{D6EBC738-9664-4F65-9226-5E0F12F24AB5}"/>
    <hyperlink ref="D243" r:id="rId242" xr:uid="{7B0B47ED-AF5C-4A0A-A080-C1EAA95DA3A9}"/>
    <hyperlink ref="D244" r:id="rId243" xr:uid="{3E0690D0-BE09-4485-BA94-42DBC6C45B8C}"/>
    <hyperlink ref="D245" r:id="rId244" xr:uid="{09AD0239-34AA-45BD-89CB-E6989A0499AC}"/>
    <hyperlink ref="D246" r:id="rId245" xr:uid="{F8150213-4EA3-4CA0-B96E-02EBF883085D}"/>
    <hyperlink ref="D247" r:id="rId246" xr:uid="{9579D11A-DE99-4DC3-B874-862EACDD56B4}"/>
    <hyperlink ref="D248" r:id="rId247" xr:uid="{E506B55E-CF99-405F-938B-B79A000E1560}"/>
    <hyperlink ref="D249" r:id="rId248" xr:uid="{225DAB53-4505-42E5-8C51-6D59F4C6A4D1}"/>
    <hyperlink ref="D250" r:id="rId249" xr:uid="{FA3AE0D9-8593-447D-AAC0-42E7203C9ED3}"/>
    <hyperlink ref="D251" r:id="rId250" xr:uid="{F1BD5B1F-969F-4A3B-A32D-BD491DD0FA84}"/>
    <hyperlink ref="D252" r:id="rId251" xr:uid="{E51C44BE-19E2-4DD8-8B1B-0440786BEBF5}"/>
    <hyperlink ref="D253" r:id="rId252" xr:uid="{66AF561B-F432-45B4-AD2D-9FC08086D046}"/>
    <hyperlink ref="D254" r:id="rId253" xr:uid="{29D4A284-C23F-4478-944E-3D1F7A6017FF}"/>
    <hyperlink ref="D255" r:id="rId254" xr:uid="{4E1ED1A3-D879-4E73-9125-D1B6E0ADB12B}"/>
    <hyperlink ref="D256" r:id="rId255" xr:uid="{4A7C39FB-E002-4EEE-92DD-767B5BA00F04}"/>
    <hyperlink ref="D257" r:id="rId256" xr:uid="{F8F39108-F11D-4D34-8FE0-D41324943470}"/>
    <hyperlink ref="D258" r:id="rId257" xr:uid="{3A39A5EA-831B-4905-90D1-A41F06638747}"/>
    <hyperlink ref="D259" r:id="rId258" xr:uid="{3D49B110-0A82-4099-8F77-EFCA6A3C8688}"/>
    <hyperlink ref="D260" r:id="rId259" xr:uid="{1D255495-2D36-4B71-AFA5-345E8EF36EF8}"/>
    <hyperlink ref="D261" r:id="rId260" xr:uid="{1AB6AB85-F260-409D-9A6B-A55D16A6A5D9}"/>
    <hyperlink ref="D262" r:id="rId261" xr:uid="{3949FE7E-CB35-42E8-8232-3747BCD530CF}"/>
    <hyperlink ref="D263" r:id="rId262" xr:uid="{B4E21F74-DF32-49CE-8781-9FCB24E21EE2}"/>
    <hyperlink ref="D264" r:id="rId263" xr:uid="{1FB1FA60-3D45-4C02-A112-29121808DC07}"/>
    <hyperlink ref="D265" r:id="rId264" xr:uid="{915162F7-5B2B-4894-8A04-AB2937CD7C02}"/>
    <hyperlink ref="D266" r:id="rId265" xr:uid="{56F05EFB-81F8-4295-A861-E1FD199B74DC}"/>
    <hyperlink ref="D267" r:id="rId266" xr:uid="{CD444605-2AE0-4030-B9E8-9E01B132B19A}"/>
    <hyperlink ref="D268" r:id="rId267" xr:uid="{A4395761-EC3A-461E-A134-9A78084104A1}"/>
    <hyperlink ref="D269" r:id="rId268" xr:uid="{D6BE85E8-6E08-42F8-B80B-35CA69A728F1}"/>
    <hyperlink ref="D270" r:id="rId269" xr:uid="{A682B512-BC31-40D8-958A-F4CDFB35C885}"/>
    <hyperlink ref="D271" r:id="rId270" xr:uid="{2070BB85-DE0F-4990-8758-521F3A9928BF}"/>
    <hyperlink ref="D272" r:id="rId271" xr:uid="{26ABBA49-C3FB-414C-9689-59E3E8E51F31}"/>
    <hyperlink ref="D273" r:id="rId272" xr:uid="{AC87E2E1-7C99-43FC-9122-C8096DF454C7}"/>
    <hyperlink ref="D274" r:id="rId273" xr:uid="{BFFDCAC7-ED4B-4EFA-8F44-7AC0FDA7A2A3}"/>
    <hyperlink ref="D275" r:id="rId274" xr:uid="{01294E57-67F1-4ED5-8D84-E90CB0CB1A5A}"/>
    <hyperlink ref="D276" r:id="rId275" xr:uid="{3CFBD0FF-84DD-4144-B8B6-08B5B0B59A2F}"/>
    <hyperlink ref="D277" r:id="rId276" xr:uid="{3DBDCEAE-868C-4FE0-A04D-94BA22618589}"/>
    <hyperlink ref="D278" r:id="rId277" xr:uid="{1BDDF5F4-CF64-4E4F-BB9D-8B2E096BBB00}"/>
    <hyperlink ref="D279" r:id="rId278" xr:uid="{115AE040-E1BF-43DC-937D-06FB530B87A9}"/>
    <hyperlink ref="D280" r:id="rId279" xr:uid="{94FFCBCE-C1DA-4A53-B00F-6945FF013882}"/>
    <hyperlink ref="D281" r:id="rId280" xr:uid="{5C890567-2CE1-4BDD-85D5-6E4FB2B6FFDE}"/>
    <hyperlink ref="D282" r:id="rId281" xr:uid="{B377A802-5BCB-42DA-9A0D-296414A25B5F}"/>
    <hyperlink ref="D283" r:id="rId282" xr:uid="{577419C9-9419-4009-B5FD-8422E31C8B3B}"/>
    <hyperlink ref="D284" r:id="rId283" xr:uid="{32413C81-9F86-491D-80A9-67D0259D7864}"/>
    <hyperlink ref="D285" r:id="rId284" xr:uid="{C6C06A5E-280F-4E6A-8E0F-D0B578EF0636}"/>
    <hyperlink ref="D286" r:id="rId285" xr:uid="{B64DAFA7-CA31-42F7-B577-5BC9390220AD}"/>
    <hyperlink ref="D287" r:id="rId286" xr:uid="{51C97518-2114-4FE5-A993-24217B9AF4BF}"/>
    <hyperlink ref="D288" r:id="rId287" xr:uid="{8A159E5A-3C33-4EBD-BC2E-FFEA9458D4E7}"/>
    <hyperlink ref="D289" r:id="rId288" xr:uid="{683AF772-1E94-4F5A-AE42-36EC3B0F904A}"/>
    <hyperlink ref="D290" r:id="rId289" xr:uid="{DBFCB567-AED9-4F99-B50D-4B9AA227BF35}"/>
    <hyperlink ref="D291" r:id="rId290" xr:uid="{2D54A63B-D170-442E-887D-C2C0B888F1EC}"/>
    <hyperlink ref="D292" r:id="rId291" xr:uid="{6090B391-55F3-4FEB-84CE-EE961BB362E6}"/>
    <hyperlink ref="D293" r:id="rId292" xr:uid="{58126248-71C1-400D-96DC-9A939ADB23AC}"/>
    <hyperlink ref="D294" r:id="rId293" xr:uid="{78A36F37-DBA3-467E-8BD2-84625E88488F}"/>
    <hyperlink ref="D295" r:id="rId294" xr:uid="{7D5BF4D6-5370-451A-90D1-30EB2BE54CC6}"/>
    <hyperlink ref="D296" r:id="rId295" xr:uid="{7E94AC03-76F8-4C3B-8AEA-BBB36EFB539A}"/>
    <hyperlink ref="D297" r:id="rId296" xr:uid="{242E4178-F26C-49D7-941B-4EA83787ED7B}"/>
    <hyperlink ref="D298" r:id="rId297" xr:uid="{30C0BB72-9C8A-4CF3-B1B1-7A41D46153FC}"/>
    <hyperlink ref="D299" r:id="rId298" xr:uid="{164FFE90-9700-4298-A212-E4D17B076A16}"/>
    <hyperlink ref="D300" r:id="rId299" xr:uid="{1A8B6318-F10B-400C-B60C-033873E5ED97}"/>
    <hyperlink ref="D301" r:id="rId300" xr:uid="{A45AE14A-B076-4827-A7C2-A9A90A543345}"/>
    <hyperlink ref="D302" r:id="rId301" xr:uid="{83A8B025-752C-442B-B52B-A258A1688783}"/>
    <hyperlink ref="D303" r:id="rId302" xr:uid="{77333B49-CCEB-4609-92B9-6303BBD873E7}"/>
    <hyperlink ref="D304" r:id="rId303" xr:uid="{4811C153-E70E-4EF5-850C-6240A9568A3D}"/>
    <hyperlink ref="D305" r:id="rId304" xr:uid="{206D6A00-3D7F-4579-A46B-DF19921BF669}"/>
    <hyperlink ref="D306" r:id="rId305" xr:uid="{FC5C7B03-A494-4835-9B02-CD1D70B6AC0D}"/>
    <hyperlink ref="D307" r:id="rId306" xr:uid="{5E166E7E-9FE0-475C-8124-EFDF5673A867}"/>
    <hyperlink ref="D308" r:id="rId307" xr:uid="{1F684BC0-DFF6-4A50-8849-5CE41985AA5C}"/>
    <hyperlink ref="D309" r:id="rId308" xr:uid="{CB915AFE-30D2-4D55-B50A-A3898BE1FE24}"/>
    <hyperlink ref="D310" r:id="rId309" xr:uid="{A5FF0AE0-0B40-4268-9068-2E63C6B2225B}"/>
    <hyperlink ref="D311" r:id="rId310" xr:uid="{221F521B-DFAF-491B-957F-D3AFA04ABD19}"/>
    <hyperlink ref="D312" r:id="rId311" xr:uid="{6A41CE2C-193F-40A2-BDDE-1CCCF7775B57}"/>
    <hyperlink ref="D313" r:id="rId312" xr:uid="{402D1C8F-B2D7-48B2-9996-02829A0C176D}"/>
    <hyperlink ref="D314" r:id="rId313" xr:uid="{0AD895A1-9C4C-405E-B3ED-28FE9B19CDF3}"/>
    <hyperlink ref="D315" r:id="rId314" xr:uid="{93A51EE3-A414-40F5-B85A-2EA0196BE547}"/>
    <hyperlink ref="D316" r:id="rId315" xr:uid="{C7D4147B-3649-448B-8FBC-356605D6B3C7}"/>
    <hyperlink ref="D317" r:id="rId316" xr:uid="{F2FA1362-4BB2-4CBA-B8FA-951A8DBBA944}"/>
    <hyperlink ref="D318" r:id="rId317" xr:uid="{378D3FBB-F849-43C2-AA56-E8047A1195C5}"/>
    <hyperlink ref="D319" r:id="rId318" xr:uid="{D19EA5E6-644A-44A5-AE28-9185F83E34A6}"/>
    <hyperlink ref="D320" r:id="rId319" xr:uid="{C5BD399E-91E5-4484-B88E-F86BBDAA427C}"/>
    <hyperlink ref="D321" r:id="rId320" xr:uid="{A661976F-FD20-4970-AD1F-325DD3A157A2}"/>
    <hyperlink ref="D322" r:id="rId321" xr:uid="{37EA4EDE-7B8C-45DB-AD47-F4900D98510A}"/>
    <hyperlink ref="D323" r:id="rId322" xr:uid="{A7F430D3-4075-4F69-9E74-37541A715798}"/>
    <hyperlink ref="D324" r:id="rId323" xr:uid="{5584D754-4D53-456A-9CB4-8C480903E41D}"/>
    <hyperlink ref="D325" r:id="rId324" xr:uid="{EC572925-A20F-48F1-B866-D9E565FE3098}"/>
    <hyperlink ref="D326" r:id="rId325" xr:uid="{E3239AE2-7DB1-4BA7-9D97-8D72773D32F0}"/>
    <hyperlink ref="D327" r:id="rId326" xr:uid="{CBAB608F-50BC-4098-9E89-64E09D6ACB8A}"/>
    <hyperlink ref="D328" r:id="rId327" xr:uid="{E8C97C2E-FE4B-423F-9A10-D1B4399B4B28}"/>
    <hyperlink ref="D329" r:id="rId328" xr:uid="{9A2AC0B1-A222-4012-AE96-DBB4C221B000}"/>
    <hyperlink ref="D330" r:id="rId329" xr:uid="{9320E25B-ABD9-4C14-A4C5-5C7063241593}"/>
    <hyperlink ref="D331" r:id="rId330" xr:uid="{14A64A96-B04F-4539-B3D6-DA0605AA08BE}"/>
    <hyperlink ref="D332" r:id="rId331" xr:uid="{D69E19DF-B1C9-4271-96C0-4F79E6F3BBC8}"/>
    <hyperlink ref="D333" r:id="rId332" xr:uid="{C2F0DB88-59C1-4565-8962-DD6728790553}"/>
    <hyperlink ref="D334" r:id="rId333" xr:uid="{B57990E7-087E-4A83-9C42-CB78C44B2647}"/>
    <hyperlink ref="D335" r:id="rId334" xr:uid="{91EB67B0-0212-427D-BE08-CC19B22AE0D0}"/>
    <hyperlink ref="D336" r:id="rId335" xr:uid="{9A43EAD7-706B-453A-9E0F-8286F0D52030}"/>
    <hyperlink ref="D337" r:id="rId336" xr:uid="{E825403A-2121-4ECB-8CFC-B37481C00B03}"/>
    <hyperlink ref="D338" r:id="rId337" xr:uid="{D895BCA7-6CA2-46CE-8A53-6C203B6CFFD5}"/>
    <hyperlink ref="D339" r:id="rId338" xr:uid="{8CCAE0DC-45AA-4B4A-92CE-D0694F30A918}"/>
    <hyperlink ref="D340" r:id="rId339" xr:uid="{DD4EC6BE-4DC8-4BF8-9D7F-AB4A0532F9F1}"/>
    <hyperlink ref="D341" r:id="rId340" xr:uid="{327B4491-EF8E-48B4-85F0-6AAD2D33B3D9}"/>
    <hyperlink ref="D342" r:id="rId341" xr:uid="{AADE287A-F2F0-43CA-9EAF-E656D4C0BF73}"/>
    <hyperlink ref="D343" r:id="rId342" xr:uid="{95E6604A-84D8-460D-9612-788503598725}"/>
    <hyperlink ref="D344" r:id="rId343" xr:uid="{3DB7FE4A-E1CF-4C91-802C-2ADE36EB5208}"/>
    <hyperlink ref="D345" r:id="rId344" xr:uid="{4B3793D3-4046-48E5-A334-DD8459CA910B}"/>
    <hyperlink ref="D346" r:id="rId345" xr:uid="{9141E3B5-4940-4C85-8032-A353BE811F75}"/>
    <hyperlink ref="D347" r:id="rId346" xr:uid="{876A8A90-3145-4AD4-8437-DBEE4488425E}"/>
    <hyperlink ref="D348" r:id="rId347" xr:uid="{195D8A79-6582-491D-A030-B178D085BC7D}"/>
    <hyperlink ref="D349" r:id="rId348" xr:uid="{28F1EF6D-F79B-407C-8617-F7743D9C0048}"/>
    <hyperlink ref="D350" r:id="rId349" xr:uid="{56107795-D870-4D08-8C47-B991D4B1823C}"/>
    <hyperlink ref="D351" r:id="rId350" xr:uid="{03F90FF8-F50C-43DC-8E7A-DF2017443CDC}"/>
    <hyperlink ref="D352" r:id="rId351" xr:uid="{868ACEC8-D7B1-4FA2-82FC-DD9EA2A56905}"/>
    <hyperlink ref="D353" r:id="rId352" xr:uid="{34497671-7021-4A8D-AE66-A726F7DCEF2B}"/>
    <hyperlink ref="D354" r:id="rId353" xr:uid="{8336146A-5802-4414-8565-73F5E440E692}"/>
    <hyperlink ref="D355" r:id="rId354" xr:uid="{B463C343-84B8-40A7-961E-02BA7C07C65D}"/>
    <hyperlink ref="D356" r:id="rId355" xr:uid="{64E8A0CC-64F6-4F88-961B-36006A37BAFB}"/>
    <hyperlink ref="D357" r:id="rId356" xr:uid="{C1487AE2-75FC-4A2E-8D36-5F6328C8C9B0}"/>
    <hyperlink ref="D358" r:id="rId357" xr:uid="{A95CA2F4-5CBE-4F1B-BD0C-85D6F1752BC5}"/>
    <hyperlink ref="D359" r:id="rId358" xr:uid="{F1725786-AF4D-48E2-95B6-6AFC6ABCC7CB}"/>
    <hyperlink ref="D360" r:id="rId359" xr:uid="{BD4537A2-B958-4A93-9D79-C483E2F7B962}"/>
    <hyperlink ref="D361" r:id="rId360" xr:uid="{B8C0BAC7-B2C4-4C2A-9853-06D7D3FE2A1C}"/>
    <hyperlink ref="D362" r:id="rId361" xr:uid="{76F6C79D-667A-4B30-B9D6-BC5C10A6D72F}"/>
    <hyperlink ref="D363" r:id="rId362" xr:uid="{35727E9C-214A-4362-98AF-5BC1439ACBF7}"/>
    <hyperlink ref="D364" r:id="rId363" xr:uid="{4F7283F0-FCC0-4C67-BC4A-E3A0AA5CD22A}"/>
    <hyperlink ref="D365" r:id="rId364" xr:uid="{618C3801-723F-48E7-989A-DFFD00E14E8A}"/>
    <hyperlink ref="D366" r:id="rId365" xr:uid="{0DB93133-8CC1-4EA0-9F8E-6BCC23958DC0}"/>
    <hyperlink ref="D367" r:id="rId366" xr:uid="{47E69720-5A79-4A37-BF11-05DBC2D5E752}"/>
    <hyperlink ref="D368" r:id="rId367" xr:uid="{EB368396-3ADA-4A1D-B33D-2D66D0D8ADA4}"/>
    <hyperlink ref="D369" r:id="rId368" xr:uid="{82090089-800B-4852-8152-9146EA438CBF}"/>
    <hyperlink ref="D370" r:id="rId369" xr:uid="{8489FAC6-6785-4CAF-95F7-C63B3D5A0D34}"/>
    <hyperlink ref="D371" r:id="rId370" xr:uid="{B30BE7C9-8324-4BB0-9E9A-E0BD2FDBBCD3}"/>
    <hyperlink ref="D372" r:id="rId371" xr:uid="{7383792B-E6B5-4078-8370-CD4ACFE44115}"/>
    <hyperlink ref="D373" r:id="rId372" xr:uid="{958926CE-70B5-4EEA-BE32-98EFBB226C74}"/>
    <hyperlink ref="D374" r:id="rId373" xr:uid="{D7783E44-95D2-49FF-927F-5EEE406C972D}"/>
    <hyperlink ref="D375" r:id="rId374" xr:uid="{5C34E69E-36EA-4BDE-823B-94D7D14600FD}"/>
    <hyperlink ref="D376" r:id="rId375" xr:uid="{B17A4EAC-9F3A-46FD-A3BA-6B80D0264822}"/>
    <hyperlink ref="D377" r:id="rId376" xr:uid="{CA9ECD62-CAB1-451E-8FB4-D2E8BC2C582B}"/>
    <hyperlink ref="D378" r:id="rId377" xr:uid="{DE8562E7-4C6C-4CF2-924A-596581C8C71A}"/>
    <hyperlink ref="D379" r:id="rId378" xr:uid="{2F76CC77-1728-4A10-B8ED-080F7DC8A763}"/>
    <hyperlink ref="D380" r:id="rId379" xr:uid="{523BD2FC-79ED-4819-9D8C-E5F9F5021B7D}"/>
    <hyperlink ref="D381" r:id="rId380" xr:uid="{3E5A168D-E5C5-439E-8B1B-6B9A92641BEF}"/>
    <hyperlink ref="D382" r:id="rId381" xr:uid="{7A5B2FA5-4A0F-4011-8C50-C15F405B326B}"/>
    <hyperlink ref="D383" r:id="rId382" xr:uid="{2AB18CC3-2169-4037-9216-E252B70DFF3E}"/>
    <hyperlink ref="D384" r:id="rId383" xr:uid="{D472B8E3-2902-4F7A-A72A-0111BD9AB93D}"/>
    <hyperlink ref="D385" r:id="rId384" xr:uid="{11CBAFB1-6D2F-49BD-99FC-9ABA6E751642}"/>
    <hyperlink ref="D386" r:id="rId385" xr:uid="{1070BB2F-8547-41B9-8BFD-A7D58EDAD919}"/>
    <hyperlink ref="D387" r:id="rId386" xr:uid="{078A1F3C-1339-4996-88E0-F4BFC7425AE5}"/>
    <hyperlink ref="D388" r:id="rId387" xr:uid="{7D7D3098-B9AF-4499-BE33-5AA4BE7EE97E}"/>
    <hyperlink ref="D389" r:id="rId388" xr:uid="{878459FD-DF6E-4BA2-A2C9-921A675E1557}"/>
    <hyperlink ref="D390" r:id="rId389" xr:uid="{ED178670-96FA-4237-B350-3CF4E02B0711}"/>
    <hyperlink ref="D391" r:id="rId390" xr:uid="{89BD0902-C36C-4FF5-8DBB-F1DC37266C8C}"/>
    <hyperlink ref="D392" r:id="rId391" xr:uid="{6B6656B9-5DC7-4B8F-908D-C241465CAA6A}"/>
    <hyperlink ref="D393" r:id="rId392" xr:uid="{67D7CC0A-2FB7-40A1-9AF7-D712EA510C5E}"/>
    <hyperlink ref="D394" r:id="rId393" xr:uid="{2249FAD6-F99A-4F69-8032-5A6F22620A30}"/>
    <hyperlink ref="D395" r:id="rId394" xr:uid="{CDD8BA4D-6847-4182-ACFB-A5260651AF9A}"/>
    <hyperlink ref="D396" r:id="rId395" xr:uid="{80BD8E44-0A4F-4790-B9C0-AC39CD5A96C3}"/>
    <hyperlink ref="D397" r:id="rId396" xr:uid="{375B12D9-2C86-4921-84EB-5CD4AF03922D}"/>
    <hyperlink ref="D398" r:id="rId397" xr:uid="{4039D534-76E6-4B36-ACFE-0D8DBEBC8309}"/>
    <hyperlink ref="D399" r:id="rId398" xr:uid="{49A2810B-5002-4BC0-8684-A4AE9A0348AA}"/>
    <hyperlink ref="D400" r:id="rId399" xr:uid="{59BBE6BA-9584-4CE4-9DD8-F6612F3441CD}"/>
    <hyperlink ref="D401" r:id="rId400" xr:uid="{5CC12313-0AE3-4186-ADB7-2DB71FCC3D71}"/>
    <hyperlink ref="D402" r:id="rId401" xr:uid="{325484BB-B7E6-4032-9496-709E0120FEDC}"/>
    <hyperlink ref="D403" r:id="rId402" xr:uid="{540A02F0-0040-4C54-B63A-56FC886C788B}"/>
    <hyperlink ref="D404" r:id="rId403" xr:uid="{966397E3-3118-4112-A223-FAA5C86E7802}"/>
    <hyperlink ref="D405" r:id="rId404" xr:uid="{9CFD5D39-89F3-4F88-89FD-F3EBD4F8770F}"/>
    <hyperlink ref="D406" r:id="rId405" xr:uid="{206E5714-E4A6-4B1D-B6E1-2A0182C50E73}"/>
    <hyperlink ref="D407" r:id="rId406" xr:uid="{AC754901-F3B5-430C-9E91-80075EE52D6F}"/>
    <hyperlink ref="D408" r:id="rId407" xr:uid="{BE237832-B94A-4019-9DB9-1225A253C6E5}"/>
    <hyperlink ref="D409" r:id="rId408" xr:uid="{FB340D3C-84C9-4C79-94B8-F73771139432}"/>
    <hyperlink ref="D410" r:id="rId409" xr:uid="{4ACEF201-4C1B-4EC5-971A-C795FB6F6B96}"/>
    <hyperlink ref="D411" r:id="rId410" xr:uid="{22AD098C-A4A9-4702-8F3D-9E14AC959846}"/>
    <hyperlink ref="D412" r:id="rId411" xr:uid="{D5A79C3C-C77C-4EF9-B3EF-7EF41CF95B1C}"/>
    <hyperlink ref="D413" r:id="rId412" xr:uid="{ED0E1D41-AE3D-4C0D-B158-6FED6B9883F6}"/>
    <hyperlink ref="D414" r:id="rId413" xr:uid="{C3869049-8D52-46D9-B7BF-ECE184C11B10}"/>
    <hyperlink ref="D415" r:id="rId414" xr:uid="{F8059C47-21AD-430E-891A-20EABDE371B6}"/>
    <hyperlink ref="D416" r:id="rId415" xr:uid="{D4F6AF92-A788-4479-840E-274FBA85DED2}"/>
    <hyperlink ref="D417" r:id="rId416" xr:uid="{C943C56A-A30C-4EE2-832A-745AFBCFFD3D}"/>
    <hyperlink ref="D418" r:id="rId417" xr:uid="{B8DC422C-999C-400E-8C8A-7C4DC80F2918}"/>
    <hyperlink ref="D419" r:id="rId418" xr:uid="{6E70504D-3AB4-45BE-8A66-64D5A3B9CC10}"/>
    <hyperlink ref="D420" r:id="rId419" xr:uid="{EC901B47-29CA-460A-888D-FF5FFA1AB094}"/>
    <hyperlink ref="D421" r:id="rId420" xr:uid="{B75485E8-EF9A-4FB1-AF61-05DDA8B01843}"/>
    <hyperlink ref="D422" r:id="rId421" xr:uid="{AF42DAA3-3FE6-4172-B840-036238C8D532}"/>
    <hyperlink ref="D423" r:id="rId422" xr:uid="{44BC1339-390B-4BFD-8ACB-3C751B131310}"/>
    <hyperlink ref="D424" r:id="rId423" xr:uid="{B730BE71-8BA5-4FE0-94CA-9310E01E60BA}"/>
    <hyperlink ref="D425" r:id="rId424" xr:uid="{6A3E1FAE-19DB-4CE9-8DDB-9785B1FC4B65}"/>
    <hyperlink ref="D426" r:id="rId425" xr:uid="{2028330E-9DAB-4FC6-BB37-332E42964766}"/>
    <hyperlink ref="D427" r:id="rId426" xr:uid="{331B3D9D-A1FA-4B44-95B9-5575981529BB}"/>
    <hyperlink ref="D428" r:id="rId427" xr:uid="{4E452B1F-219B-4E36-B78F-D9D4FC4C5FD0}"/>
    <hyperlink ref="D429" r:id="rId428" xr:uid="{3BF5F9EE-1E90-4608-837A-841C27D5B768}"/>
    <hyperlink ref="D430" r:id="rId429" xr:uid="{0FDC6117-C1A5-4C31-B4FF-04FEAB89DAF7}"/>
    <hyperlink ref="D431" r:id="rId430" xr:uid="{C39EE9B9-97E6-4AD9-9C17-9A0D9252603F}"/>
    <hyperlink ref="D432" r:id="rId431" xr:uid="{7011FDFD-6524-4B12-B51B-A95DA2F0E5D2}"/>
    <hyperlink ref="D433" r:id="rId432" xr:uid="{E0D54CFD-441A-4252-8FAE-319F3FC47106}"/>
    <hyperlink ref="D434" r:id="rId433" xr:uid="{3B6CB710-5AFF-43D5-917B-457A67BC1BD6}"/>
    <hyperlink ref="D435" r:id="rId434" xr:uid="{239D41AD-33B1-4C92-992D-C2557D3609D9}"/>
    <hyperlink ref="D436" r:id="rId435" xr:uid="{6E5B2162-CCEC-4BFB-BA37-D6743257A951}"/>
    <hyperlink ref="D437" r:id="rId436" xr:uid="{20653C46-DDA6-45CB-A78D-E593BBE7A533}"/>
    <hyperlink ref="D438" r:id="rId437" xr:uid="{C0C17D94-89B7-40CB-8FA5-C90D074992E2}"/>
    <hyperlink ref="D439" r:id="rId438" xr:uid="{724AA415-A77A-4CA0-9CB8-917296643D32}"/>
    <hyperlink ref="D440" r:id="rId439" xr:uid="{5AAE9596-7A04-47ED-966B-1E2048632CAB}"/>
    <hyperlink ref="D441" r:id="rId440" xr:uid="{DE319E9A-345B-4B3E-A774-EF36931F0CAB}"/>
    <hyperlink ref="D442" r:id="rId441" xr:uid="{38D250B7-2693-46C5-9396-D7692EC87D58}"/>
    <hyperlink ref="D443" r:id="rId442" xr:uid="{96426FC9-DAE5-468C-B03B-7DD551F2BDD2}"/>
    <hyperlink ref="D444" r:id="rId443" xr:uid="{34DA3653-EB13-488D-8FBD-F0E6B0B9012B}"/>
    <hyperlink ref="D445" r:id="rId444" xr:uid="{6D0C77E7-2F93-4223-9E46-6AE08B841179}"/>
    <hyperlink ref="D446" r:id="rId445" xr:uid="{C055FBDA-DB32-44BF-8524-718256710CAA}"/>
    <hyperlink ref="D447" r:id="rId446" xr:uid="{BEC1F4A4-3855-4293-99DE-FD2F25FB7F9D}"/>
    <hyperlink ref="D448" r:id="rId447" xr:uid="{3BC64B82-9F46-495F-A9FB-B864CCFD5B92}"/>
    <hyperlink ref="D449" r:id="rId448" xr:uid="{3E846E04-F560-416A-815D-ECFF4C6C840E}"/>
    <hyperlink ref="D450" r:id="rId449" xr:uid="{3F745E95-4E39-4933-A4D5-13686F9B20DD}"/>
    <hyperlink ref="D451" r:id="rId450" xr:uid="{F482C26C-3ED1-4919-987E-4419DC89C128}"/>
    <hyperlink ref="D452" r:id="rId451" xr:uid="{CEB24B3E-52E2-48B0-9327-9C1E5F100A67}"/>
    <hyperlink ref="D453" r:id="rId452" xr:uid="{65972D44-CEE1-452D-9B57-87D8520178CC}"/>
    <hyperlink ref="D454" r:id="rId453" xr:uid="{7F82FF32-9E0F-48A3-BD2E-7B174523685C}"/>
    <hyperlink ref="D455" r:id="rId454" xr:uid="{268E2197-5787-4B36-9C23-324EB447FD11}"/>
    <hyperlink ref="D456" r:id="rId455" xr:uid="{5CDE4DBC-E253-4735-979C-3162E7F4A37C}"/>
    <hyperlink ref="D457" r:id="rId456" xr:uid="{E90D86A2-5E98-4158-B303-611D63696BBA}"/>
    <hyperlink ref="D458" r:id="rId457" xr:uid="{231D48DB-76AA-44DF-A625-ED2307B98137}"/>
    <hyperlink ref="D459" r:id="rId458" xr:uid="{4630EB5C-367C-46D4-9985-3BB3A067C742}"/>
    <hyperlink ref="D460" r:id="rId459" xr:uid="{4F5D6DA2-E1C2-4063-B34E-759ECF6AE31F}"/>
    <hyperlink ref="D461" r:id="rId460" xr:uid="{6207FFA4-1ECD-4625-85B6-44CE9F86EE54}"/>
    <hyperlink ref="D462" r:id="rId461" xr:uid="{00FA55F9-E2F2-481C-A34F-46028ED78C00}"/>
    <hyperlink ref="D463" r:id="rId462" xr:uid="{9908DF2C-5035-4A52-8C85-BCD16DDC3C6F}"/>
    <hyperlink ref="D464" r:id="rId463" xr:uid="{200733BA-97DE-4872-8133-C2BD9E78E456}"/>
    <hyperlink ref="D465" r:id="rId464" xr:uid="{91E0FA17-0162-4496-9EEA-C6EC3624E89F}"/>
    <hyperlink ref="D466" r:id="rId465" xr:uid="{B53207F4-E886-4069-A38C-2C8D81E6DE44}"/>
    <hyperlink ref="D467" r:id="rId466" xr:uid="{2392FD91-428B-4C0B-9DA8-585B77F96CC8}"/>
    <hyperlink ref="D468" r:id="rId467" xr:uid="{F8DCEBAE-F3F8-4AA5-93E9-E755C08E0E3E}"/>
    <hyperlink ref="D469" r:id="rId468" xr:uid="{829F0614-E935-41A8-B54F-376FEBED2C02}"/>
    <hyperlink ref="D470" r:id="rId469" xr:uid="{DD4F00C6-73BE-4218-BEB9-2EA88E645234}"/>
    <hyperlink ref="D471" r:id="rId470" xr:uid="{26002760-0C8D-4F87-A1AC-1D064563C73B}"/>
    <hyperlink ref="D472" r:id="rId471" xr:uid="{F8C7AED6-128B-43DB-B6BC-D09340EBC94A}"/>
    <hyperlink ref="D473" r:id="rId472" xr:uid="{9DB72AED-416A-45D0-9DE7-E0FEA792E17B}"/>
    <hyperlink ref="D474" r:id="rId473" xr:uid="{F837956D-1021-4DB7-BCE1-790617E3A3A8}"/>
    <hyperlink ref="D475" r:id="rId474" xr:uid="{CB7139D2-D24E-4B46-AC1B-94F9AD664A34}"/>
    <hyperlink ref="D476" r:id="rId475" xr:uid="{34011213-9099-4EE0-895D-97BB9DD10E7C}"/>
    <hyperlink ref="D477" r:id="rId476" xr:uid="{C2472257-867E-4516-814F-85DD37B704C6}"/>
    <hyperlink ref="D478" r:id="rId477" xr:uid="{A31F3827-229C-4DA1-9CDB-24E069E415B6}"/>
    <hyperlink ref="D479" r:id="rId478" xr:uid="{FA164CA6-E25E-4725-89FD-87D288E68956}"/>
    <hyperlink ref="D480" r:id="rId479" xr:uid="{B9A8055F-593B-42F7-9449-DA71E4482952}"/>
    <hyperlink ref="D481" r:id="rId480" xr:uid="{2D8DB564-9149-4F34-A292-D354594D5397}"/>
    <hyperlink ref="D482" r:id="rId481" xr:uid="{EEA3D065-7690-4165-8A1E-D5B5E1F48CC8}"/>
    <hyperlink ref="D483" r:id="rId482" xr:uid="{C36DE53B-06B4-4A14-AD62-817F53234125}"/>
    <hyperlink ref="D484" r:id="rId483" xr:uid="{CB795046-8E5F-4043-8FA7-BB3E3BB05D8E}"/>
    <hyperlink ref="D485" r:id="rId484" xr:uid="{3F1969E7-F5C5-4537-AE07-30C85A9BA3D5}"/>
    <hyperlink ref="D486" r:id="rId485" xr:uid="{574B8C4B-BF2D-4628-BE58-FF2F1ECBF69C}"/>
    <hyperlink ref="D487" r:id="rId486" xr:uid="{19801189-C961-4D56-B1C5-B20F962F518A}"/>
    <hyperlink ref="D488" r:id="rId487" xr:uid="{498D7262-BCE0-473A-94A7-22C1BD29A431}"/>
    <hyperlink ref="D489" r:id="rId488" xr:uid="{536C3225-E403-4AFE-AC60-18710601E77E}"/>
    <hyperlink ref="D490" r:id="rId489" xr:uid="{9E63E84D-3646-42AD-A33E-952C565DD1E2}"/>
    <hyperlink ref="D491" r:id="rId490" xr:uid="{AD31E25B-D2F9-462B-A852-CC525BA191E3}"/>
    <hyperlink ref="D492" r:id="rId491" xr:uid="{60CE42CA-1953-45E5-AF75-BD1ECF16E799}"/>
    <hyperlink ref="D493" r:id="rId492" xr:uid="{D98FDC72-93E9-4544-BAFA-EFEB2A267507}"/>
    <hyperlink ref="D494" r:id="rId493" xr:uid="{84B0FB1A-8B57-4E2F-8A33-753CE47CBF45}"/>
    <hyperlink ref="D495" r:id="rId494" xr:uid="{4D4A2A80-689D-4691-995E-B00E785E8690}"/>
    <hyperlink ref="D496" r:id="rId495" xr:uid="{50E7FD4A-26F1-4038-8BC5-0743A20E1FF4}"/>
    <hyperlink ref="D497" r:id="rId496" xr:uid="{688F661A-D7F8-455D-8E88-93E22C757A36}"/>
    <hyperlink ref="D498" r:id="rId497" xr:uid="{E5F05C70-DBFB-4AAC-9ACA-C60943ECC5BD}"/>
    <hyperlink ref="D499" r:id="rId498" xr:uid="{E15B3E28-CEF4-4992-A86E-AAEAA8A5E7BE}"/>
    <hyperlink ref="D500" r:id="rId499" xr:uid="{98E9EB97-1B18-4ED5-9DBD-08E6118E590B}"/>
    <hyperlink ref="D501" r:id="rId500" xr:uid="{B24C20E2-B2B3-49D6-9601-8E1E99FD6FD2}"/>
    <hyperlink ref="D502" r:id="rId501" xr:uid="{3D191644-CA83-4E49-B16C-4104DAC63CE5}"/>
    <hyperlink ref="D503" r:id="rId502" xr:uid="{2B886E12-0695-4927-A036-FF213A3B4527}"/>
    <hyperlink ref="D504" r:id="rId503" xr:uid="{170C89A2-7A56-4063-A154-64E002511F39}"/>
    <hyperlink ref="D505" r:id="rId504" xr:uid="{ABA74674-AC44-43AB-8953-DD8D645BDB76}"/>
    <hyperlink ref="D506" r:id="rId505" xr:uid="{A28A1F11-887F-414B-AEB5-062E8CF2E0A3}"/>
    <hyperlink ref="D507" r:id="rId506" xr:uid="{A7C6FEEC-DF36-4561-B9C5-122BCCDB89E3}"/>
    <hyperlink ref="D508" r:id="rId507" xr:uid="{74A80228-EF22-4ED7-A47A-E24BB33EB180}"/>
    <hyperlink ref="D509" r:id="rId508" xr:uid="{A6F54934-8AD2-40CD-8D56-C38070623E3A}"/>
  </hyperlinks>
  <pageMargins left="0.7" right="0.7" top="0.75" bottom="0.75" header="0.3" footer="0.3"/>
  <pageSetup orientation="portrait" horizontalDpi="4294967293" verticalDpi="0" r:id="rId509"/>
  <tableParts count="1">
    <tablePart r:id="rId510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59A1-B624-400D-92F8-7F7EC09DFBA1}">
  <sheetPr codeName="Sheet9"/>
  <dimension ref="A2:Q514"/>
  <sheetViews>
    <sheetView workbookViewId="0">
      <selection activeCell="P7" sqref="P7"/>
    </sheetView>
  </sheetViews>
  <sheetFormatPr defaultRowHeight="12.75" x14ac:dyDescent="0.2"/>
  <cols>
    <col min="1" max="1" width="43.7109375" bestFit="1" customWidth="1"/>
    <col min="2" max="2" width="31.5703125" bestFit="1" customWidth="1"/>
    <col min="3" max="3" width="81.5703125" bestFit="1" customWidth="1"/>
    <col min="4" max="5" width="12" bestFit="1" customWidth="1"/>
    <col min="6" max="6" width="31.85546875" customWidth="1"/>
    <col min="7" max="7" width="17" bestFit="1" customWidth="1"/>
    <col min="8" max="8" width="35.5703125" bestFit="1" customWidth="1"/>
    <col min="9" max="9" width="37.5703125" bestFit="1" customWidth="1"/>
    <col min="10" max="10" width="32.28515625" customWidth="1"/>
    <col min="11" max="11" width="24" bestFit="1" customWidth="1"/>
    <col min="12" max="12" width="23.42578125" bestFit="1" customWidth="1"/>
    <col min="13" max="13" width="14.85546875" bestFit="1" customWidth="1"/>
    <col min="14" max="14" width="20.28515625" bestFit="1" customWidth="1"/>
    <col min="15" max="15" width="14.85546875" bestFit="1" customWidth="1"/>
    <col min="16" max="16" width="15.42578125" bestFit="1" customWidth="1"/>
  </cols>
  <sheetData>
    <row r="2" spans="1:17" x14ac:dyDescent="0.2">
      <c r="B2" s="62" t="s">
        <v>3422</v>
      </c>
      <c r="F2" s="62"/>
      <c r="J2" s="62"/>
    </row>
    <row r="3" spans="1:17" x14ac:dyDescent="0.2">
      <c r="B3" t="s">
        <v>373</v>
      </c>
    </row>
    <row r="5" spans="1:17" ht="13.5" thickBot="1" x14ac:dyDescent="0.25"/>
    <row r="6" spans="1:17" s="66" customFormat="1" ht="13.5" thickBot="1" x14ac:dyDescent="0.25">
      <c r="A6" s="76" t="s">
        <v>0</v>
      </c>
      <c r="B6" s="77" t="s">
        <v>1</v>
      </c>
      <c r="C6" s="77" t="s">
        <v>2</v>
      </c>
      <c r="D6" s="77" t="s">
        <v>3</v>
      </c>
      <c r="E6" s="77" t="s">
        <v>4</v>
      </c>
      <c r="F6" s="77" t="s">
        <v>5</v>
      </c>
      <c r="G6" s="77" t="s">
        <v>6</v>
      </c>
      <c r="H6" s="77" t="s">
        <v>7</v>
      </c>
      <c r="I6" s="77" t="s">
        <v>8</v>
      </c>
      <c r="J6" s="77" t="s">
        <v>9</v>
      </c>
      <c r="K6" s="77" t="s">
        <v>10</v>
      </c>
      <c r="L6" s="77" t="s">
        <v>11</v>
      </c>
      <c r="M6" s="77" t="s">
        <v>12</v>
      </c>
      <c r="N6" s="77" t="s">
        <v>13</v>
      </c>
      <c r="O6" s="77" t="s">
        <v>2841</v>
      </c>
      <c r="P6" s="78" t="s">
        <v>2842</v>
      </c>
    </row>
    <row r="7" spans="1:17" x14ac:dyDescent="0.2">
      <c r="A7" t="str" cm="1">
        <f t="array" ref="A7:Q514">_xlfn._xlws.FILTER(Movies!A2:Q509,ISNUMBER(SEARCH(B3,Movies!A2:A509)),"NO MOVIES FOUND")</f>
        <v>10 Cloverfield Lane</v>
      </c>
      <c r="B7" s="63">
        <v>42437</v>
      </c>
      <c r="C7">
        <v>2016</v>
      </c>
      <c r="D7" t="str">
        <v>https://en.wikipedia.org/wiki/10_Cloverfield_Lane</v>
      </c>
      <c r="E7" t="str">
        <v>Thriller</v>
      </c>
      <c r="F7" t="str">
        <v>Horror</v>
      </c>
      <c r="G7" t="str">
        <v>Dan Trachtenberg</v>
      </c>
      <c r="H7">
        <v>0</v>
      </c>
      <c r="I7" t="str">
        <v>Mary Elizabeth Winstead</v>
      </c>
      <c r="J7" t="str">
        <v>John Goodman</v>
      </c>
      <c r="K7" t="str">
        <v>John Gallagher</v>
      </c>
      <c r="L7">
        <v>0</v>
      </c>
      <c r="M7" s="64">
        <v>0</v>
      </c>
      <c r="N7" s="64">
        <v>15000000</v>
      </c>
      <c r="O7" s="64">
        <v>108300000</v>
      </c>
      <c r="P7" s="79">
        <v>93300000</v>
      </c>
      <c r="Q7">
        <v>6.22</v>
      </c>
    </row>
    <row r="8" spans="1:17" x14ac:dyDescent="0.2">
      <c r="A8" t="str">
        <v>13 Hours: The Secret Soldiers of Benghazi</v>
      </c>
      <c r="B8" s="63">
        <v>42384</v>
      </c>
      <c r="C8">
        <v>2016</v>
      </c>
      <c r="D8" t="str">
        <v>https://en.wikipedia.org/wiki/13_Hours:_The_Secret_Soldiers_of_Benghazi</v>
      </c>
      <c r="E8" t="str">
        <v>Action</v>
      </c>
      <c r="F8" t="str">
        <v>Thriller</v>
      </c>
      <c r="G8" t="str">
        <v>Michael Bay</v>
      </c>
      <c r="H8">
        <v>0</v>
      </c>
      <c r="I8" t="str">
        <v>James Badge Dale</v>
      </c>
      <c r="J8" t="str">
        <v>John Krasinski</v>
      </c>
      <c r="K8" t="str">
        <v>Toby Stephens</v>
      </c>
      <c r="L8" t="str">
        <v>Pablo Schreiber</v>
      </c>
      <c r="M8" s="64" t="str">
        <v>Max Martini</v>
      </c>
      <c r="N8" s="64">
        <v>45000000</v>
      </c>
      <c r="O8" s="64">
        <v>69400000</v>
      </c>
      <c r="P8" s="65">
        <v>24400000</v>
      </c>
      <c r="Q8">
        <v>0.54222222222222227</v>
      </c>
    </row>
    <row r="9" spans="1:17" x14ac:dyDescent="0.2">
      <c r="A9" t="str">
        <v>2 Guns</v>
      </c>
      <c r="B9" s="63">
        <v>41488</v>
      </c>
      <c r="C9">
        <v>2013</v>
      </c>
      <c r="D9" t="str">
        <v>https://en.wikipedia.org/wiki/2_Guns</v>
      </c>
      <c r="E9" t="str">
        <v>Action</v>
      </c>
      <c r="F9" t="str">
        <v>Crime</v>
      </c>
      <c r="G9" t="str">
        <v>Baltasar Kormákur</v>
      </c>
      <c r="H9">
        <v>0</v>
      </c>
      <c r="I9" t="str">
        <v>Mark Wahlberg</v>
      </c>
      <c r="J9" t="str">
        <v>Denzel Washington</v>
      </c>
      <c r="K9" t="str">
        <v>Paula Patton</v>
      </c>
      <c r="L9" t="str">
        <v>Bill Paxton</v>
      </c>
      <c r="M9" s="64" t="str">
        <v>Edward James Olmos</v>
      </c>
      <c r="N9" s="64">
        <v>61000000</v>
      </c>
      <c r="O9" s="64">
        <v>131900000</v>
      </c>
      <c r="P9" s="65">
        <v>70900000</v>
      </c>
      <c r="Q9">
        <v>1.1622950819672131</v>
      </c>
    </row>
    <row r="10" spans="1:17" x14ac:dyDescent="0.2">
      <c r="A10" t="str">
        <v>21 Jump Street</v>
      </c>
      <c r="B10" s="63">
        <v>40984</v>
      </c>
      <c r="C10">
        <v>2012</v>
      </c>
      <c r="D10" t="str">
        <v>https://en.wikipedia.org/wiki/21_Jump_Street_(film)</v>
      </c>
      <c r="E10" t="str">
        <v>Comedy</v>
      </c>
      <c r="F10" t="str">
        <v>Action</v>
      </c>
      <c r="G10" t="str">
        <v>Phil Lord</v>
      </c>
      <c r="H10" t="str">
        <v>Chris Miller</v>
      </c>
      <c r="I10" t="str">
        <v>Jonah Hill</v>
      </c>
      <c r="J10" t="str">
        <v>Channing Tatum</v>
      </c>
      <c r="K10" t="str">
        <v>Ice Cube</v>
      </c>
      <c r="L10" t="str">
        <v>Brie Larson</v>
      </c>
      <c r="M10" s="64" t="str">
        <v>Rob Riggle</v>
      </c>
      <c r="N10" s="64">
        <v>55000000</v>
      </c>
      <c r="O10" s="64">
        <v>201500000</v>
      </c>
      <c r="P10" s="65">
        <v>146500000</v>
      </c>
      <c r="Q10">
        <v>2.6636363636363636</v>
      </c>
    </row>
    <row r="11" spans="1:17" x14ac:dyDescent="0.2">
      <c r="A11" t="str">
        <v>22 Jump Street</v>
      </c>
      <c r="B11" s="63">
        <v>41794</v>
      </c>
      <c r="C11">
        <v>2014</v>
      </c>
      <c r="D11" t="str">
        <v>https://en.wikipedia.org/wiki/22_Jump_Street</v>
      </c>
      <c r="E11" t="str">
        <v>Action</v>
      </c>
      <c r="F11" t="str">
        <v>Comedy</v>
      </c>
      <c r="G11" t="str">
        <v>Phil Lord</v>
      </c>
      <c r="H11" t="str">
        <v>Chris Miller</v>
      </c>
      <c r="I11" t="str">
        <v>Channing Tatum</v>
      </c>
      <c r="J11" t="str">
        <v>Jonah Hill</v>
      </c>
      <c r="K11" t="str">
        <v>Ice Cube</v>
      </c>
      <c r="L11">
        <v>0</v>
      </c>
      <c r="M11" s="64">
        <v>0</v>
      </c>
      <c r="N11" s="64">
        <v>84500000</v>
      </c>
      <c r="O11" s="64">
        <v>331300000</v>
      </c>
      <c r="P11" s="65">
        <v>246800000</v>
      </c>
      <c r="Q11">
        <v>2.9207100591715975</v>
      </c>
    </row>
    <row r="12" spans="1:17" x14ac:dyDescent="0.2">
      <c r="A12" t="str">
        <v>300: Rise of an Empire</v>
      </c>
      <c r="B12" s="63">
        <v>41702</v>
      </c>
      <c r="C12">
        <v>2014</v>
      </c>
      <c r="D12" t="str">
        <v>https://en.wikipedia.org/wiki/300:_Rise_of_an_Empire</v>
      </c>
      <c r="E12" t="str">
        <v>Action</v>
      </c>
      <c r="F12" t="str">
        <v>Fantasy</v>
      </c>
      <c r="G12" t="str">
        <v>Noam Murro</v>
      </c>
      <c r="H12">
        <v>0</v>
      </c>
      <c r="I12" t="str">
        <v>Rodrigo Santoro</v>
      </c>
      <c r="J12" t="str">
        <v>Eva Green</v>
      </c>
      <c r="K12" t="str">
        <v>Sullivan Stapleton</v>
      </c>
      <c r="L12" t="str">
        <v>Hans Matheson</v>
      </c>
      <c r="M12" s="64" t="str">
        <v>Lena Headey</v>
      </c>
      <c r="N12" s="64">
        <v>110000000</v>
      </c>
      <c r="O12" s="64">
        <v>337600000</v>
      </c>
      <c r="P12" s="65">
        <v>227600000</v>
      </c>
      <c r="Q12">
        <v>2.0690909090909089</v>
      </c>
    </row>
    <row r="13" spans="1:17" x14ac:dyDescent="0.2">
      <c r="A13" t="str">
        <v>42</v>
      </c>
      <c r="B13" s="63">
        <v>41376</v>
      </c>
      <c r="C13">
        <v>2013</v>
      </c>
      <c r="D13" t="str">
        <v>https://en.wikipedia.org/wiki/42_(film)</v>
      </c>
      <c r="E13" t="str">
        <v>Biography</v>
      </c>
      <c r="F13" t="str">
        <v>Drama</v>
      </c>
      <c r="G13" t="str">
        <v>Brian Helgeland</v>
      </c>
      <c r="H13">
        <v>0</v>
      </c>
      <c r="I13" t="str">
        <v>Harrison Ford</v>
      </c>
      <c r="J13" t="str">
        <v>Chadwick Boseman</v>
      </c>
      <c r="K13" t="str">
        <v>Christopher Meloni</v>
      </c>
      <c r="L13" t="str">
        <v>Ryan Merriman</v>
      </c>
      <c r="M13" s="64" t="str">
        <v>Andre Holland</v>
      </c>
      <c r="N13" s="64">
        <v>40000000</v>
      </c>
      <c r="O13" s="64">
        <v>97500000</v>
      </c>
      <c r="P13" s="65">
        <v>57500000</v>
      </c>
      <c r="Q13">
        <v>1.4375</v>
      </c>
    </row>
    <row r="14" spans="1:17" x14ac:dyDescent="0.2">
      <c r="A14" t="str">
        <v>71</v>
      </c>
      <c r="B14" s="63">
        <v>41677</v>
      </c>
      <c r="C14">
        <v>2014</v>
      </c>
      <c r="D14" t="str">
        <v>https://en.wikipedia.org/wiki/%252771_(film)</v>
      </c>
      <c r="E14" t="str">
        <v>Action</v>
      </c>
      <c r="F14" t="str">
        <v>Drama</v>
      </c>
      <c r="G14" t="str">
        <v>Yann Demange</v>
      </c>
      <c r="H14">
        <v>0</v>
      </c>
      <c r="I14" t="str">
        <v>Jack O'Connell</v>
      </c>
      <c r="J14" t="str">
        <v>Richard Dormer</v>
      </c>
      <c r="K14" t="str">
        <v>Sean Harris</v>
      </c>
      <c r="L14" t="str">
        <v>Sam Reid</v>
      </c>
      <c r="M14" s="64">
        <v>0</v>
      </c>
      <c r="N14" s="64">
        <v>8100000</v>
      </c>
      <c r="O14" s="64">
        <v>2900000</v>
      </c>
      <c r="P14" s="65">
        <v>-5200000</v>
      </c>
      <c r="Q14">
        <v>-0.64197530864197527</v>
      </c>
    </row>
    <row r="15" spans="1:17" x14ac:dyDescent="0.2">
      <c r="A15" t="str">
        <v>90 Minutes in Heaven</v>
      </c>
      <c r="B15" s="63">
        <v>42258</v>
      </c>
      <c r="C15">
        <v>2015</v>
      </c>
      <c r="D15" t="str">
        <v>https://en.wikipedia.org/wiki/90_Minutes_in_Heaven_(film)</v>
      </c>
      <c r="E15" t="str">
        <v>Drama</v>
      </c>
      <c r="F15">
        <v>0</v>
      </c>
      <c r="G15" t="str">
        <v>Michael Polish</v>
      </c>
      <c r="H15">
        <v>0</v>
      </c>
      <c r="I15" t="str">
        <v>Hayden Christensen</v>
      </c>
      <c r="J15" t="str">
        <v>Kate Bosworth</v>
      </c>
      <c r="K15" t="str">
        <v>Dwight Yoakam</v>
      </c>
      <c r="L15" t="str">
        <v>Michael W. Smith</v>
      </c>
      <c r="M15" s="64">
        <v>0</v>
      </c>
      <c r="N15" s="64">
        <v>5000000</v>
      </c>
      <c r="O15" s="64">
        <v>4800000</v>
      </c>
      <c r="P15" s="65">
        <v>-200000</v>
      </c>
      <c r="Q15">
        <v>-0.04</v>
      </c>
    </row>
    <row r="16" spans="1:17" x14ac:dyDescent="0.2">
      <c r="A16" t="str">
        <v>A Good Day to Die Hard</v>
      </c>
      <c r="B16" s="63">
        <v>41319</v>
      </c>
      <c r="C16">
        <v>2013</v>
      </c>
      <c r="D16" t="str">
        <v>https://en.wikipedia.org/wiki/A_Good_Day_to_Die_Hard</v>
      </c>
      <c r="E16" t="str">
        <v>Action</v>
      </c>
      <c r="F16" t="str">
        <v>Thriller</v>
      </c>
      <c r="G16" t="str">
        <v>John Moore</v>
      </c>
      <c r="H16">
        <v>0</v>
      </c>
      <c r="I16" t="str">
        <v>Bruce Willis</v>
      </c>
      <c r="J16" t="str">
        <v>Jai Courtney</v>
      </c>
      <c r="K16" t="str">
        <v>Sebastian Koch</v>
      </c>
      <c r="L16" t="str">
        <v>Yuliya Snigir</v>
      </c>
      <c r="M16" s="64" t="str">
        <v>Radivoje Bukvić</v>
      </c>
      <c r="N16" s="64">
        <v>92000000</v>
      </c>
      <c r="O16" s="64">
        <v>304700000</v>
      </c>
      <c r="P16" s="65">
        <v>212700000</v>
      </c>
      <c r="Q16">
        <v>2.3119565217391305</v>
      </c>
    </row>
    <row r="17" spans="1:17" x14ac:dyDescent="0.2">
      <c r="A17" t="str">
        <v>A Haunted House</v>
      </c>
      <c r="B17" s="63">
        <v>41285</v>
      </c>
      <c r="C17">
        <v>2013</v>
      </c>
      <c r="D17" t="str">
        <v>https://en.wikipedia.org/wiki/A_Haunted_House_(film)</v>
      </c>
      <c r="E17" t="str">
        <v>Comedy</v>
      </c>
      <c r="F17" t="str">
        <v>Horror</v>
      </c>
      <c r="G17" t="str">
        <v>Michael Tiddes</v>
      </c>
      <c r="H17">
        <v>0</v>
      </c>
      <c r="I17" t="str">
        <v>Marlon Wayans</v>
      </c>
      <c r="J17" t="str">
        <v>Nick Swardson</v>
      </c>
      <c r="K17" t="str">
        <v>David Koechner</v>
      </c>
      <c r="L17" t="str">
        <v>Essence Atkins</v>
      </c>
      <c r="M17" s="64" t="str">
        <v>Cedric the Entertainer</v>
      </c>
      <c r="N17" s="64">
        <v>2500000</v>
      </c>
      <c r="O17" s="64">
        <v>60100000</v>
      </c>
      <c r="P17" s="65">
        <v>57600000</v>
      </c>
      <c r="Q17">
        <v>23.04</v>
      </c>
    </row>
    <row r="18" spans="1:17" x14ac:dyDescent="0.2">
      <c r="A18" t="str">
        <v>A Haunted House 2</v>
      </c>
      <c r="B18" s="63">
        <v>41747</v>
      </c>
      <c r="C18">
        <v>2014</v>
      </c>
      <c r="D18" t="str">
        <v>https://en.wikipedia.org/wiki/A_Haunted_House_2</v>
      </c>
      <c r="E18" t="str">
        <v>Comedy</v>
      </c>
      <c r="F18">
        <v>0</v>
      </c>
      <c r="G18" t="str">
        <v>Michael Tiddes</v>
      </c>
      <c r="H18">
        <v>0</v>
      </c>
      <c r="I18" t="str">
        <v>Marlon Wayans</v>
      </c>
      <c r="J18" t="str">
        <v>Jaime Pressly</v>
      </c>
      <c r="K18" t="str">
        <v>Essence Atkins</v>
      </c>
      <c r="L18" t="str">
        <v>Cedric the Entertainer</v>
      </c>
      <c r="M18" s="64" t="str">
        <v>Gabriel Iglesias</v>
      </c>
      <c r="N18" s="64">
        <v>4000000</v>
      </c>
      <c r="O18" s="64">
        <v>24000000</v>
      </c>
      <c r="P18" s="65">
        <v>20000000</v>
      </c>
      <c r="Q18">
        <v>5</v>
      </c>
    </row>
    <row r="19" spans="1:17" x14ac:dyDescent="0.2">
      <c r="A19" t="str">
        <v>A Long Way Down</v>
      </c>
      <c r="B19" s="63">
        <v>41680</v>
      </c>
      <c r="C19">
        <v>2014</v>
      </c>
      <c r="D19" t="str">
        <v>https://en.wikipedia.org/wiki/A_Long_Way_Down_(film)</v>
      </c>
      <c r="E19" t="str">
        <v>Comedy</v>
      </c>
      <c r="F19">
        <v>0</v>
      </c>
      <c r="G19" t="str">
        <v>Pascal Chaumeil</v>
      </c>
      <c r="H19">
        <v>0</v>
      </c>
      <c r="I19" t="str">
        <v>Toni Collette</v>
      </c>
      <c r="J19" t="str">
        <v>Pierce Brosnan</v>
      </c>
      <c r="K19" t="str">
        <v>Aaron Paul</v>
      </c>
      <c r="L19" t="str">
        <v>Imogen Poots</v>
      </c>
      <c r="M19" s="64">
        <v>0</v>
      </c>
      <c r="N19" s="64">
        <v>22700000</v>
      </c>
      <c r="O19" s="64">
        <v>7100000</v>
      </c>
      <c r="P19" s="65">
        <v>-15600000</v>
      </c>
      <c r="Q19">
        <v>-0.68722466960352424</v>
      </c>
    </row>
    <row r="20" spans="1:17" x14ac:dyDescent="0.2">
      <c r="A20" t="str">
        <v>A Most Violent Year</v>
      </c>
      <c r="B20" s="63">
        <v>41949</v>
      </c>
      <c r="C20">
        <v>2014</v>
      </c>
      <c r="D20" t="str">
        <v>https://en.wikipedia.org/wiki/A_Most_Violent_Year</v>
      </c>
      <c r="E20" t="str">
        <v>Action</v>
      </c>
      <c r="F20" t="str">
        <v>Crime</v>
      </c>
      <c r="G20" t="str">
        <v>J. C. Chandor</v>
      </c>
      <c r="H20">
        <v>0</v>
      </c>
      <c r="I20" t="str">
        <v>Oscar Isaac</v>
      </c>
      <c r="J20" t="str">
        <v>Jessica Chastain</v>
      </c>
      <c r="K20" t="str">
        <v>Alessandro Nivola</v>
      </c>
      <c r="L20" t="str">
        <v>David Oyelowo</v>
      </c>
      <c r="M20" s="64" t="str">
        <v>Albert Brooks</v>
      </c>
      <c r="N20" s="64">
        <v>20000000</v>
      </c>
      <c r="O20" s="64">
        <v>12000000</v>
      </c>
      <c r="P20" s="65">
        <v>-8000000</v>
      </c>
      <c r="Q20">
        <v>-0.4</v>
      </c>
    </row>
    <row r="21" spans="1:17" x14ac:dyDescent="0.2">
      <c r="A21" t="str">
        <v>A Most Wanted Man</v>
      </c>
      <c r="B21" s="63">
        <v>41658</v>
      </c>
      <c r="C21">
        <v>2014</v>
      </c>
      <c r="D21" t="str">
        <v>https://en.wikipedia.org/wiki/A_Most_Wanted_Man_(film)</v>
      </c>
      <c r="E21" t="str">
        <v>Thriller</v>
      </c>
      <c r="F21">
        <v>0</v>
      </c>
      <c r="G21" t="str">
        <v>Anton Corbijn</v>
      </c>
      <c r="H21">
        <v>0</v>
      </c>
      <c r="I21" t="str">
        <v>Philip Seymour Hoffman</v>
      </c>
      <c r="J21" t="str">
        <v>Rachel McAdams</v>
      </c>
      <c r="K21" t="str">
        <v>Robin Wright</v>
      </c>
      <c r="L21" t="str">
        <v>Willem Dafoe</v>
      </c>
      <c r="M21" s="64" t="str">
        <v>Grigoriy Dobrygin</v>
      </c>
      <c r="N21" s="64">
        <v>15000000</v>
      </c>
      <c r="O21" s="64">
        <v>36200000</v>
      </c>
      <c r="P21" s="65">
        <v>21200000</v>
      </c>
      <c r="Q21">
        <v>1.4133333333333333</v>
      </c>
    </row>
    <row r="22" spans="1:17" x14ac:dyDescent="0.2">
      <c r="A22" t="str">
        <v>A Thousand Words</v>
      </c>
      <c r="B22" s="63">
        <v>40977</v>
      </c>
      <c r="C22">
        <v>2012</v>
      </c>
      <c r="D22" t="str">
        <v>https://en.wikipedia.org/wiki/A_Thousand_Words_(film)</v>
      </c>
      <c r="E22" t="str">
        <v>Comedy</v>
      </c>
      <c r="F22">
        <v>0</v>
      </c>
      <c r="G22" t="str">
        <v>Brian Robbins</v>
      </c>
      <c r="H22">
        <v>0</v>
      </c>
      <c r="I22" t="str">
        <v>Eddie Murphy</v>
      </c>
      <c r="J22" t="str">
        <v>Kerry Washington</v>
      </c>
      <c r="K22" t="str">
        <v>Cliff Curtis</v>
      </c>
      <c r="L22" t="str">
        <v>Clark Duke</v>
      </c>
      <c r="M22" s="64" t="str">
        <v>Allison Janney</v>
      </c>
      <c r="N22" s="64">
        <v>40000000</v>
      </c>
      <c r="O22" s="64">
        <v>22000000</v>
      </c>
      <c r="P22" s="65">
        <v>-18000000</v>
      </c>
      <c r="Q22">
        <v>-0.45</v>
      </c>
    </row>
    <row r="23" spans="1:17" x14ac:dyDescent="0.2">
      <c r="A23" t="str">
        <v>A Walk Among the Tombstones</v>
      </c>
      <c r="B23" s="63">
        <v>41901</v>
      </c>
      <c r="C23">
        <v>2014</v>
      </c>
      <c r="D23" t="str">
        <v>https://en.wikipedia.org/wiki/A_Walk_Among_the_Tombstones_(film)</v>
      </c>
      <c r="E23" t="str">
        <v>Crime</v>
      </c>
      <c r="F23" t="str">
        <v>Drama</v>
      </c>
      <c r="G23" t="str">
        <v>Scott Frank</v>
      </c>
      <c r="H23">
        <v>0</v>
      </c>
      <c r="I23" t="str">
        <v>Liam Neeson</v>
      </c>
      <c r="J23" t="str">
        <v>Dan Stevens</v>
      </c>
      <c r="K23" t="str">
        <v>Ruth Wilson</v>
      </c>
      <c r="L23" t="str">
        <v>Boyd Holbrook</v>
      </c>
      <c r="M23" s="64">
        <v>0</v>
      </c>
      <c r="N23" s="64">
        <v>28000000</v>
      </c>
      <c r="O23" s="64">
        <v>58800000</v>
      </c>
      <c r="P23" s="65">
        <v>30800000</v>
      </c>
      <c r="Q23">
        <v>1.1000000000000001</v>
      </c>
    </row>
    <row r="24" spans="1:17" x14ac:dyDescent="0.2">
      <c r="A24" t="str">
        <v>A Walk in the Woods</v>
      </c>
      <c r="B24" s="63">
        <v>42027</v>
      </c>
      <c r="C24">
        <v>2015</v>
      </c>
      <c r="D24" t="str">
        <v>https://en.wikipedia.org/wiki/A_Walk_in_the_Woods_(film)</v>
      </c>
      <c r="E24" t="str">
        <v>Adventure</v>
      </c>
      <c r="F24" t="str">
        <v>Comedy</v>
      </c>
      <c r="G24" t="str">
        <v>Ken Kwapis</v>
      </c>
      <c r="H24">
        <v>0</v>
      </c>
      <c r="I24" t="str">
        <v>Robert Redford</v>
      </c>
      <c r="J24" t="str">
        <v>Nick Nolte</v>
      </c>
      <c r="K24" t="str">
        <v>Emma Thompson</v>
      </c>
      <c r="L24">
        <v>0</v>
      </c>
      <c r="M24" s="64">
        <v>0</v>
      </c>
      <c r="N24" s="64">
        <v>8000000</v>
      </c>
      <c r="O24" s="64">
        <v>36000000</v>
      </c>
      <c r="P24" s="65">
        <v>28000000</v>
      </c>
      <c r="Q24">
        <v>3.5</v>
      </c>
    </row>
    <row r="25" spans="1:17" x14ac:dyDescent="0.2">
      <c r="A25" t="str">
        <v>Abraham Lincoln: Vampire Hunter</v>
      </c>
      <c r="B25" s="63">
        <v>41082</v>
      </c>
      <c r="C25">
        <v>2012</v>
      </c>
      <c r="D25" t="str">
        <v>https://en.wikipedia.org/wiki/Abraham_Lincoln:_Vampire_Hunter_(film)</v>
      </c>
      <c r="E25" t="str">
        <v>Horror</v>
      </c>
      <c r="F25" t="str">
        <v>Action</v>
      </c>
      <c r="G25" t="str">
        <v>Timur Bekmambetov</v>
      </c>
      <c r="H25">
        <v>0</v>
      </c>
      <c r="I25" t="str">
        <v>Benjamin Walker</v>
      </c>
      <c r="J25" t="str">
        <v>Dominic Cooper</v>
      </c>
      <c r="K25" t="str">
        <v>Anthony Mackie</v>
      </c>
      <c r="L25" t="str">
        <v>Mary Elizabeth Winstead</v>
      </c>
      <c r="M25" s="64" t="str">
        <v>Rufus Sewell</v>
      </c>
      <c r="N25" s="64">
        <v>99500000</v>
      </c>
      <c r="O25" s="64">
        <v>116400000</v>
      </c>
      <c r="P25" s="65">
        <v>16900000</v>
      </c>
      <c r="Q25">
        <v>0.16984924623115577</v>
      </c>
    </row>
    <row r="26" spans="1:17" x14ac:dyDescent="0.2">
      <c r="A26" t="str">
        <v>After Earth</v>
      </c>
      <c r="B26" s="63">
        <v>41425</v>
      </c>
      <c r="C26">
        <v>2013</v>
      </c>
      <c r="D26" t="str">
        <v>https://en.wikipedia.org/wiki/After_Earth</v>
      </c>
      <c r="E26" t="str">
        <v>Sci-Fi</v>
      </c>
      <c r="F26">
        <v>0</v>
      </c>
      <c r="G26" t="str">
        <v>M. Night Shyamalan</v>
      </c>
      <c r="H26">
        <v>0</v>
      </c>
      <c r="I26" t="str">
        <v>Jaden Smith</v>
      </c>
      <c r="J26" t="str">
        <v>Will Smith</v>
      </c>
      <c r="K26" t="str">
        <v>Isabelle Fuhrman</v>
      </c>
      <c r="L26" t="str">
        <v>Zoe Kravitz</v>
      </c>
      <c r="M26" s="64">
        <v>0</v>
      </c>
      <c r="N26" s="64">
        <v>130000000</v>
      </c>
      <c r="O26" s="64">
        <v>243800000</v>
      </c>
      <c r="P26" s="65">
        <v>113800000</v>
      </c>
      <c r="Q26">
        <v>0.87538461538461543</v>
      </c>
    </row>
    <row r="27" spans="1:17" x14ac:dyDescent="0.2">
      <c r="A27" t="str">
        <v>Ain't Them Bodies Saints</v>
      </c>
      <c r="B27" s="63">
        <v>41502</v>
      </c>
      <c r="C27">
        <v>2013</v>
      </c>
      <c r="D27" t="str">
        <v>https://en.wikipedia.org/wiki/Ain%2527t_Them_Bodies_Saints</v>
      </c>
      <c r="E27" t="str">
        <v>Drama</v>
      </c>
      <c r="F27">
        <v>0</v>
      </c>
      <c r="G27" t="str">
        <v>David Lowery</v>
      </c>
      <c r="H27">
        <v>0</v>
      </c>
      <c r="I27" t="str">
        <v>Casey Affleck</v>
      </c>
      <c r="J27" t="str">
        <v>Rooney Mara</v>
      </c>
      <c r="K27" t="str">
        <v>Ben Foster</v>
      </c>
      <c r="L27" t="str">
        <v>Rami Malek</v>
      </c>
      <c r="M27" s="64" t="str">
        <v>Keith Carradine</v>
      </c>
      <c r="N27" s="64">
        <v>4000000</v>
      </c>
      <c r="O27" s="64">
        <v>1000000</v>
      </c>
      <c r="P27" s="65">
        <v>-3000000</v>
      </c>
      <c r="Q27">
        <v>-0.75</v>
      </c>
    </row>
    <row r="28" spans="1:17" x14ac:dyDescent="0.2">
      <c r="A28" t="str">
        <v>Alex Cross</v>
      </c>
      <c r="B28" s="63">
        <v>41201</v>
      </c>
      <c r="C28">
        <v>2012</v>
      </c>
      <c r="D28" t="str">
        <v>https://en.wikipedia.org/wiki/Alex_Cross_(film)</v>
      </c>
      <c r="E28" t="str">
        <v>Crime</v>
      </c>
      <c r="F28" t="str">
        <v>Action</v>
      </c>
      <c r="G28" t="str">
        <v>Rob Cohen</v>
      </c>
      <c r="H28">
        <v>0</v>
      </c>
      <c r="I28" t="str">
        <v>Tyler Perry</v>
      </c>
      <c r="J28" t="str">
        <v>Matthew Fox</v>
      </c>
      <c r="K28" t="str">
        <v>Rachel Nichols</v>
      </c>
      <c r="L28" t="str">
        <v>Edward Burns</v>
      </c>
      <c r="M28" s="64" t="str">
        <v>Jean Reno</v>
      </c>
      <c r="N28" s="64">
        <v>35000000</v>
      </c>
      <c r="O28" s="64">
        <v>34600000</v>
      </c>
      <c r="P28" s="65">
        <v>-400000</v>
      </c>
      <c r="Q28">
        <v>-1.1428571428571429E-2</v>
      </c>
    </row>
    <row r="29" spans="1:17" x14ac:dyDescent="0.2">
      <c r="A29" t="str">
        <v>Aloha</v>
      </c>
      <c r="B29" s="63">
        <v>42151</v>
      </c>
      <c r="C29">
        <v>2015</v>
      </c>
      <c r="D29" t="str">
        <v>https://en.wikipedia.org/wiki/Aloha_(film)</v>
      </c>
      <c r="E29" t="str">
        <v>Romance</v>
      </c>
      <c r="F29" t="str">
        <v>Comedy</v>
      </c>
      <c r="G29" t="str">
        <v>Cameron Crowe</v>
      </c>
      <c r="H29">
        <v>0</v>
      </c>
      <c r="I29" t="str">
        <v>Bradley Cooper</v>
      </c>
      <c r="J29" t="str">
        <v>Emma Stone</v>
      </c>
      <c r="K29" t="str">
        <v>Alec Baldwin</v>
      </c>
      <c r="L29" t="str">
        <v>Rachel McAdams</v>
      </c>
      <c r="M29" s="64" t="str">
        <v>Bill Murray</v>
      </c>
      <c r="N29" s="64">
        <v>52000000</v>
      </c>
      <c r="O29" s="64">
        <v>26300000</v>
      </c>
      <c r="P29" s="65">
        <v>-25700000</v>
      </c>
      <c r="Q29">
        <v>-0.49423076923076925</v>
      </c>
    </row>
    <row r="30" spans="1:17" x14ac:dyDescent="0.2">
      <c r="A30" t="str">
        <v>Alvin and the Chipmunks: The Road Chip</v>
      </c>
      <c r="B30" s="63">
        <v>42356</v>
      </c>
      <c r="C30">
        <v>2015</v>
      </c>
      <c r="D30" t="str">
        <v>https://en.wikipedia.org/wiki/Alvin_and_the_Chipmunks:_The_Road_Chip</v>
      </c>
      <c r="E30" t="str">
        <v>Comedy</v>
      </c>
      <c r="F30" t="str">
        <v>Family</v>
      </c>
      <c r="G30" t="str">
        <v>Walt Becker</v>
      </c>
      <c r="H30">
        <v>0</v>
      </c>
      <c r="I30" t="str">
        <v>Jason Lee</v>
      </c>
      <c r="J30" t="str">
        <v>Tony Hale</v>
      </c>
      <c r="K30" t="str">
        <v>Kimberly Williams-Paisley</v>
      </c>
      <c r="L30" t="str">
        <v>Josh Green</v>
      </c>
      <c r="M30" s="64" t="str">
        <v>Bella Thorne</v>
      </c>
      <c r="N30" s="64">
        <v>90000000</v>
      </c>
      <c r="O30" s="64">
        <v>234800000</v>
      </c>
      <c r="P30" s="65">
        <v>144800000</v>
      </c>
      <c r="Q30">
        <v>1.6088888888888888</v>
      </c>
    </row>
    <row r="31" spans="1:17" x14ac:dyDescent="0.2">
      <c r="A31" t="str">
        <v>American Reunion</v>
      </c>
      <c r="B31" s="63">
        <v>41005</v>
      </c>
      <c r="C31">
        <v>2012</v>
      </c>
      <c r="D31" t="str">
        <v>https://en.wikipedia.org/wiki/American_Reunion</v>
      </c>
      <c r="E31" t="str">
        <v>Comedy</v>
      </c>
      <c r="F31">
        <v>0</v>
      </c>
      <c r="G31" t="str">
        <v>Jon Hurwitz</v>
      </c>
      <c r="H31">
        <v>0</v>
      </c>
      <c r="I31" t="str">
        <v>Alyson Hannigan</v>
      </c>
      <c r="J31" t="str">
        <v>Seann William Scott</v>
      </c>
      <c r="K31" t="str">
        <v>Tara Reid</v>
      </c>
      <c r="L31" t="str">
        <v>Jason Biggs</v>
      </c>
      <c r="M31" s="64" t="str">
        <v>Eugene Levy</v>
      </c>
      <c r="N31" s="64">
        <v>50000000</v>
      </c>
      <c r="O31" s="64">
        <v>235000000</v>
      </c>
      <c r="P31" s="65">
        <v>185000000</v>
      </c>
      <c r="Q31">
        <v>3.7</v>
      </c>
    </row>
    <row r="32" spans="1:17" x14ac:dyDescent="0.2">
      <c r="A32" t="str">
        <v>American Sniper</v>
      </c>
      <c r="B32" s="63">
        <v>41954</v>
      </c>
      <c r="C32">
        <v>2014</v>
      </c>
      <c r="D32" t="str">
        <v>https://en.wikipedia.org/wiki/American_Sniper</v>
      </c>
      <c r="E32" t="str">
        <v>Drama</v>
      </c>
      <c r="F32">
        <v>0</v>
      </c>
      <c r="G32" t="str">
        <v>Clint Eastwood</v>
      </c>
      <c r="H32">
        <v>0</v>
      </c>
      <c r="I32" t="str">
        <v>Bradley Cooper</v>
      </c>
      <c r="J32" t="str">
        <v>Sienna Miller</v>
      </c>
      <c r="K32" t="str">
        <v>Max Charles</v>
      </c>
      <c r="L32" t="str">
        <v>Luke Grimes</v>
      </c>
      <c r="M32" s="64">
        <v>0</v>
      </c>
      <c r="N32" s="64">
        <v>58800000</v>
      </c>
      <c r="O32" s="64">
        <v>547400000</v>
      </c>
      <c r="P32" s="65">
        <v>488600000</v>
      </c>
      <c r="Q32">
        <v>8.3095238095238102</v>
      </c>
    </row>
    <row r="33" spans="1:17" x14ac:dyDescent="0.2">
      <c r="A33" t="str">
        <v>American Ultra</v>
      </c>
      <c r="B33" s="63">
        <v>42237</v>
      </c>
      <c r="C33">
        <v>2015</v>
      </c>
      <c r="D33" t="str">
        <v>https://en.wikipedia.org/wiki/American_Ultra</v>
      </c>
      <c r="E33" t="str">
        <v>Action</v>
      </c>
      <c r="F33" t="str">
        <v>Comedy</v>
      </c>
      <c r="G33" t="str">
        <v>Nima Nourizadeh</v>
      </c>
      <c r="H33">
        <v>0</v>
      </c>
      <c r="I33" t="str">
        <v>Jesse Eisenberg</v>
      </c>
      <c r="J33" t="str">
        <v>Kristen Stewart</v>
      </c>
      <c r="K33" t="str">
        <v>Connie Britton</v>
      </c>
      <c r="L33" t="str">
        <v>Topher Grace</v>
      </c>
      <c r="M33" s="64" t="str">
        <v>John Leguizamo</v>
      </c>
      <c r="N33" s="64">
        <v>28000000</v>
      </c>
      <c r="O33" s="64">
        <v>27100000</v>
      </c>
      <c r="P33" s="65">
        <v>-900000</v>
      </c>
      <c r="Q33">
        <v>-3.214285714285714E-2</v>
      </c>
    </row>
    <row r="34" spans="1:17" x14ac:dyDescent="0.2">
      <c r="A34" t="str">
        <v>Amy</v>
      </c>
      <c r="B34" s="63">
        <v>42171</v>
      </c>
      <c r="C34">
        <v>2015</v>
      </c>
      <c r="D34" t="str">
        <v>https://en.wikipedia.org/wiki/Amy_(2015_film)</v>
      </c>
      <c r="E34" t="str">
        <v>Biography</v>
      </c>
      <c r="F34" t="str">
        <v>Documentary</v>
      </c>
      <c r="G34" t="str">
        <v>Asif Kapadia</v>
      </c>
      <c r="H34">
        <v>0</v>
      </c>
      <c r="I34" t="str">
        <v>Amy Winehouse</v>
      </c>
      <c r="J34" t="str">
        <v>Mitchell Winehouse</v>
      </c>
      <c r="K34" t="str">
        <v>Janis Winehouse</v>
      </c>
      <c r="L34" t="str">
        <v>Raye Cosbert</v>
      </c>
      <c r="M34" s="64" t="str">
        <v>Nick Shymansky</v>
      </c>
      <c r="N34" s="64">
        <v>3400000</v>
      </c>
      <c r="O34" s="64">
        <v>22000000</v>
      </c>
      <c r="P34" s="65">
        <v>18600000</v>
      </c>
      <c r="Q34">
        <v>5.4705882352941178</v>
      </c>
    </row>
    <row r="35" spans="1:17" x14ac:dyDescent="0.2">
      <c r="A35" t="str">
        <v>Annabelle</v>
      </c>
      <c r="B35" s="63">
        <v>41908</v>
      </c>
      <c r="C35">
        <v>2014</v>
      </c>
      <c r="D35" t="str">
        <v>https://en.wikipedia.org/wiki/Annabelle_(film)</v>
      </c>
      <c r="E35" t="str">
        <v>Horror</v>
      </c>
      <c r="F35">
        <v>0</v>
      </c>
      <c r="G35" t="str">
        <v>John R. Leonetti</v>
      </c>
      <c r="H35">
        <v>0</v>
      </c>
      <c r="I35" t="str">
        <v>Annabelle Wallis</v>
      </c>
      <c r="J35" t="str">
        <v>Alfre Woodard</v>
      </c>
      <c r="K35" t="str">
        <v>Eric Ladin</v>
      </c>
      <c r="L35" t="str">
        <v>Brian Howe</v>
      </c>
      <c r="M35" s="64">
        <v>0</v>
      </c>
      <c r="N35" s="64">
        <v>6500000</v>
      </c>
      <c r="O35" s="64">
        <v>256899999.99999997</v>
      </c>
      <c r="P35" s="65">
        <v>250399999.99999997</v>
      </c>
      <c r="Q35">
        <v>38.523076923076921</v>
      </c>
    </row>
    <row r="36" spans="1:17" x14ac:dyDescent="0.2">
      <c r="A36" t="str">
        <v>Annie</v>
      </c>
      <c r="B36" s="63">
        <v>41980</v>
      </c>
      <c r="C36">
        <v>2014</v>
      </c>
      <c r="D36" t="str">
        <v>https://en.wikipedia.org/wiki/Annie_(2014_film)</v>
      </c>
      <c r="E36" t="str">
        <v>Comedy</v>
      </c>
      <c r="F36" t="str">
        <v>Drama</v>
      </c>
      <c r="G36" t="str">
        <v>Will Gluck</v>
      </c>
      <c r="H36">
        <v>0</v>
      </c>
      <c r="I36" t="str">
        <v>Quvenzhané Wallis</v>
      </c>
      <c r="J36" t="str">
        <v>Jamie Foxx</v>
      </c>
      <c r="K36" t="str">
        <v>Cameron Diaz</v>
      </c>
      <c r="L36" t="str">
        <v>Rose Byrne</v>
      </c>
      <c r="M36" s="64" t="str">
        <v>Bobby Cannavale</v>
      </c>
      <c r="N36" s="64">
        <v>65000000</v>
      </c>
      <c r="O36" s="64">
        <v>133800000.00000001</v>
      </c>
      <c r="P36" s="65">
        <v>68800000.000000015</v>
      </c>
      <c r="Q36">
        <v>1.0584615384615388</v>
      </c>
    </row>
    <row r="37" spans="1:17" x14ac:dyDescent="0.2">
      <c r="A37" t="str">
        <v>Ant-Man</v>
      </c>
      <c r="B37" s="63">
        <v>42184</v>
      </c>
      <c r="C37">
        <v>2015</v>
      </c>
      <c r="D37" t="str">
        <v>https://en.wikipedia.org/wiki/Ant-Man_(film)</v>
      </c>
      <c r="E37" t="str">
        <v>Action</v>
      </c>
      <c r="F37" t="str">
        <v>Adventure</v>
      </c>
      <c r="G37" t="str">
        <v>Peyton Reed</v>
      </c>
      <c r="H37">
        <v>0</v>
      </c>
      <c r="I37" t="str">
        <v>Paul Rudd</v>
      </c>
      <c r="J37" t="str">
        <v>Evangeline Lilly</v>
      </c>
      <c r="K37" t="str">
        <v>Corey Stoll</v>
      </c>
      <c r="L37" t="str">
        <v>Bobby Cannavale</v>
      </c>
      <c r="M37" s="64" t="str">
        <v>Michael Peña</v>
      </c>
      <c r="N37" s="64">
        <v>130000000</v>
      </c>
      <c r="O37" s="64">
        <v>519400000</v>
      </c>
      <c r="P37" s="65">
        <v>389400000</v>
      </c>
      <c r="Q37">
        <v>2.9953846153846153</v>
      </c>
    </row>
    <row r="38" spans="1:17" x14ac:dyDescent="0.2">
      <c r="A38" t="str">
        <v>Argo</v>
      </c>
      <c r="B38" s="63">
        <v>41194</v>
      </c>
      <c r="C38">
        <v>2012</v>
      </c>
      <c r="D38" t="str">
        <v>https://en.wikipedia.org/wiki/Argo_(2012_film)</v>
      </c>
      <c r="E38" t="str">
        <v>Drama</v>
      </c>
      <c r="F38">
        <v>0</v>
      </c>
      <c r="G38" t="str">
        <v>Ben Affleck</v>
      </c>
      <c r="H38">
        <v>0</v>
      </c>
      <c r="I38" t="str">
        <v>Ben Affleck</v>
      </c>
      <c r="J38" t="str">
        <v>John Goodman</v>
      </c>
      <c r="K38" t="str">
        <v>Alan Arkin</v>
      </c>
      <c r="L38" t="str">
        <v>Bryan Cranston</v>
      </c>
      <c r="M38" s="64" t="str">
        <v>Victor Garber</v>
      </c>
      <c r="N38" s="64">
        <v>44500000</v>
      </c>
      <c r="O38" s="64">
        <v>232300000</v>
      </c>
      <c r="P38" s="65">
        <v>187800000</v>
      </c>
      <c r="Q38">
        <v>4.2202247191011235</v>
      </c>
    </row>
    <row r="39" spans="1:17" x14ac:dyDescent="0.2">
      <c r="A39" t="str">
        <v>As Above, So Below</v>
      </c>
      <c r="B39" s="63">
        <v>41880</v>
      </c>
      <c r="C39">
        <v>2014</v>
      </c>
      <c r="D39" t="str">
        <v>https://en.wikipedia.org/wiki/As_Above,_So_Below_(film)</v>
      </c>
      <c r="E39" t="str">
        <v>Horror</v>
      </c>
      <c r="F39">
        <v>0</v>
      </c>
      <c r="G39" t="str">
        <v>John Erick Dowdle</v>
      </c>
      <c r="H39">
        <v>0</v>
      </c>
      <c r="I39" t="str">
        <v>Drew Dowdle (screenplay)Perdita Weeks</v>
      </c>
      <c r="J39" t="str">
        <v>Ben Feldman</v>
      </c>
      <c r="K39" t="str">
        <v>Edwin Hodge</v>
      </c>
      <c r="L39" t="str">
        <v>François Civil</v>
      </c>
      <c r="M39" s="64" t="str">
        <v>Marion Lambert</v>
      </c>
      <c r="N39" s="64">
        <v>5000000</v>
      </c>
      <c r="O39" s="64">
        <v>5000000</v>
      </c>
      <c r="P39" s="65">
        <v>0</v>
      </c>
      <c r="Q39">
        <v>0</v>
      </c>
    </row>
    <row r="40" spans="1:17" x14ac:dyDescent="0.2">
      <c r="A40" t="str">
        <v>Bad Moms</v>
      </c>
      <c r="B40" s="63">
        <v>42580</v>
      </c>
      <c r="C40">
        <v>2016</v>
      </c>
      <c r="D40" t="str">
        <v>https://en.wikipedia.org/wiki/Bad_Moms</v>
      </c>
      <c r="E40" t="str">
        <v>Comedy</v>
      </c>
      <c r="F40">
        <v>0</v>
      </c>
      <c r="G40" t="str">
        <v>Jon Lucas</v>
      </c>
      <c r="H40" t="str">
        <v>Scott Moore</v>
      </c>
      <c r="I40" t="str">
        <v>Mila Kunis</v>
      </c>
      <c r="J40" t="str">
        <v>Christina Applegate</v>
      </c>
      <c r="K40" t="str">
        <v>Kristen Bell</v>
      </c>
      <c r="L40" t="str">
        <v>Jada Pinkett Smith</v>
      </c>
      <c r="M40" s="64" t="str">
        <v>Kathryn Hahn</v>
      </c>
      <c r="N40" s="64">
        <v>20000000</v>
      </c>
      <c r="O40" s="64">
        <v>124200000</v>
      </c>
      <c r="P40" s="65">
        <v>104200000</v>
      </c>
      <c r="Q40">
        <v>5.21</v>
      </c>
    </row>
    <row r="41" spans="1:17" x14ac:dyDescent="0.2">
      <c r="A41" t="str">
        <v>Barbershop: The Next Cut</v>
      </c>
      <c r="B41" s="63">
        <v>42475</v>
      </c>
      <c r="C41">
        <v>2016</v>
      </c>
      <c r="D41" t="str">
        <v>https://en.wikipedia.org/wiki/Barbershop:_The_Next_Cut</v>
      </c>
      <c r="E41" t="str">
        <v>Comedy</v>
      </c>
      <c r="F41">
        <v>0</v>
      </c>
      <c r="G41" t="str">
        <v>Malcolm D. Lee</v>
      </c>
      <c r="H41">
        <v>0</v>
      </c>
      <c r="I41" t="str">
        <v>Ice Cube</v>
      </c>
      <c r="J41" t="str">
        <v>Cedric the Entertainer</v>
      </c>
      <c r="K41" t="str">
        <v>Nicki Minaj</v>
      </c>
      <c r="L41" t="str">
        <v>Regina Hall</v>
      </c>
      <c r="M41" s="64" t="str">
        <v>Eve</v>
      </c>
      <c r="N41" s="64">
        <v>20000000</v>
      </c>
      <c r="O41" s="64">
        <v>55000000</v>
      </c>
      <c r="P41" s="65">
        <v>35000000</v>
      </c>
      <c r="Q41">
        <v>1.75</v>
      </c>
    </row>
    <row r="42" spans="1:17" x14ac:dyDescent="0.2">
      <c r="A42" t="str">
        <v>Batman v Superman: Dawn of Justice</v>
      </c>
      <c r="B42" s="63">
        <v>42448</v>
      </c>
      <c r="C42">
        <v>2016</v>
      </c>
      <c r="D42" t="str">
        <v>https://en.wikipedia.org/wiki/Batman_v_Superman:_Dawn_of_Justice</v>
      </c>
      <c r="E42" t="str">
        <v>Action</v>
      </c>
      <c r="F42">
        <v>0</v>
      </c>
      <c r="G42" t="str">
        <v>Zack Snyder</v>
      </c>
      <c r="H42">
        <v>0</v>
      </c>
      <c r="I42" t="str">
        <v>Ben Affleck</v>
      </c>
      <c r="J42" t="str">
        <v>Henry Cavill</v>
      </c>
      <c r="K42" t="str">
        <v>Amy Adams</v>
      </c>
      <c r="L42" t="str">
        <v>Jesse Eisenberg</v>
      </c>
      <c r="M42" s="64" t="str">
        <v>Diane Lane</v>
      </c>
      <c r="N42" s="64">
        <v>250000000</v>
      </c>
      <c r="O42" s="64">
        <v>872700000</v>
      </c>
      <c r="P42" s="65">
        <v>622700000</v>
      </c>
      <c r="Q42">
        <v>2.4908000000000001</v>
      </c>
    </row>
    <row r="43" spans="1:17" x14ac:dyDescent="0.2">
      <c r="A43" t="str">
        <v>Batman: The Killing Joke</v>
      </c>
      <c r="B43" s="63">
        <v>42576</v>
      </c>
      <c r="C43">
        <v>2016</v>
      </c>
      <c r="D43" t="str">
        <v>https://en.wikipedia.org/wiki/Batman:_The_Killing_Joke_(film)</v>
      </c>
      <c r="E43" t="str">
        <v>Action</v>
      </c>
      <c r="F43">
        <v>0</v>
      </c>
      <c r="G43" t="str">
        <v>Sam Liu</v>
      </c>
      <c r="H43" t="str">
        <v>Bruce Timm</v>
      </c>
      <c r="I43" t="str">
        <v>Kevin Conroy</v>
      </c>
      <c r="J43" t="str">
        <v>Mark Hamill</v>
      </c>
      <c r="K43" t="str">
        <v>Tara Strong</v>
      </c>
      <c r="L43" t="str">
        <v>Ray Wise</v>
      </c>
      <c r="M43" s="64">
        <v>0</v>
      </c>
      <c r="N43" s="64">
        <v>3500000</v>
      </c>
      <c r="O43" s="64">
        <v>4400000</v>
      </c>
      <c r="P43" s="65">
        <v>900000</v>
      </c>
      <c r="Q43">
        <v>0.25714285714285712</v>
      </c>
    </row>
    <row r="44" spans="1:17" x14ac:dyDescent="0.2">
      <c r="A44" t="str">
        <v>Battle of the Year</v>
      </c>
      <c r="B44" s="63">
        <v>41537</v>
      </c>
      <c r="C44">
        <v>2013</v>
      </c>
      <c r="D44" t="str">
        <v>https://en.wikipedia.org/wiki/Battle_of_the_Year_(film)</v>
      </c>
      <c r="E44" t="str">
        <v>Musical</v>
      </c>
      <c r="F44">
        <v>0</v>
      </c>
      <c r="G44" t="str">
        <v>Benson Lee</v>
      </c>
      <c r="H44">
        <v>0</v>
      </c>
      <c r="I44" t="str">
        <v>Josh Holloway</v>
      </c>
      <c r="J44" t="str">
        <v>Laz Alonso</v>
      </c>
      <c r="K44" t="str">
        <v>Josh Peck</v>
      </c>
      <c r="L44" t="str">
        <v>Caity Lotz</v>
      </c>
      <c r="M44" s="64" t="str">
        <v>Chris Brown</v>
      </c>
      <c r="N44" s="64">
        <v>20000000</v>
      </c>
      <c r="O44" s="64">
        <v>16500000</v>
      </c>
      <c r="P44" s="65">
        <v>-3500000</v>
      </c>
      <c r="Q44">
        <v>-0.17499999999999999</v>
      </c>
    </row>
    <row r="45" spans="1:17" x14ac:dyDescent="0.2">
      <c r="A45" t="str">
        <v>Battleship</v>
      </c>
      <c r="B45" s="63">
        <v>41047</v>
      </c>
      <c r="C45">
        <v>2012</v>
      </c>
      <c r="D45" t="str">
        <v>https://en.wikipedia.org/wiki/Battleship_(film)</v>
      </c>
      <c r="E45" t="str">
        <v>Action</v>
      </c>
      <c r="F45" t="str">
        <v>Sci-Fi</v>
      </c>
      <c r="G45" t="str">
        <v>Peter Berg</v>
      </c>
      <c r="H45">
        <v>0</v>
      </c>
      <c r="I45" t="str">
        <v>Alexander Skarsgård</v>
      </c>
      <c r="J45" t="str">
        <v>Taylor Kitsch</v>
      </c>
      <c r="K45" t="str">
        <v>Brooklyn Decker</v>
      </c>
      <c r="L45" t="str">
        <v>Rihanna</v>
      </c>
      <c r="M45" s="64" t="str">
        <v>Liam Neeson</v>
      </c>
      <c r="N45" s="64">
        <v>220000000</v>
      </c>
      <c r="O45" s="64">
        <v>303000000</v>
      </c>
      <c r="P45" s="65">
        <v>83000000</v>
      </c>
      <c r="Q45">
        <v>0.37727272727272726</v>
      </c>
    </row>
    <row r="46" spans="1:17" x14ac:dyDescent="0.2">
      <c r="A46" t="str">
        <v>Beasts of the Southern Wild</v>
      </c>
      <c r="B46" s="63">
        <v>41087</v>
      </c>
      <c r="C46">
        <v>2012</v>
      </c>
      <c r="D46" t="str">
        <v>https://en.wikipedia.org/wiki/Beasts_of_the_Southern_Wild</v>
      </c>
      <c r="E46" t="str">
        <v>Drama</v>
      </c>
      <c r="F46" t="str">
        <v>Fantasy</v>
      </c>
      <c r="G46" t="str">
        <v>Benh Zeitlin</v>
      </c>
      <c r="H46">
        <v>0</v>
      </c>
      <c r="I46" t="str">
        <v>Quvenzhané Wallis</v>
      </c>
      <c r="J46" t="str">
        <v>Dwight Henry</v>
      </c>
      <c r="K46">
        <v>0</v>
      </c>
      <c r="L46">
        <v>0</v>
      </c>
      <c r="M46" s="64">
        <v>0</v>
      </c>
      <c r="N46" s="64">
        <v>1800000</v>
      </c>
      <c r="O46" s="64">
        <v>21900000</v>
      </c>
      <c r="P46" s="65">
        <v>20100000</v>
      </c>
      <c r="Q46">
        <v>11.166666666666666</v>
      </c>
    </row>
    <row r="47" spans="1:17" x14ac:dyDescent="0.2">
      <c r="A47" t="str">
        <v>Beautiful Creatures</v>
      </c>
      <c r="B47" s="63">
        <v>41319</v>
      </c>
      <c r="C47">
        <v>2013</v>
      </c>
      <c r="D47" t="str">
        <v>https://en.wikipedia.org/wiki/Beautiful_Creatures_(2013_film)</v>
      </c>
      <c r="E47" t="str">
        <v>Fantasy</v>
      </c>
      <c r="F47" t="str">
        <v>Romance</v>
      </c>
      <c r="G47" t="str">
        <v>Richard LaGravenese</v>
      </c>
      <c r="H47">
        <v>0</v>
      </c>
      <c r="I47" t="str">
        <v>Viola Davis</v>
      </c>
      <c r="J47" t="str">
        <v>Alice Englert</v>
      </c>
      <c r="K47" t="str">
        <v>Emma Thompson</v>
      </c>
      <c r="L47" t="str">
        <v>Emmy Rossum</v>
      </c>
      <c r="M47" s="64" t="str">
        <v>Jeremy Irons</v>
      </c>
      <c r="N47" s="64">
        <v>60000000</v>
      </c>
      <c r="O47" s="64">
        <v>60100000</v>
      </c>
      <c r="P47" s="65">
        <v>100000</v>
      </c>
      <c r="Q47">
        <v>1.6666666666666668E-3</v>
      </c>
    </row>
    <row r="48" spans="1:17" x14ac:dyDescent="0.2">
      <c r="A48" t="str">
        <v>Before I Go to Sleep</v>
      </c>
      <c r="B48" s="63">
        <v>41886</v>
      </c>
      <c r="C48">
        <v>2014</v>
      </c>
      <c r="D48" t="str">
        <v>https://en.wikipedia.org/wiki/Before_I_Go_to_Sleep_(film)</v>
      </c>
      <c r="E48" t="str">
        <v>Mystery</v>
      </c>
      <c r="F48" t="str">
        <v>Thriller</v>
      </c>
      <c r="G48" t="str">
        <v>Rowan Joffé</v>
      </c>
      <c r="H48">
        <v>0</v>
      </c>
      <c r="I48" t="str">
        <v>Nicole Kidman</v>
      </c>
      <c r="J48" t="str">
        <v>Mark Strong</v>
      </c>
      <c r="K48" t="str">
        <v>Colin Firth</v>
      </c>
      <c r="L48" t="str">
        <v>Anne-Marie Duff</v>
      </c>
      <c r="M48" s="64">
        <v>0</v>
      </c>
      <c r="N48" s="64">
        <v>22000000</v>
      </c>
      <c r="O48" s="64">
        <v>15100000</v>
      </c>
      <c r="P48" s="65">
        <v>-6900000</v>
      </c>
      <c r="Q48">
        <v>-0.31363636363636366</v>
      </c>
    </row>
    <row r="49" spans="1:17" x14ac:dyDescent="0.2">
      <c r="A49" t="str">
        <v>Ben-Hur</v>
      </c>
      <c r="B49" s="63">
        <v>42601</v>
      </c>
      <c r="C49">
        <v>2016</v>
      </c>
      <c r="D49" t="str">
        <v>https://en.wikipedia.org/wiki/Ben-Hur_(2016_film)</v>
      </c>
      <c r="E49" t="str">
        <v>Adventure</v>
      </c>
      <c r="F49">
        <v>0</v>
      </c>
      <c r="G49" t="str">
        <v>Timur Bekmambetov</v>
      </c>
      <c r="H49">
        <v>0</v>
      </c>
      <c r="I49" t="str">
        <v>Jack Huston</v>
      </c>
      <c r="J49" t="str">
        <v>Morgan Freeman</v>
      </c>
      <c r="K49" t="str">
        <v>Toby Kebbell</v>
      </c>
      <c r="L49" t="str">
        <v>Rodrigo Santoro</v>
      </c>
      <c r="M49" s="64" t="str">
        <v>Nazanin Boniadi</v>
      </c>
      <c r="N49" s="64">
        <v>100000000</v>
      </c>
      <c r="O49" s="64">
        <v>41400000</v>
      </c>
      <c r="P49" s="65">
        <v>-58600000</v>
      </c>
      <c r="Q49">
        <v>-0.58599999999999997</v>
      </c>
    </row>
    <row r="50" spans="1:17" x14ac:dyDescent="0.2">
      <c r="A50" t="str">
        <v>Beyond the Lights</v>
      </c>
      <c r="B50" s="63">
        <v>41888</v>
      </c>
      <c r="C50">
        <v>2014</v>
      </c>
      <c r="D50" t="str">
        <v>https://en.wikipedia.org/wiki/Beyond_the_Lights</v>
      </c>
      <c r="E50" t="str">
        <v>Romance</v>
      </c>
      <c r="F50" t="str">
        <v>Drama</v>
      </c>
      <c r="G50" t="str">
        <v>Gina Prince-Bythewood</v>
      </c>
      <c r="H50">
        <v>0</v>
      </c>
      <c r="I50" t="str">
        <v>Gugu Mbatha-Raw</v>
      </c>
      <c r="J50" t="str">
        <v>Nate Parker</v>
      </c>
      <c r="K50" t="str">
        <v>Minnie Driver</v>
      </c>
      <c r="L50" t="str">
        <v>Danny Glover</v>
      </c>
      <c r="M50" s="64">
        <v>0</v>
      </c>
      <c r="N50" s="64">
        <v>7000000</v>
      </c>
      <c r="O50" s="64">
        <v>14600000</v>
      </c>
      <c r="P50" s="65">
        <v>7600000</v>
      </c>
      <c r="Q50">
        <v>1.0857142857142856</v>
      </c>
    </row>
    <row r="51" spans="1:17" x14ac:dyDescent="0.2">
      <c r="A51" t="str">
        <v>Big Eyes</v>
      </c>
      <c r="B51" s="63">
        <v>41998</v>
      </c>
      <c r="C51">
        <v>2014</v>
      </c>
      <c r="D51" t="str">
        <v>https://en.wikipedia.org/wiki/Big_Eyes</v>
      </c>
      <c r="E51" t="str">
        <v>Biography</v>
      </c>
      <c r="F51" t="str">
        <v>Drama</v>
      </c>
      <c r="G51" t="str">
        <v>Tim Burton</v>
      </c>
      <c r="H51">
        <v>0</v>
      </c>
      <c r="I51" t="str">
        <v>Amy Adams</v>
      </c>
      <c r="J51" t="str">
        <v>Christoph Waltz</v>
      </c>
      <c r="K51" t="str">
        <v>Krysten Ritter</v>
      </c>
      <c r="L51" t="str">
        <v>Danny Huston</v>
      </c>
      <c r="M51" s="64" t="str">
        <v>Terence Stamp</v>
      </c>
      <c r="N51" s="64">
        <v>10000000</v>
      </c>
      <c r="O51" s="64">
        <v>29300000</v>
      </c>
      <c r="P51" s="65">
        <v>19300000</v>
      </c>
      <c r="Q51">
        <v>1.93</v>
      </c>
    </row>
    <row r="52" spans="1:17" x14ac:dyDescent="0.2">
      <c r="A52" t="str">
        <v>Black Mass</v>
      </c>
      <c r="B52" s="63">
        <v>42251</v>
      </c>
      <c r="C52">
        <v>2015</v>
      </c>
      <c r="D52" t="str">
        <v>https://en.wikipedia.org/wiki/Black_Mass_(film)</v>
      </c>
      <c r="E52" t="str">
        <v>Action</v>
      </c>
      <c r="F52" t="str">
        <v>Drama</v>
      </c>
      <c r="G52" t="str">
        <v>Scott Cooper</v>
      </c>
      <c r="H52">
        <v>0</v>
      </c>
      <c r="I52" t="str">
        <v>Johnny Depp</v>
      </c>
      <c r="J52" t="str">
        <v>Joel Edgerton</v>
      </c>
      <c r="K52" t="str">
        <v>Benedict Cumberbatch</v>
      </c>
      <c r="L52" t="str">
        <v>Sienna Miller</v>
      </c>
      <c r="M52" s="64" t="str">
        <v>Dakota Johnson</v>
      </c>
      <c r="N52" s="64">
        <v>53000000</v>
      </c>
      <c r="O52" s="64">
        <v>99800000</v>
      </c>
      <c r="P52" s="65">
        <v>46800000</v>
      </c>
      <c r="Q52">
        <v>0.88301886792452833</v>
      </c>
    </row>
    <row r="53" spans="1:17" x14ac:dyDescent="0.2">
      <c r="A53" t="str">
        <v>Blackhat</v>
      </c>
      <c r="B53" s="63">
        <v>42012</v>
      </c>
      <c r="C53">
        <v>2015</v>
      </c>
      <c r="D53" t="str">
        <v>https://en.wikipedia.org/wiki/Blackhat_(film)</v>
      </c>
      <c r="E53" t="str">
        <v>Action</v>
      </c>
      <c r="F53" t="str">
        <v>Thriller</v>
      </c>
      <c r="G53" t="str">
        <v>Michael Mann</v>
      </c>
      <c r="H53">
        <v>0</v>
      </c>
      <c r="I53" t="str">
        <v>Chris Hemsworth</v>
      </c>
      <c r="J53" t="str">
        <v>Viola Davis</v>
      </c>
      <c r="K53" t="str">
        <v>John Ortiz</v>
      </c>
      <c r="L53" t="str">
        <v>Yorick van Wageningen</v>
      </c>
      <c r="M53" s="64" t="str">
        <v>Tang Wei</v>
      </c>
      <c r="N53" s="64">
        <v>70000000</v>
      </c>
      <c r="O53" s="64">
        <v>19700000</v>
      </c>
      <c r="P53" s="65">
        <v>-50300000</v>
      </c>
      <c r="Q53">
        <v>-0.71857142857142853</v>
      </c>
    </row>
    <row r="54" spans="1:17" x14ac:dyDescent="0.2">
      <c r="A54" t="str">
        <v>Blended</v>
      </c>
      <c r="B54" s="63">
        <v>41782</v>
      </c>
      <c r="C54">
        <v>2014</v>
      </c>
      <c r="D54" t="str">
        <v>https://en.wikipedia.org/wiki/Blended_(film)</v>
      </c>
      <c r="E54" t="str">
        <v>Comedy</v>
      </c>
      <c r="F54" t="str">
        <v>Romance</v>
      </c>
      <c r="G54" t="str">
        <v>Frank Coraci</v>
      </c>
      <c r="H54">
        <v>0</v>
      </c>
      <c r="I54" t="str">
        <v>Adam Sandler</v>
      </c>
      <c r="J54" t="str">
        <v>Drew Barrymore</v>
      </c>
      <c r="K54" t="str">
        <v>Bella Thorne</v>
      </c>
      <c r="L54" t="str">
        <v>Emma Fuhrmann</v>
      </c>
      <c r="M54" s="64" t="str">
        <v>Terry Crews</v>
      </c>
      <c r="N54" s="64">
        <v>40000000</v>
      </c>
      <c r="O54" s="64">
        <v>128000000</v>
      </c>
      <c r="P54" s="65">
        <v>88000000</v>
      </c>
      <c r="Q54">
        <v>2.2000000000000002</v>
      </c>
    </row>
    <row r="55" spans="1:17" x14ac:dyDescent="0.2">
      <c r="A55" t="str">
        <v>Blue Jasmine</v>
      </c>
      <c r="B55" s="63">
        <v>41481</v>
      </c>
      <c r="C55">
        <v>2013</v>
      </c>
      <c r="D55" t="str">
        <v>https://en.wikipedia.org/wiki/Blue_Jasmine</v>
      </c>
      <c r="E55" t="str">
        <v>Drama</v>
      </c>
      <c r="F55">
        <v>0</v>
      </c>
      <c r="G55" t="str">
        <v>Woody Allen</v>
      </c>
      <c r="H55" t="str">
        <v/>
      </c>
      <c r="I55" t="str">
        <v>Alec Baldwin</v>
      </c>
      <c r="J55" t="str">
        <v>Cate Blanchett</v>
      </c>
      <c r="K55" t="str">
        <v>Bobby Cannavale</v>
      </c>
      <c r="L55" t="str">
        <v>Louis C.K.</v>
      </c>
      <c r="M55" s="64" t="str">
        <v>Andrew Dice Clay</v>
      </c>
      <c r="N55" s="64">
        <v>18000000</v>
      </c>
      <c r="O55" s="64">
        <v>97500000</v>
      </c>
      <c r="P55" s="65">
        <v>79500000</v>
      </c>
      <c r="Q55">
        <v>4.416666666666667</v>
      </c>
    </row>
    <row r="56" spans="1:17" x14ac:dyDescent="0.2">
      <c r="A56" t="str">
        <v>Boyhood</v>
      </c>
      <c r="B56" s="63">
        <v>41658</v>
      </c>
      <c r="C56">
        <v>2014</v>
      </c>
      <c r="D56" t="str">
        <v>https://en.wikipedia.org/wiki/Boyhood_(film)</v>
      </c>
      <c r="E56" t="str">
        <v>Drama</v>
      </c>
      <c r="F56">
        <v>0</v>
      </c>
      <c r="G56" t="str">
        <v>Richard Linklater</v>
      </c>
      <c r="H56" t="str">
        <v/>
      </c>
      <c r="I56" t="str">
        <v>Ethan Hawke</v>
      </c>
      <c r="J56" t="str">
        <v>Patricia Arquette</v>
      </c>
      <c r="K56" t="str">
        <v>Ellar Coltrane</v>
      </c>
      <c r="L56">
        <v>0</v>
      </c>
      <c r="M56" s="64">
        <v>0</v>
      </c>
      <c r="N56" s="64">
        <v>4000000</v>
      </c>
      <c r="O56" s="64">
        <v>44500000</v>
      </c>
      <c r="P56" s="65">
        <v>40500000</v>
      </c>
      <c r="Q56">
        <v>10.125</v>
      </c>
    </row>
    <row r="57" spans="1:17" x14ac:dyDescent="0.2">
      <c r="A57" t="str">
        <v>Brick Mansions</v>
      </c>
      <c r="B57" s="63">
        <v>41752</v>
      </c>
      <c r="C57">
        <v>2014</v>
      </c>
      <c r="D57" t="str">
        <v>https://en.wikipedia.org/wiki/Brick_Mansions</v>
      </c>
      <c r="E57" t="str">
        <v>Action</v>
      </c>
      <c r="F57">
        <v>0</v>
      </c>
      <c r="G57" t="str">
        <v>Camille Delamarre</v>
      </c>
      <c r="H57">
        <v>0</v>
      </c>
      <c r="I57" t="str">
        <v>Paul Walker</v>
      </c>
      <c r="J57" t="str">
        <v>David Belle</v>
      </c>
      <c r="K57" t="str">
        <v>RZA</v>
      </c>
      <c r="L57">
        <v>0</v>
      </c>
      <c r="M57" s="64">
        <v>0</v>
      </c>
      <c r="N57" s="64">
        <v>23000000</v>
      </c>
      <c r="O57" s="64">
        <v>69000000</v>
      </c>
      <c r="P57" s="65">
        <v>46000000</v>
      </c>
      <c r="Q57">
        <v>2</v>
      </c>
    </row>
    <row r="58" spans="1:17" x14ac:dyDescent="0.2">
      <c r="A58" t="str">
        <v>Bridge of Spies</v>
      </c>
      <c r="B58" s="63">
        <v>42281</v>
      </c>
      <c r="C58">
        <v>2015</v>
      </c>
      <c r="D58" t="str">
        <v>https://en.wikipedia.org/wiki/Bridge_of_Spies_(film)</v>
      </c>
      <c r="E58" t="str">
        <v>Drama</v>
      </c>
      <c r="F58">
        <v>0</v>
      </c>
      <c r="G58" t="str">
        <v>Steven Spielberg</v>
      </c>
      <c r="H58">
        <v>0</v>
      </c>
      <c r="I58" t="str">
        <v>Tom Hanks</v>
      </c>
      <c r="J58" t="str">
        <v>Mark Rylance</v>
      </c>
      <c r="K58" t="str">
        <v>Amy Ryan</v>
      </c>
      <c r="L58" t="str">
        <v>Alan Alda</v>
      </c>
      <c r="M58" s="64" t="str">
        <v>Austin Stowell</v>
      </c>
      <c r="N58" s="64">
        <v>40000000</v>
      </c>
      <c r="O58" s="64">
        <v>165500000</v>
      </c>
      <c r="P58" s="65">
        <v>125500000</v>
      </c>
      <c r="Q58">
        <v>3.1375000000000002</v>
      </c>
    </row>
    <row r="59" spans="1:17" x14ac:dyDescent="0.2">
      <c r="A59" t="str">
        <v>Brooklyn</v>
      </c>
      <c r="B59" s="63">
        <v>42030</v>
      </c>
      <c r="C59">
        <v>2015</v>
      </c>
      <c r="D59" t="str">
        <v>https://en.wikipedia.org/wiki/Brooklyn_(film)</v>
      </c>
      <c r="E59" t="str">
        <v>Drama</v>
      </c>
      <c r="F59" t="str">
        <v>Romance</v>
      </c>
      <c r="G59" t="str">
        <v>John Crowley</v>
      </c>
      <c r="H59">
        <v>0</v>
      </c>
      <c r="I59" t="str">
        <v>Saoirse Ronan</v>
      </c>
      <c r="J59" t="str">
        <v>Emory Cohen</v>
      </c>
      <c r="K59" t="str">
        <v>Domhnall Gleeson</v>
      </c>
      <c r="L59" t="str">
        <v>Jim Broadbent</v>
      </c>
      <c r="M59" s="64" t="str">
        <v>Julie Walters</v>
      </c>
      <c r="N59" s="64">
        <v>11000000</v>
      </c>
      <c r="O59" s="64">
        <v>62100000</v>
      </c>
      <c r="P59" s="65">
        <v>51100000</v>
      </c>
      <c r="Q59">
        <v>4.6454545454545455</v>
      </c>
    </row>
    <row r="60" spans="1:17" x14ac:dyDescent="0.2">
      <c r="A60" t="str">
        <v>Bullet to the Head</v>
      </c>
      <c r="B60" s="63">
        <v>41306</v>
      </c>
      <c r="C60">
        <v>2013</v>
      </c>
      <c r="D60" t="str">
        <v>https://en.wikipedia.org/wiki/Bullet_to_the_Head</v>
      </c>
      <c r="E60" t="str">
        <v>Crime</v>
      </c>
      <c r="F60" t="str">
        <v>Action</v>
      </c>
      <c r="G60" t="str">
        <v>Walter Hill</v>
      </c>
      <c r="H60">
        <v>0</v>
      </c>
      <c r="I60" t="str">
        <v>Sylvester Stallone</v>
      </c>
      <c r="J60" t="str">
        <v>Sung Kang</v>
      </c>
      <c r="K60" t="str">
        <v>Sarah Shahi</v>
      </c>
      <c r="L60" t="str">
        <v>Adewale Akinnuoye-Agbaje</v>
      </c>
      <c r="M60" s="64" t="str">
        <v>Religious Slater</v>
      </c>
      <c r="N60" s="64">
        <v>55000000</v>
      </c>
      <c r="O60" s="64">
        <v>21900000</v>
      </c>
      <c r="P60" s="65">
        <v>-33100000</v>
      </c>
      <c r="Q60">
        <v>-0.60181818181818181</v>
      </c>
    </row>
    <row r="61" spans="1:17" x14ac:dyDescent="0.2">
      <c r="A61" t="str">
        <v>Burnt</v>
      </c>
      <c r="B61" s="63">
        <v>42283</v>
      </c>
      <c r="C61">
        <v>2015</v>
      </c>
      <c r="D61" t="str">
        <v>https://en.wikipedia.org/wiki/Burnt_(film)</v>
      </c>
      <c r="E61" t="str">
        <v>Comedy</v>
      </c>
      <c r="F61" t="str">
        <v>Drama</v>
      </c>
      <c r="G61" t="str">
        <v>John Wells</v>
      </c>
      <c r="H61">
        <v>0</v>
      </c>
      <c r="I61" t="str">
        <v>Bradley Cooper</v>
      </c>
      <c r="J61" t="str">
        <v>Jamie Dornan</v>
      </c>
      <c r="K61" t="str">
        <v>Emma Thompson</v>
      </c>
      <c r="L61" t="str">
        <v>Sienna Miller</v>
      </c>
      <c r="M61" s="64" t="str">
        <v>Daniel Brühl</v>
      </c>
      <c r="N61" s="64">
        <v>20000000</v>
      </c>
      <c r="O61" s="64">
        <v>36600000</v>
      </c>
      <c r="P61" s="65">
        <v>16600000</v>
      </c>
      <c r="Q61">
        <v>0.83</v>
      </c>
    </row>
    <row r="62" spans="1:17" x14ac:dyDescent="0.2">
      <c r="A62" t="str">
        <v>By the Sea</v>
      </c>
      <c r="B62" s="63">
        <v>42313</v>
      </c>
      <c r="C62">
        <v>2015</v>
      </c>
      <c r="D62" t="str">
        <v>https://en.wikipedia.org/wiki/By_the_Sea_(2015_film)</v>
      </c>
      <c r="E62" t="str">
        <v>Drama</v>
      </c>
      <c r="F62">
        <v>0</v>
      </c>
      <c r="G62" t="str">
        <v>Angelina Jolie</v>
      </c>
      <c r="H62">
        <v>0</v>
      </c>
      <c r="I62" t="str">
        <v>Angelina Jolie</v>
      </c>
      <c r="J62" t="str">
        <v>Brad Pitt</v>
      </c>
      <c r="K62" t="str">
        <v>Mélanie Laurent</v>
      </c>
      <c r="L62" t="str">
        <v>Niels Arestrup</v>
      </c>
      <c r="M62" s="64" t="str">
        <v>Melvil Poupaud</v>
      </c>
      <c r="N62" s="64">
        <v>10000000</v>
      </c>
      <c r="O62" s="64">
        <v>3300000</v>
      </c>
      <c r="P62" s="65">
        <v>-6700000</v>
      </c>
      <c r="Q62">
        <v>-0.67</v>
      </c>
    </row>
    <row r="63" spans="1:17" x14ac:dyDescent="0.2">
      <c r="A63" t="str">
        <v>Captain America: The Winter Soldier</v>
      </c>
      <c r="B63" s="63">
        <v>41711</v>
      </c>
      <c r="C63">
        <v>2014</v>
      </c>
      <c r="D63" t="str">
        <v>https://en.wikipedia.org/wiki/Captain_America:_The_Winter_Soldier</v>
      </c>
      <c r="E63" t="str">
        <v>Action</v>
      </c>
      <c r="F63">
        <v>0</v>
      </c>
      <c r="G63" t="str">
        <v>Anthony Russo</v>
      </c>
      <c r="H63" t="str">
        <v>Joe Russo</v>
      </c>
      <c r="I63" t="str">
        <v>Chris Evans</v>
      </c>
      <c r="J63" t="str">
        <v>Scarlett Johansson</v>
      </c>
      <c r="K63" t="str">
        <v>Sebastian Stan</v>
      </c>
      <c r="L63" t="str">
        <v>Anthony Mackie</v>
      </c>
      <c r="M63" s="64" t="str">
        <v>Cobie Smulders</v>
      </c>
      <c r="N63" s="64">
        <v>170000000</v>
      </c>
      <c r="O63" s="64">
        <v>714400000</v>
      </c>
      <c r="P63" s="65">
        <v>544400000</v>
      </c>
      <c r="Q63">
        <v>3.2023529411764704</v>
      </c>
    </row>
    <row r="64" spans="1:17" x14ac:dyDescent="0.2">
      <c r="A64" t="str">
        <v>Captive</v>
      </c>
      <c r="B64" s="63">
        <v>42265</v>
      </c>
      <c r="C64">
        <v>2015</v>
      </c>
      <c r="D64" t="str">
        <v>https://en.wikipedia.org/wiki/Captive_(2015_film)</v>
      </c>
      <c r="E64" t="str">
        <v>Crime</v>
      </c>
      <c r="F64" t="str">
        <v>Thriller</v>
      </c>
      <c r="G64" t="str">
        <v>Jerry Jameson</v>
      </c>
      <c r="H64">
        <v>0</v>
      </c>
      <c r="I64" t="str">
        <v>David Oyelowo</v>
      </c>
      <c r="J64" t="str">
        <v>Kate Mara</v>
      </c>
      <c r="K64" t="str">
        <v>Michael K. Williams</v>
      </c>
      <c r="L64" t="str">
        <v>Leonor Varela</v>
      </c>
      <c r="M64" s="64" t="str">
        <v>Jessica Oyelowo</v>
      </c>
      <c r="N64" s="64">
        <v>2000000</v>
      </c>
      <c r="O64" s="64">
        <v>2800000</v>
      </c>
      <c r="P64" s="65">
        <v>800000</v>
      </c>
      <c r="Q64">
        <v>0.4</v>
      </c>
    </row>
    <row r="65" spans="1:17" x14ac:dyDescent="0.2">
      <c r="A65" t="str">
        <v>Carol</v>
      </c>
      <c r="B65" s="63">
        <v>42141</v>
      </c>
      <c r="C65">
        <v>2015</v>
      </c>
      <c r="D65" t="str">
        <v>https://en.wikipedia.org/wiki/Carol_(film)</v>
      </c>
      <c r="E65" t="str">
        <v>Drama</v>
      </c>
      <c r="F65">
        <v>0</v>
      </c>
      <c r="G65" t="str">
        <v>Todd Haynes</v>
      </c>
      <c r="H65">
        <v>0</v>
      </c>
      <c r="I65" t="str">
        <v>Cate Blanchett</v>
      </c>
      <c r="J65" t="str">
        <v>Rooney Mara</v>
      </c>
      <c r="K65" t="str">
        <v>Sarah Paulson</v>
      </c>
      <c r="L65" t="str">
        <v>Kyle Chandler</v>
      </c>
      <c r="M65" t="str">
        <v>Jake Lacy</v>
      </c>
      <c r="N65">
        <v>11800000</v>
      </c>
      <c r="O65">
        <v>40300000</v>
      </c>
      <c r="P65" s="65">
        <v>28500000</v>
      </c>
      <c r="Q65">
        <v>2.4152542372881354</v>
      </c>
    </row>
    <row r="66" spans="1:17" x14ac:dyDescent="0.2">
      <c r="A66" t="str">
        <v>Central Intelligence</v>
      </c>
      <c r="B66" s="63">
        <v>42531</v>
      </c>
      <c r="C66">
        <v>2016</v>
      </c>
      <c r="D66" t="str">
        <v>https://en.wikipedia.org/wiki/Central_Intelligence</v>
      </c>
      <c r="E66" t="str">
        <v>Action</v>
      </c>
      <c r="F66" t="str">
        <v>Comedy</v>
      </c>
      <c r="G66" t="str">
        <v>Rawson Marshall Thurber</v>
      </c>
      <c r="H66">
        <v>0</v>
      </c>
      <c r="I66" t="str">
        <v>Dwayne Johnson</v>
      </c>
      <c r="J66" t="str">
        <v>Kevin Hart</v>
      </c>
      <c r="K66" t="str">
        <v>Amy Ryan</v>
      </c>
      <c r="L66" t="str">
        <v>Aaron Paul</v>
      </c>
      <c r="M66">
        <v>0</v>
      </c>
      <c r="N66">
        <v>50000000</v>
      </c>
      <c r="O66">
        <v>212200000</v>
      </c>
      <c r="P66" s="65">
        <v>162200000</v>
      </c>
      <c r="Q66">
        <v>3.2440000000000002</v>
      </c>
    </row>
    <row r="67" spans="1:17" x14ac:dyDescent="0.2">
      <c r="A67" t="str">
        <v>Cesar Chavez</v>
      </c>
      <c r="B67" s="63">
        <v>41682</v>
      </c>
      <c r="C67">
        <v>2014</v>
      </c>
      <c r="D67" t="str">
        <v>https://en.wikipedia.org/wiki/Cesar_Chavez_(film)</v>
      </c>
      <c r="E67" t="str">
        <v>Drama</v>
      </c>
      <c r="F67">
        <v>0</v>
      </c>
      <c r="G67" t="str">
        <v>Diego Luna</v>
      </c>
      <c r="H67">
        <v>0</v>
      </c>
      <c r="I67" t="str">
        <v>Michael Peña</v>
      </c>
      <c r="J67" t="str">
        <v>America Ferrera</v>
      </c>
      <c r="K67" t="str">
        <v>Rosario Dawson</v>
      </c>
      <c r="L67" t="str">
        <v>John Malkovich</v>
      </c>
      <c r="M67">
        <v>0</v>
      </c>
      <c r="N67">
        <v>10000000</v>
      </c>
      <c r="O67">
        <v>6700000</v>
      </c>
      <c r="P67" s="65">
        <v>-3300000</v>
      </c>
      <c r="Q67">
        <v>-0.33</v>
      </c>
    </row>
    <row r="68" spans="1:17" x14ac:dyDescent="0.2">
      <c r="A68" t="str">
        <v>Chappie</v>
      </c>
      <c r="B68" s="63">
        <v>42067</v>
      </c>
      <c r="C68">
        <v>2015</v>
      </c>
      <c r="D68" t="str">
        <v>https://en.wikipedia.org/wiki/Chappie_(film)</v>
      </c>
      <c r="E68" t="str">
        <v>Sci-Fi</v>
      </c>
      <c r="F68">
        <v>0</v>
      </c>
      <c r="G68" t="str">
        <v>Neill Blomkamp</v>
      </c>
      <c r="H68">
        <v>0</v>
      </c>
      <c r="I68" t="str">
        <v>Sharlto Copley</v>
      </c>
      <c r="J68" t="str">
        <v>Ninja</v>
      </c>
      <c r="K68" t="str">
        <v>Yolandi Visser</v>
      </c>
      <c r="L68" t="str">
        <v>Dev Patel</v>
      </c>
      <c r="M68" t="str">
        <v>Hugh Jackman</v>
      </c>
      <c r="N68">
        <v>49000000</v>
      </c>
      <c r="O68">
        <v>102100000</v>
      </c>
      <c r="P68" s="65">
        <v>53100000</v>
      </c>
      <c r="Q68">
        <v>1.083673469387755</v>
      </c>
    </row>
    <row r="69" spans="1:17" x14ac:dyDescent="0.2">
      <c r="A69" t="str">
        <v>Chasing Mavericks</v>
      </c>
      <c r="B69" s="63">
        <v>41208</v>
      </c>
      <c r="C69">
        <v>2012</v>
      </c>
      <c r="D69" t="str">
        <v>https://en.wikipedia.org/wiki/Chasing_Mavericks</v>
      </c>
      <c r="E69" t="str">
        <v>Biography</v>
      </c>
      <c r="F69" t="str">
        <v>Drama</v>
      </c>
      <c r="G69" t="str">
        <v>Curtis Hanson</v>
      </c>
      <c r="H69" t="str">
        <v>Michael Apted</v>
      </c>
      <c r="I69" t="str">
        <v>Gerard Butler</v>
      </c>
      <c r="J69" t="str">
        <v>Jonny Weston</v>
      </c>
      <c r="K69" t="str">
        <v>Elisabeth Shue</v>
      </c>
      <c r="L69" t="str">
        <v>Abigail Spencer</v>
      </c>
      <c r="M69">
        <v>0</v>
      </c>
      <c r="N69">
        <v>20000000</v>
      </c>
      <c r="O69">
        <v>8300000.0000000009</v>
      </c>
      <c r="P69" s="65">
        <v>-11700000</v>
      </c>
      <c r="Q69">
        <v>-0.58499999999999996</v>
      </c>
    </row>
    <row r="70" spans="1:17" x14ac:dyDescent="0.2">
      <c r="A70" t="str">
        <v>Chef</v>
      </c>
      <c r="B70" s="63">
        <v>41705</v>
      </c>
      <c r="C70">
        <v>2014</v>
      </c>
      <c r="D70" t="str">
        <v>https://en.wikipedia.org/wiki/Chef_(film)</v>
      </c>
      <c r="E70" t="str">
        <v>Comedy</v>
      </c>
      <c r="F70">
        <v>0</v>
      </c>
      <c r="G70" t="str">
        <v>Jon Favreau</v>
      </c>
      <c r="H70">
        <v>0</v>
      </c>
      <c r="I70" t="str">
        <v>Jon Favreau</v>
      </c>
      <c r="J70" t="str">
        <v>Sofía Vergara</v>
      </c>
      <c r="K70" t="str">
        <v>Scarlett Johansson</v>
      </c>
      <c r="L70" t="str">
        <v>John Leguizamo</v>
      </c>
      <c r="M70" t="str">
        <v>Robert Downey</v>
      </c>
      <c r="N70">
        <v>11000000</v>
      </c>
      <c r="O70">
        <v>46000000</v>
      </c>
      <c r="P70" s="65">
        <v>35000000</v>
      </c>
      <c r="Q70">
        <v>3.1818181818181817</v>
      </c>
    </row>
    <row r="71" spans="1:17" x14ac:dyDescent="0.2">
      <c r="A71" t="str">
        <v>Chernobyl Diaries</v>
      </c>
      <c r="B71" s="63">
        <v>41054</v>
      </c>
      <c r="C71">
        <v>2012</v>
      </c>
      <c r="D71" t="str">
        <v>https://en.wikipedia.org/wiki/Chernobyl_Diaries</v>
      </c>
      <c r="E71" t="str">
        <v>Horror</v>
      </c>
      <c r="F71" t="str">
        <v>Thriller</v>
      </c>
      <c r="G71" t="str">
        <v>Bradley Parker</v>
      </c>
      <c r="H71">
        <v>0</v>
      </c>
      <c r="I71" t="str">
        <v>Jonathan Sadowski</v>
      </c>
      <c r="J71" t="str">
        <v>Devin Kelley</v>
      </c>
      <c r="K71" t="str">
        <v>Jesse McCartney</v>
      </c>
      <c r="L71" t="str">
        <v>Olivia Taylor Dudley</v>
      </c>
      <c r="M71" t="str">
        <v>Nathan Phillips</v>
      </c>
      <c r="N71">
        <v>1000000</v>
      </c>
      <c r="O71">
        <v>37200000</v>
      </c>
      <c r="P71" s="65">
        <v>36200000</v>
      </c>
      <c r="Q71">
        <v>36.200000000000003</v>
      </c>
    </row>
    <row r="72" spans="1:17" x14ac:dyDescent="0.2">
      <c r="A72" t="str">
        <v>Child 44</v>
      </c>
      <c r="B72" s="63">
        <v>42111</v>
      </c>
      <c r="C72">
        <v>2015</v>
      </c>
      <c r="D72" t="str">
        <v>https://en.wikipedia.org/wiki/Child_44_(film)</v>
      </c>
      <c r="E72" t="str">
        <v>Drama</v>
      </c>
      <c r="F72">
        <v>0</v>
      </c>
      <c r="G72" t="str">
        <v>Daniel Espinosa</v>
      </c>
      <c r="H72">
        <v>0</v>
      </c>
      <c r="I72" t="str">
        <v>Tom Hardy</v>
      </c>
      <c r="J72" t="str">
        <v>Gary Oldman</v>
      </c>
      <c r="K72" t="str">
        <v>Joel Kinnaman</v>
      </c>
      <c r="L72" t="str">
        <v>Noomi Rapace</v>
      </c>
      <c r="M72" t="str">
        <v>Jason Clarke</v>
      </c>
      <c r="N72">
        <v>50000000</v>
      </c>
      <c r="O72">
        <v>13000000</v>
      </c>
      <c r="P72" s="65">
        <v>-37000000</v>
      </c>
      <c r="Q72">
        <v>-0.74</v>
      </c>
    </row>
    <row r="73" spans="1:17" x14ac:dyDescent="0.2">
      <c r="A73" t="str">
        <v>Chronicle</v>
      </c>
      <c r="B73" s="63">
        <v>40942</v>
      </c>
      <c r="C73">
        <v>2012</v>
      </c>
      <c r="D73" t="str">
        <v>https://en.wikipedia.org/wiki/Chronicle_(film)</v>
      </c>
      <c r="E73" t="str">
        <v>Sci-Fi</v>
      </c>
      <c r="F73" t="str">
        <v>Drama</v>
      </c>
      <c r="G73" t="str">
        <v>Josh Trank</v>
      </c>
      <c r="H73">
        <v>0</v>
      </c>
      <c r="I73" t="str">
        <v>Dane DeHaan</v>
      </c>
      <c r="J73" t="str">
        <v>Michael B. Jordan</v>
      </c>
      <c r="K73" t="str">
        <v>Alex Russell</v>
      </c>
      <c r="L73" t="str">
        <v>Michael Kelly</v>
      </c>
      <c r="M73">
        <v>0</v>
      </c>
      <c r="N73">
        <v>12000000</v>
      </c>
      <c r="O73">
        <v>126600000</v>
      </c>
      <c r="P73" s="65">
        <v>114600000</v>
      </c>
      <c r="Q73">
        <v>9.5500000000000007</v>
      </c>
    </row>
    <row r="74" spans="1:17" x14ac:dyDescent="0.2">
      <c r="A74" t="str">
        <v>Cloud Atlas</v>
      </c>
      <c r="B74" s="63">
        <v>41208</v>
      </c>
      <c r="C74">
        <v>2012</v>
      </c>
      <c r="D74" t="str">
        <v>https://en.wikipedia.org/wiki/Cloud_Atlas_(film)</v>
      </c>
      <c r="E74" t="str">
        <v>Drama</v>
      </c>
      <c r="F74" t="str">
        <v>Sci-Fi</v>
      </c>
      <c r="G74" t="str">
        <v>Tom Tykwer</v>
      </c>
      <c r="H74" t="str">
        <v>Andy Wachowski</v>
      </c>
      <c r="I74" t="str">
        <v>Tom Hanks</v>
      </c>
      <c r="J74" t="str">
        <v>Jim Sturgess</v>
      </c>
      <c r="K74" t="str">
        <v>David Gyasi</v>
      </c>
      <c r="L74" t="str">
        <v>Jim Broadbent</v>
      </c>
      <c r="M74" t="str">
        <v>Ben Whishaw</v>
      </c>
      <c r="N74">
        <v>128500000</v>
      </c>
      <c r="O74">
        <v>130500000</v>
      </c>
      <c r="P74" s="65">
        <v>2000000</v>
      </c>
      <c r="Q74">
        <v>1.556420233463035E-2</v>
      </c>
    </row>
    <row r="75" spans="1:17" x14ac:dyDescent="0.2">
      <c r="A75" t="str">
        <v>Cloudy with a Chance of Meatballs 2</v>
      </c>
      <c r="B75" s="63">
        <v>41544</v>
      </c>
      <c r="C75">
        <v>2013</v>
      </c>
      <c r="D75" t="str">
        <v>https://en.wikipedia.org/wiki/Cloudy_with_a_Chance_of_Meatballs_2</v>
      </c>
      <c r="E75" t="str">
        <v>Family</v>
      </c>
      <c r="F75" t="str">
        <v>Comedy</v>
      </c>
      <c r="G75" t="str">
        <v>Cody Cameron</v>
      </c>
      <c r="H75" t="str">
        <v>Kris Pearn</v>
      </c>
      <c r="I75" t="str">
        <v>Anna Faris</v>
      </c>
      <c r="J75" t="str">
        <v>Bill Hader</v>
      </c>
      <c r="K75" t="str">
        <v>Andy Samberg</v>
      </c>
      <c r="L75" t="str">
        <v>Kristen Schaal</v>
      </c>
      <c r="M75" t="str">
        <v>James Caan</v>
      </c>
      <c r="N75">
        <v>78000000</v>
      </c>
      <c r="O75">
        <v>274300000</v>
      </c>
      <c r="P75" s="65">
        <v>196300000</v>
      </c>
      <c r="Q75">
        <v>2.5166666666666666</v>
      </c>
    </row>
    <row r="76" spans="1:17" x14ac:dyDescent="0.2">
      <c r="A76" t="str">
        <v>Concussion</v>
      </c>
      <c r="B76" s="63">
        <v>42363</v>
      </c>
      <c r="C76">
        <v>2015</v>
      </c>
      <c r="D76" t="str">
        <v>https://en.wikipedia.org/wiki/Concussion_(2015_film)</v>
      </c>
      <c r="E76" t="str">
        <v>Drama</v>
      </c>
      <c r="F76" t="str">
        <v>Sports</v>
      </c>
      <c r="G76" t="str">
        <v>Peter Landesman</v>
      </c>
      <c r="H76">
        <v>0</v>
      </c>
      <c r="I76" t="str">
        <v>Will Smith</v>
      </c>
      <c r="J76" t="str">
        <v>Alec Baldwin</v>
      </c>
      <c r="K76" t="str">
        <v>Gugu Mbatha-Raw</v>
      </c>
      <c r="L76" t="str">
        <v>Albert Brooks</v>
      </c>
      <c r="M76" t="str">
        <v>Paul Reiser</v>
      </c>
      <c r="N76">
        <v>57000000</v>
      </c>
      <c r="O76">
        <v>50300000</v>
      </c>
      <c r="P76" s="65">
        <v>-6700000</v>
      </c>
      <c r="Q76">
        <v>-0.11754385964912281</v>
      </c>
    </row>
    <row r="77" spans="1:17" x14ac:dyDescent="0.2">
      <c r="A77" t="str">
        <v>Creed</v>
      </c>
      <c r="B77" s="63">
        <v>42333</v>
      </c>
      <c r="C77">
        <v>2015</v>
      </c>
      <c r="D77" t="str">
        <v>https://en.wikipedia.org/wiki/Creed_(film)</v>
      </c>
      <c r="E77" t="str">
        <v>Drama</v>
      </c>
      <c r="F77">
        <v>0</v>
      </c>
      <c r="G77" t="str">
        <v>Ryan Coogler</v>
      </c>
      <c r="H77">
        <v>0</v>
      </c>
      <c r="I77" t="str">
        <v>Michael B. Jordan</v>
      </c>
      <c r="J77" t="str">
        <v>Sylvester Stallone</v>
      </c>
      <c r="K77" t="str">
        <v>Tessa Thompson</v>
      </c>
      <c r="L77" t="str">
        <v>Graham McTavish</v>
      </c>
      <c r="M77" t="str">
        <v>Tony Bellew</v>
      </c>
      <c r="N77">
        <v>40000000</v>
      </c>
      <c r="O77">
        <v>173600000</v>
      </c>
      <c r="P77" s="65">
        <v>133600000</v>
      </c>
      <c r="Q77">
        <v>3.34</v>
      </c>
    </row>
    <row r="78" spans="1:17" x14ac:dyDescent="0.2">
      <c r="A78" t="str">
        <v>Criminal</v>
      </c>
      <c r="B78" s="63">
        <v>42475</v>
      </c>
      <c r="C78">
        <v>2016</v>
      </c>
      <c r="D78" t="str">
        <v>https://en.wikipedia.org/wiki/Criminal_(2016_film)</v>
      </c>
      <c r="E78" t="str">
        <v>Action</v>
      </c>
      <c r="F78" t="str">
        <v>Thriller</v>
      </c>
      <c r="G78" t="str">
        <v>Ariel Vromen</v>
      </c>
      <c r="H78">
        <v>0</v>
      </c>
      <c r="I78" t="str">
        <v>Kevin Costner</v>
      </c>
      <c r="J78" t="str">
        <v>Gary Oldman</v>
      </c>
      <c r="K78" t="str">
        <v>Tommy Lee Jones</v>
      </c>
      <c r="L78" t="str">
        <v>Alice Eve</v>
      </c>
      <c r="M78" t="str">
        <v>Gal Gadot</v>
      </c>
      <c r="N78">
        <v>31500000</v>
      </c>
      <c r="O78">
        <v>35600000</v>
      </c>
      <c r="P78" s="65">
        <v>4100000</v>
      </c>
      <c r="Q78">
        <v>0.13015873015873017</v>
      </c>
    </row>
    <row r="79" spans="1:17" x14ac:dyDescent="0.2">
      <c r="A79" t="str">
        <v>Crimson Peak</v>
      </c>
      <c r="B79" s="63">
        <v>42293</v>
      </c>
      <c r="C79">
        <v>2015</v>
      </c>
      <c r="D79" t="str">
        <v>https://en.wikipedia.org/wiki/Crimson_Peak</v>
      </c>
      <c r="E79" t="str">
        <v>Horror</v>
      </c>
      <c r="F79" t="str">
        <v>Romance</v>
      </c>
      <c r="G79" t="str">
        <v>Guillermo del Toro</v>
      </c>
      <c r="H79">
        <v>0</v>
      </c>
      <c r="I79" t="str">
        <v>Mia Wasikowska</v>
      </c>
      <c r="J79" t="str">
        <v>Tom Hiddleston</v>
      </c>
      <c r="K79" t="str">
        <v>Charlie Hunnam</v>
      </c>
      <c r="L79" t="str">
        <v>Jessica Chastain</v>
      </c>
      <c r="M79" t="str">
        <v>Jim Beaver</v>
      </c>
      <c r="N79">
        <v>55000000</v>
      </c>
      <c r="O79">
        <v>74700000</v>
      </c>
      <c r="P79" s="65">
        <v>19700000</v>
      </c>
      <c r="Q79">
        <v>0.35818181818181816</v>
      </c>
    </row>
    <row r="80" spans="1:17" x14ac:dyDescent="0.2">
      <c r="A80" t="str">
        <v>Daddy's Home</v>
      </c>
      <c r="B80" s="63">
        <v>42363</v>
      </c>
      <c r="C80">
        <v>2015</v>
      </c>
      <c r="D80" t="str">
        <v>https://en.wikipedia.org/wiki/Daddy%2527s_Home_(film)</v>
      </c>
      <c r="E80" t="str">
        <v>Comedy</v>
      </c>
      <c r="F80">
        <v>0</v>
      </c>
      <c r="G80" t="str">
        <v>Sean Anders</v>
      </c>
      <c r="H80" t="str">
        <v>John Morris</v>
      </c>
      <c r="I80" t="str">
        <v>Will Ferrell</v>
      </c>
      <c r="J80" t="str">
        <v>Mark Wahlberg</v>
      </c>
      <c r="K80" t="str">
        <v>Linda Cardellini</v>
      </c>
      <c r="L80">
        <v>0</v>
      </c>
      <c r="M80">
        <v>0</v>
      </c>
      <c r="N80">
        <v>69000000</v>
      </c>
      <c r="O80">
        <v>240400000</v>
      </c>
      <c r="P80" s="65">
        <v>171400000</v>
      </c>
      <c r="Q80">
        <v>2.4840579710144928</v>
      </c>
    </row>
    <row r="81" spans="1:17" x14ac:dyDescent="0.2">
      <c r="A81" t="str">
        <v>Danny Collins</v>
      </c>
      <c r="B81" s="63">
        <v>42083</v>
      </c>
      <c r="C81">
        <v>2015</v>
      </c>
      <c r="D81" t="str">
        <v>https://en.wikipedia.org/wiki/Danny_Collins_(film)</v>
      </c>
      <c r="E81" t="str">
        <v>Comedy</v>
      </c>
      <c r="F81" t="str">
        <v>Drama</v>
      </c>
      <c r="G81" t="str">
        <v>Dan Fogelman</v>
      </c>
      <c r="H81">
        <v>0</v>
      </c>
      <c r="I81" t="str">
        <v>Al Pacino</v>
      </c>
      <c r="J81" t="str">
        <v>Annette Bening</v>
      </c>
      <c r="K81" t="str">
        <v>Jennifer Garner</v>
      </c>
      <c r="L81" t="str">
        <v>Bobby Cannavale</v>
      </c>
      <c r="M81" t="str">
        <v>Christopher Plummer</v>
      </c>
      <c r="N81">
        <v>10000000</v>
      </c>
      <c r="O81">
        <v>8199999.9999999991</v>
      </c>
      <c r="P81" s="65">
        <v>-1800000.0000000009</v>
      </c>
      <c r="Q81">
        <v>-0.1800000000000001</v>
      </c>
    </row>
    <row r="82" spans="1:17" x14ac:dyDescent="0.2">
      <c r="A82" t="str">
        <v>Dark Shadows</v>
      </c>
      <c r="B82" s="63">
        <v>41040</v>
      </c>
      <c r="C82">
        <v>2012</v>
      </c>
      <c r="D82" t="str">
        <v>https://en.wikipedia.org/wiki/Dark_Shadows_(film)</v>
      </c>
      <c r="E82" t="str">
        <v>Comedy</v>
      </c>
      <c r="F82" t="str">
        <v>Horror</v>
      </c>
      <c r="G82" t="str">
        <v>Tim Burton</v>
      </c>
      <c r="H82">
        <v>0</v>
      </c>
      <c r="I82" t="str">
        <v>Johnny Depp</v>
      </c>
      <c r="J82" t="str">
        <v>Michelle Pfeiffer</v>
      </c>
      <c r="K82" t="str">
        <v>Helena Bonham Carter</v>
      </c>
      <c r="L82" t="str">
        <v>Eva Green</v>
      </c>
      <c r="M82" t="str">
        <v>Jackie Earle Haley</v>
      </c>
      <c r="N82">
        <v>150000000</v>
      </c>
      <c r="O82">
        <v>245500000</v>
      </c>
      <c r="P82" s="65">
        <v>95500000</v>
      </c>
      <c r="Q82">
        <v>0.63666666666666671</v>
      </c>
    </row>
    <row r="83" spans="1:17" x14ac:dyDescent="0.2">
      <c r="A83" t="str">
        <v>Dark Skies</v>
      </c>
      <c r="B83" s="63">
        <v>41327</v>
      </c>
      <c r="C83">
        <v>2013</v>
      </c>
      <c r="D83" t="str">
        <v>https://en.wikipedia.org/wiki/Dark_Skies_(film)</v>
      </c>
      <c r="E83" t="str">
        <v>Horror</v>
      </c>
      <c r="F83" t="str">
        <v>Sci-Fi</v>
      </c>
      <c r="G83" t="str">
        <v>Scott Charles Stewart</v>
      </c>
      <c r="H83">
        <v>0</v>
      </c>
      <c r="I83" t="str">
        <v>Keri Russell</v>
      </c>
      <c r="J83" t="str">
        <v>Josh Hamilton</v>
      </c>
      <c r="K83" t="str">
        <v>Dakota Goyo</v>
      </c>
      <c r="L83">
        <v>0</v>
      </c>
      <c r="M83">
        <v>0</v>
      </c>
      <c r="N83">
        <v>3500000</v>
      </c>
      <c r="O83">
        <v>26400000</v>
      </c>
      <c r="P83" s="65">
        <v>22900000</v>
      </c>
      <c r="Q83">
        <v>6.5428571428571427</v>
      </c>
    </row>
    <row r="84" spans="1:17" x14ac:dyDescent="0.2">
      <c r="A84" t="str">
        <v>Dawn of the Planet of the Apes</v>
      </c>
      <c r="B84" s="63">
        <v>41816</v>
      </c>
      <c r="C84">
        <v>2014</v>
      </c>
      <c r="D84" t="str">
        <v>https://en.wikipedia.org/wiki/Dawn_of_the_Planet_of_the_Apes</v>
      </c>
      <c r="E84" t="str">
        <v>Action</v>
      </c>
      <c r="F84" t="str">
        <v>Adventure</v>
      </c>
      <c r="G84" t="str">
        <v>Matt Reeves</v>
      </c>
      <c r="H84">
        <v>0</v>
      </c>
      <c r="I84" t="str">
        <v>Andy Serkis</v>
      </c>
      <c r="J84" t="str">
        <v>Gary Oldman</v>
      </c>
      <c r="K84" t="str">
        <v>Jason Clarke</v>
      </c>
      <c r="L84" t="str">
        <v>Kodi Smit-McPhee</v>
      </c>
      <c r="M84" t="str">
        <v>Keri Russell</v>
      </c>
      <c r="N84">
        <v>235000000</v>
      </c>
      <c r="O84">
        <v>710600000</v>
      </c>
      <c r="P84" s="65">
        <v>475600000</v>
      </c>
      <c r="Q84">
        <v>2.0238297872340425</v>
      </c>
    </row>
    <row r="85" spans="1:17" x14ac:dyDescent="0.2">
      <c r="A85" t="str">
        <v>Dead Man Down</v>
      </c>
      <c r="B85" s="63">
        <v>41341</v>
      </c>
      <c r="C85">
        <v>2013</v>
      </c>
      <c r="D85" t="str">
        <v>https://en.wikipedia.org/wiki/Dead_Man_Down</v>
      </c>
      <c r="E85" t="str">
        <v>Action</v>
      </c>
      <c r="F85">
        <v>0</v>
      </c>
      <c r="G85" t="str">
        <v>Niels Arden Oplev</v>
      </c>
      <c r="H85">
        <v>0</v>
      </c>
      <c r="I85" t="str">
        <v>Colin Farrell</v>
      </c>
      <c r="J85" t="str">
        <v>Noomi Rapace</v>
      </c>
      <c r="K85" t="str">
        <v>Dominic Cooper</v>
      </c>
      <c r="L85" t="str">
        <v>Terrence Howard</v>
      </c>
      <c r="M85" t="str">
        <v>Wade Barrett</v>
      </c>
      <c r="N85">
        <v>30000000</v>
      </c>
      <c r="O85">
        <v>18100000</v>
      </c>
      <c r="P85" s="65">
        <v>-11900000</v>
      </c>
      <c r="Q85">
        <v>-0.39666666666666667</v>
      </c>
    </row>
    <row r="86" spans="1:17" x14ac:dyDescent="0.2">
      <c r="A86" t="str">
        <v>Deadpool</v>
      </c>
      <c r="B86" s="63">
        <v>42408</v>
      </c>
      <c r="C86">
        <v>2016</v>
      </c>
      <c r="D86" t="str">
        <v>https://en.wikipedia.org/wiki/Deadpool_(film)</v>
      </c>
      <c r="E86" t="str">
        <v>Action</v>
      </c>
      <c r="F86">
        <v>0</v>
      </c>
      <c r="G86" t="str">
        <v>Tim Miller</v>
      </c>
      <c r="H86">
        <v>0</v>
      </c>
      <c r="I86" t="str">
        <v>Ryan Reynolds</v>
      </c>
      <c r="J86" t="str">
        <v>Gina Carano</v>
      </c>
      <c r="K86" t="str">
        <v>T. J. Miller</v>
      </c>
      <c r="L86" t="str">
        <v>Ed Skrein</v>
      </c>
      <c r="M86" t="str">
        <v>Morena Baccarin</v>
      </c>
      <c r="N86">
        <v>58000000</v>
      </c>
      <c r="O86">
        <v>782600000</v>
      </c>
      <c r="P86" s="65">
        <v>724600000</v>
      </c>
      <c r="Q86">
        <v>12.493103448275862</v>
      </c>
    </row>
    <row r="87" spans="1:17" x14ac:dyDescent="0.2">
      <c r="A87" t="str">
        <v>Declaration of War</v>
      </c>
      <c r="B87" s="63">
        <v>40935</v>
      </c>
      <c r="C87">
        <v>2012</v>
      </c>
      <c r="D87" t="str">
        <v>https://en.wikipedia.org/wiki/Declaration_of_War_(film)</v>
      </c>
      <c r="E87" t="str">
        <v>Romance</v>
      </c>
      <c r="F87" t="str">
        <v>Drama</v>
      </c>
      <c r="G87" t="str">
        <v>Valérie Donzelli</v>
      </c>
      <c r="H87">
        <v>0</v>
      </c>
      <c r="I87" t="str">
        <v>Valérie Donzelli (director)</v>
      </c>
      <c r="J87">
        <v>0</v>
      </c>
      <c r="K87">
        <v>0</v>
      </c>
      <c r="L87">
        <v>0</v>
      </c>
      <c r="M87">
        <v>0</v>
      </c>
      <c r="N87">
        <v>1500000</v>
      </c>
      <c r="O87">
        <v>6500000</v>
      </c>
      <c r="P87" s="65">
        <v>5000000</v>
      </c>
      <c r="Q87">
        <v>3.3333333333333335</v>
      </c>
    </row>
    <row r="88" spans="1:17" x14ac:dyDescent="0.2">
      <c r="A88" t="str">
        <v>Deliver Us from Evil</v>
      </c>
      <c r="B88" s="63">
        <v>41822</v>
      </c>
      <c r="C88">
        <v>2014</v>
      </c>
      <c r="D88" t="str">
        <v>https://en.wikipedia.org/wiki/Deliver_Us_from_Evil_(2014_film)</v>
      </c>
      <c r="E88" t="str">
        <v>Horror</v>
      </c>
      <c r="F88" t="str">
        <v>Thriller</v>
      </c>
      <c r="G88" t="str">
        <v>Scott Derrickson</v>
      </c>
      <c r="H88" t="str">
        <v>Paul Harris</v>
      </c>
      <c r="I88" t="str">
        <v>Eric Bana</v>
      </c>
      <c r="J88" t="str">
        <v>Édgar Ramírez</v>
      </c>
      <c r="K88" t="str">
        <v>Olivia Munn</v>
      </c>
      <c r="L88" t="str">
        <v>Joel McHale</v>
      </c>
      <c r="M88">
        <v>0</v>
      </c>
      <c r="N88">
        <v>30000000</v>
      </c>
      <c r="O88">
        <v>87900000</v>
      </c>
      <c r="P88" s="65">
        <v>57900000</v>
      </c>
      <c r="Q88">
        <v>1.93</v>
      </c>
    </row>
    <row r="89" spans="1:17" x14ac:dyDescent="0.2">
      <c r="A89" t="str">
        <v>Despicable Me 2</v>
      </c>
      <c r="B89" s="63">
        <v>41445</v>
      </c>
      <c r="C89">
        <v>2013</v>
      </c>
      <c r="D89" t="str">
        <v>https://en.wikipedia.org/wiki/Despicable_Me_2</v>
      </c>
      <c r="E89" t="str">
        <v>Comedy</v>
      </c>
      <c r="F89" t="str">
        <v>Family</v>
      </c>
      <c r="G89" t="str">
        <v>Chris Renaud</v>
      </c>
      <c r="H89" t="str">
        <v>Pierre Coffin</v>
      </c>
      <c r="I89" t="str">
        <v>Steve Carell</v>
      </c>
      <c r="J89" t="str">
        <v>Kristen Wiig</v>
      </c>
      <c r="K89" t="str">
        <v>Miranda Cosgrove</v>
      </c>
      <c r="L89" t="str">
        <v>Dana Gaier</v>
      </c>
      <c r="M89" t="str">
        <v>Elsie Fisher</v>
      </c>
      <c r="N89">
        <v>76000000</v>
      </c>
      <c r="O89">
        <v>970800000</v>
      </c>
      <c r="P89" s="65">
        <v>894800000</v>
      </c>
      <c r="Q89">
        <v>11.773684210526316</v>
      </c>
    </row>
    <row r="90" spans="1:17" x14ac:dyDescent="0.2">
      <c r="A90" t="str">
        <v>Devil's Due</v>
      </c>
      <c r="B90" s="63">
        <v>41656</v>
      </c>
      <c r="C90">
        <v>2014</v>
      </c>
      <c r="D90" t="str">
        <v>https://en.wikipedia.org/wiki/Devil%2527s_Due_(film)</v>
      </c>
      <c r="E90" t="str">
        <v>Horror</v>
      </c>
      <c r="F90" t="str">
        <v>Thriller</v>
      </c>
      <c r="G90" t="str">
        <v>Matt Bettinelli-Olpin</v>
      </c>
      <c r="H90" t="str">
        <v>Tyler Gillett</v>
      </c>
      <c r="I90" t="str">
        <v>Allison Miller</v>
      </c>
      <c r="J90" t="str">
        <v>Zach Gilford</v>
      </c>
      <c r="K90" t="str">
        <v>Sam Anderson</v>
      </c>
      <c r="L90" t="str">
        <v>Aimee Carrero</v>
      </c>
      <c r="M90" t="str">
        <v>Vanessa Ray</v>
      </c>
      <c r="N90">
        <v>7000000</v>
      </c>
      <c r="O90">
        <v>36900000</v>
      </c>
      <c r="P90" s="65">
        <v>29900000</v>
      </c>
      <c r="Q90">
        <v>4.2714285714285714</v>
      </c>
    </row>
    <row r="91" spans="1:17" x14ac:dyDescent="0.2">
      <c r="A91" t="str">
        <v>Diary of a Wimpy Kid: Dog Days</v>
      </c>
      <c r="B91" s="63">
        <v>41124</v>
      </c>
      <c r="C91">
        <v>2012</v>
      </c>
      <c r="D91" t="str">
        <v>https://en.wikipedia.org/wiki/Diary_of_a_Wimpy_Kid:_Dog_Days_(film)</v>
      </c>
      <c r="E91" t="str">
        <v>Comedy</v>
      </c>
      <c r="F91" t="str">
        <v>Family</v>
      </c>
      <c r="G91" t="str">
        <v>David Bowers</v>
      </c>
      <c r="H91">
        <v>0</v>
      </c>
      <c r="I91" t="str">
        <v>Zachary Gordon</v>
      </c>
      <c r="J91" t="str">
        <v>Robert Capron</v>
      </c>
      <c r="K91" t="str">
        <v>Rachael Harris</v>
      </c>
      <c r="L91" t="str">
        <v>Devon Bostick</v>
      </c>
      <c r="M91" t="str">
        <v>Steve Zahn</v>
      </c>
      <c r="N91">
        <v>22000000</v>
      </c>
      <c r="O91">
        <v>77100000</v>
      </c>
      <c r="P91" s="65">
        <v>55100000</v>
      </c>
      <c r="Q91">
        <v>2.5045454545454544</v>
      </c>
    </row>
    <row r="92" spans="1:17" x14ac:dyDescent="0.2">
      <c r="A92" t="str">
        <v>Divergent</v>
      </c>
      <c r="B92" s="63">
        <v>41716</v>
      </c>
      <c r="C92">
        <v>2014</v>
      </c>
      <c r="D92" t="str">
        <v>https://en.wikipedia.org/wiki/Divergent_(film)</v>
      </c>
      <c r="E92" t="str">
        <v>Sci-Fi</v>
      </c>
      <c r="F92" t="str">
        <v>Action</v>
      </c>
      <c r="G92" t="str">
        <v>Neil Burger</v>
      </c>
      <c r="H92">
        <v>0</v>
      </c>
      <c r="I92" t="str">
        <v>Shailene Woodley</v>
      </c>
      <c r="J92" t="str">
        <v>Kate Winslet</v>
      </c>
      <c r="K92" t="str">
        <v>Theo James</v>
      </c>
      <c r="L92" t="str">
        <v>Ansel Elgort</v>
      </c>
      <c r="M92" t="str">
        <v>Zoë Kravitz</v>
      </c>
      <c r="N92">
        <v>85000000</v>
      </c>
      <c r="O92">
        <v>288900000</v>
      </c>
      <c r="P92" s="65">
        <v>203900000</v>
      </c>
      <c r="Q92">
        <v>2.3988235294117648</v>
      </c>
    </row>
    <row r="93" spans="1:17" x14ac:dyDescent="0.2">
      <c r="A93" t="str">
        <v>Django Unchained</v>
      </c>
      <c r="B93" s="63">
        <v>41268</v>
      </c>
      <c r="C93">
        <v>2012</v>
      </c>
      <c r="D93" t="str">
        <v>https://en.wikipedia.org/wiki/Django_Unchained</v>
      </c>
      <c r="E93" t="str">
        <v>Action</v>
      </c>
      <c r="F93" t="str">
        <v>Drama</v>
      </c>
      <c r="G93" t="str">
        <v>Quentin Tarantino</v>
      </c>
      <c r="H93">
        <v>0</v>
      </c>
      <c r="I93" t="str">
        <v>Christoph Waltz</v>
      </c>
      <c r="J93" t="str">
        <v>Jamie Foxx</v>
      </c>
      <c r="K93" t="str">
        <v>Leonardo DiCaprio</v>
      </c>
      <c r="L93" t="str">
        <v>Samuel L. Jackson</v>
      </c>
      <c r="M93" t="str">
        <v>Bruce Dern</v>
      </c>
      <c r="N93">
        <v>100000000</v>
      </c>
      <c r="O93">
        <v>425400000</v>
      </c>
      <c r="P93" s="65">
        <v>325400000</v>
      </c>
      <c r="Q93">
        <v>3.254</v>
      </c>
    </row>
    <row r="94" spans="1:17" x14ac:dyDescent="0.2">
      <c r="A94" t="str">
        <v>Dolphin Tale 2</v>
      </c>
      <c r="B94" s="63">
        <v>41894</v>
      </c>
      <c r="C94">
        <v>2014</v>
      </c>
      <c r="D94" t="str">
        <v>https://en.wikipedia.org/wiki/Dolphin_Tale_2</v>
      </c>
      <c r="E94" t="str">
        <v>Family</v>
      </c>
      <c r="F94">
        <v>0</v>
      </c>
      <c r="G94" t="str">
        <v>Charles Martin Smith</v>
      </c>
      <c r="H94">
        <v>0</v>
      </c>
      <c r="I94" t="str">
        <v>Winter</v>
      </c>
      <c r="J94" t="str">
        <v>Hope</v>
      </c>
      <c r="K94" t="str">
        <v>Nathan Gamble</v>
      </c>
      <c r="L94" t="str">
        <v>Harry Connick</v>
      </c>
      <c r="M94" t="str">
        <v>Jr.</v>
      </c>
      <c r="N94">
        <v>36000000</v>
      </c>
      <c r="O94">
        <v>57800000</v>
      </c>
      <c r="P94" s="65">
        <v>21800000</v>
      </c>
      <c r="Q94">
        <v>0.60555555555555551</v>
      </c>
    </row>
    <row r="95" spans="1:17" x14ac:dyDescent="0.2">
      <c r="A95" t="str">
        <v>Don't Breathe</v>
      </c>
      <c r="B95" s="63">
        <v>42608</v>
      </c>
      <c r="C95">
        <v>2016</v>
      </c>
      <c r="D95" t="str">
        <v>https://en.wikipedia.org/wiki/Don%2527t_Breathe_(2016_film)</v>
      </c>
      <c r="E95" t="str">
        <v>Thriller</v>
      </c>
      <c r="F95">
        <v>0</v>
      </c>
      <c r="G95" t="str">
        <v>Fede Alvarez</v>
      </c>
      <c r="H95">
        <v>0</v>
      </c>
      <c r="I95" t="str">
        <v>Dylan Minnette</v>
      </c>
      <c r="J95" t="str">
        <v>Stephen Lang</v>
      </c>
      <c r="K95" t="str">
        <v>Daniel Zovatto</v>
      </c>
      <c r="L95">
        <v>0</v>
      </c>
      <c r="M95">
        <v>0</v>
      </c>
      <c r="N95">
        <v>9900000</v>
      </c>
      <c r="O95">
        <v>28300000</v>
      </c>
      <c r="P95" s="65">
        <v>18400000</v>
      </c>
      <c r="Q95">
        <v>1.8585858585858586</v>
      </c>
    </row>
    <row r="96" spans="1:17" x14ac:dyDescent="0.2">
      <c r="A96" t="str">
        <v>Dr. Seuss' The Lorax</v>
      </c>
      <c r="B96" s="63">
        <v>40970</v>
      </c>
      <c r="C96">
        <v>2012</v>
      </c>
      <c r="D96" t="str">
        <v>https://en.wikipedia.org/wiki/The_Lorax_(film)</v>
      </c>
      <c r="E96" t="str">
        <v>Family</v>
      </c>
      <c r="F96">
        <v>0</v>
      </c>
      <c r="G96" t="str">
        <v>Chris Renaud</v>
      </c>
      <c r="H96">
        <v>0</v>
      </c>
      <c r="I96" t="str">
        <v>Danny DeVito</v>
      </c>
      <c r="J96" t="str">
        <v>Zac Efron</v>
      </c>
      <c r="K96" t="str">
        <v>Taylor Swift</v>
      </c>
      <c r="L96" t="str">
        <v>Ed Helms</v>
      </c>
      <c r="M96" t="str">
        <v>Rob Riggle</v>
      </c>
      <c r="N96">
        <v>70000000</v>
      </c>
      <c r="O96">
        <v>348800000</v>
      </c>
      <c r="P96" s="65">
        <v>278800000</v>
      </c>
      <c r="Q96">
        <v>3.9828571428571427</v>
      </c>
    </row>
    <row r="97" spans="1:17" x14ac:dyDescent="0.2">
      <c r="A97" t="str">
        <v>Dracula Untold</v>
      </c>
      <c r="B97" s="63">
        <v>41922</v>
      </c>
      <c r="C97">
        <v>2014</v>
      </c>
      <c r="D97" t="str">
        <v>https://en.wikipedia.org/wiki/Dracula_Untold</v>
      </c>
      <c r="E97" t="str">
        <v>Drama</v>
      </c>
      <c r="F97" t="str">
        <v>Horror</v>
      </c>
      <c r="G97" t="str">
        <v>Gary Shore</v>
      </c>
      <c r="H97">
        <v>0</v>
      </c>
      <c r="I97" t="str">
        <v>Luke Evans</v>
      </c>
      <c r="J97" t="str">
        <v>Sarah Gadon</v>
      </c>
      <c r="K97" t="str">
        <v>William Houston</v>
      </c>
      <c r="L97" t="str">
        <v>Dominic Cooper</v>
      </c>
      <c r="M97" t="str">
        <v>Samantha Barks</v>
      </c>
      <c r="N97">
        <v>70000000</v>
      </c>
      <c r="O97">
        <v>217100000</v>
      </c>
      <c r="P97" s="65">
        <v>147100000</v>
      </c>
      <c r="Q97">
        <v>2.1014285714285714</v>
      </c>
    </row>
    <row r="98" spans="1:17" x14ac:dyDescent="0.2">
      <c r="A98" t="str">
        <v>Draft Day</v>
      </c>
      <c r="B98" s="63">
        <v>41736</v>
      </c>
      <c r="C98">
        <v>2014</v>
      </c>
      <c r="D98" t="str">
        <v>https://en.wikipedia.org/wiki/Draft_Day</v>
      </c>
      <c r="E98" t="str">
        <v>Drama</v>
      </c>
      <c r="F98" t="str">
        <v>Sports</v>
      </c>
      <c r="G98" t="str">
        <v>Ivan Reitman</v>
      </c>
      <c r="H98">
        <v>0</v>
      </c>
      <c r="I98" t="str">
        <v>Kevin Costner</v>
      </c>
      <c r="J98" t="str">
        <v>Jennifer Garner</v>
      </c>
      <c r="K98" t="str">
        <v>Denis Leary</v>
      </c>
      <c r="L98" t="str">
        <v>Frank Langella</v>
      </c>
      <c r="M98" t="str">
        <v>Tom Welling</v>
      </c>
      <c r="N98">
        <v>25000000</v>
      </c>
      <c r="O98">
        <v>29500000</v>
      </c>
      <c r="P98" s="65">
        <v>4500000</v>
      </c>
      <c r="Q98">
        <v>0.18</v>
      </c>
    </row>
    <row r="99" spans="1:17" x14ac:dyDescent="0.2">
      <c r="A99" t="str">
        <v>Dragon Blade</v>
      </c>
      <c r="B99" s="63">
        <v>42053</v>
      </c>
      <c r="C99">
        <v>2015</v>
      </c>
      <c r="D99" t="str">
        <v>https://en.wikipedia.org/wiki/Dragon_Blade_(film)</v>
      </c>
      <c r="E99" t="str">
        <v>Action</v>
      </c>
      <c r="F99">
        <v>0</v>
      </c>
      <c r="G99" t="str">
        <v>Daniel Lee</v>
      </c>
      <c r="H99">
        <v>0</v>
      </c>
      <c r="I99" t="str">
        <v>Jackie Chan</v>
      </c>
      <c r="J99" t="str">
        <v>Choi Siwon</v>
      </c>
      <c r="K99" t="str">
        <v>John Cusack</v>
      </c>
      <c r="L99" t="str">
        <v>Adrien Brody</v>
      </c>
      <c r="M99" t="str">
        <v>James Lee Guy</v>
      </c>
      <c r="N99">
        <v>65000000</v>
      </c>
      <c r="O99">
        <v>120000000</v>
      </c>
      <c r="P99" s="65">
        <v>55000000</v>
      </c>
      <c r="Q99">
        <v>0.84615384615384615</v>
      </c>
    </row>
    <row r="100" spans="1:17" x14ac:dyDescent="0.2">
      <c r="A100" t="str">
        <v>Dumb and Dumber To</v>
      </c>
      <c r="B100" s="63">
        <v>41957</v>
      </c>
      <c r="C100">
        <v>2014</v>
      </c>
      <c r="D100" t="str">
        <v>https://en.wikipedia.org/wiki/Dumb_and_Dumber_To</v>
      </c>
      <c r="E100" t="str">
        <v>Comedy</v>
      </c>
      <c r="F100">
        <v>0</v>
      </c>
      <c r="G100" t="str">
        <v>Peter Farrelly</v>
      </c>
      <c r="H100" t="str">
        <v>Bobby Farrelly</v>
      </c>
      <c r="I100" t="str">
        <v>Jim Carrey</v>
      </c>
      <c r="J100" t="str">
        <v>Jeff Daniels</v>
      </c>
      <c r="K100" t="str">
        <v>Kathleen Turner</v>
      </c>
      <c r="L100" t="str">
        <v>Laurie Holden</v>
      </c>
      <c r="M100">
        <v>0</v>
      </c>
      <c r="N100">
        <v>50000000</v>
      </c>
      <c r="O100">
        <v>169800000</v>
      </c>
      <c r="P100" s="65">
        <v>119800000</v>
      </c>
      <c r="Q100">
        <v>2.3959999999999999</v>
      </c>
    </row>
    <row r="101" spans="1:17" x14ac:dyDescent="0.2">
      <c r="A101" t="str">
        <v>Earth to Echo</v>
      </c>
      <c r="B101" s="63">
        <v>41804</v>
      </c>
      <c r="C101">
        <v>2014</v>
      </c>
      <c r="D101" t="str">
        <v>https://en.wikipedia.org/wiki/Earth_to_Echo</v>
      </c>
      <c r="E101" t="str">
        <v>Sci-Fi</v>
      </c>
      <c r="F101" t="str">
        <v>Family</v>
      </c>
      <c r="G101" t="str">
        <v>Dave Green</v>
      </c>
      <c r="H101">
        <v>0</v>
      </c>
      <c r="I101" t="str">
        <v>Astro</v>
      </c>
      <c r="J101" t="str">
        <v>Teo Halm</v>
      </c>
      <c r="K101" t="str">
        <v>Reese Hartwig</v>
      </c>
      <c r="L101" t="str">
        <v>Ella Wahlestedt</v>
      </c>
      <c r="M101">
        <v>0</v>
      </c>
      <c r="N101">
        <v>13000000</v>
      </c>
      <c r="O101">
        <v>45300000</v>
      </c>
      <c r="P101" s="65">
        <v>32300000</v>
      </c>
      <c r="Q101">
        <v>2.4846153846153847</v>
      </c>
    </row>
    <row r="102" spans="1:17" x14ac:dyDescent="0.2">
      <c r="A102" t="str">
        <v>Eddie the Eagle</v>
      </c>
      <c r="B102" s="63">
        <v>42426</v>
      </c>
      <c r="C102">
        <v>2016</v>
      </c>
      <c r="D102" t="str">
        <v>https://en.wikipedia.org/wiki/Eddie_the_Eagle_(film)</v>
      </c>
      <c r="E102" t="str">
        <v>Drama</v>
      </c>
      <c r="F102" t="str">
        <v>Comedy</v>
      </c>
      <c r="G102" t="str">
        <v>Dexter Fletcher</v>
      </c>
      <c r="H102">
        <v>0</v>
      </c>
      <c r="I102" t="str">
        <v>Taron Egerton</v>
      </c>
      <c r="J102" t="str">
        <v>Christopher Walken</v>
      </c>
      <c r="K102" t="str">
        <v>Hugh Jackman</v>
      </c>
      <c r="L102">
        <v>0</v>
      </c>
      <c r="M102">
        <v>0</v>
      </c>
      <c r="N102">
        <v>23000000</v>
      </c>
      <c r="O102">
        <v>46200000</v>
      </c>
      <c r="P102" s="65">
        <v>23200000</v>
      </c>
      <c r="Q102">
        <v>1.008695652173913</v>
      </c>
    </row>
    <row r="103" spans="1:17" x14ac:dyDescent="0.2">
      <c r="A103" t="str">
        <v>Edge of Tomorrow</v>
      </c>
      <c r="B103" s="63">
        <v>41787</v>
      </c>
      <c r="C103">
        <v>2014</v>
      </c>
      <c r="D103" t="str">
        <v>https://en.wikipedia.org/wiki/Edge_of_Tomorrow_(film)</v>
      </c>
      <c r="E103" t="str">
        <v>Action</v>
      </c>
      <c r="F103" t="str">
        <v>Sci-Fi</v>
      </c>
      <c r="G103" t="str">
        <v>Doug Liman</v>
      </c>
      <c r="H103">
        <v>0</v>
      </c>
      <c r="I103" t="str">
        <v>Tom Cruise</v>
      </c>
      <c r="J103" t="str">
        <v>Emily Blunt</v>
      </c>
      <c r="K103">
        <v>0</v>
      </c>
      <c r="L103">
        <v>0</v>
      </c>
      <c r="M103">
        <v>0</v>
      </c>
      <c r="N103">
        <v>178000000</v>
      </c>
      <c r="O103">
        <v>370500000</v>
      </c>
      <c r="P103" s="65">
        <v>192500000</v>
      </c>
      <c r="Q103">
        <v>1.0814606741573034</v>
      </c>
    </row>
    <row r="104" spans="1:17" x14ac:dyDescent="0.2">
      <c r="A104" t="str">
        <v>Elysium</v>
      </c>
      <c r="B104" s="63">
        <v>41495</v>
      </c>
      <c r="C104">
        <v>2013</v>
      </c>
      <c r="D104" t="str">
        <v>https://en.wikipedia.org/wiki/Elysium_(film)</v>
      </c>
      <c r="E104" t="str">
        <v>Sci-Fi</v>
      </c>
      <c r="F104">
        <v>0</v>
      </c>
      <c r="G104" t="str">
        <v>Neill Blomkamp</v>
      </c>
      <c r="H104">
        <v>0</v>
      </c>
      <c r="I104" t="str">
        <v>Matt Damon</v>
      </c>
      <c r="J104" t="str">
        <v>Jodie Foster</v>
      </c>
      <c r="K104" t="str">
        <v>Sharlto Copley</v>
      </c>
      <c r="L104" t="str">
        <v>Wagner Moura</v>
      </c>
      <c r="M104" t="str">
        <v>Alice Braga</v>
      </c>
      <c r="N104">
        <v>115000000</v>
      </c>
      <c r="O104">
        <v>286100000</v>
      </c>
      <c r="P104" s="65">
        <v>171100000</v>
      </c>
      <c r="Q104">
        <v>1.4878260869565216</v>
      </c>
    </row>
    <row r="105" spans="1:17" x14ac:dyDescent="0.2">
      <c r="A105" t="str">
        <v>Embrace of the Serpent</v>
      </c>
      <c r="B105" s="63">
        <v>42139</v>
      </c>
      <c r="C105">
        <v>2015</v>
      </c>
      <c r="D105" t="str">
        <v>https://en.wikipedia.org/wiki/Embrace_of_the_Serpent</v>
      </c>
      <c r="E105" t="str">
        <v>Adventure</v>
      </c>
      <c r="F105" t="str">
        <v>Drama</v>
      </c>
      <c r="G105" t="str">
        <v>Ciro Guerra</v>
      </c>
      <c r="H105">
        <v>0</v>
      </c>
      <c r="I105" t="str">
        <v>Jan Bijvoet</v>
      </c>
      <c r="J105" t="str">
        <v>Nilbio Torres</v>
      </c>
      <c r="K105" t="str">
        <v>Antonio Bolívar</v>
      </c>
      <c r="L105">
        <v>0</v>
      </c>
      <c r="M105">
        <v>0</v>
      </c>
      <c r="N105">
        <v>1400000</v>
      </c>
      <c r="O105">
        <v>2800000</v>
      </c>
      <c r="P105" s="65">
        <v>1400000</v>
      </c>
      <c r="Q105">
        <v>1</v>
      </c>
    </row>
    <row r="106" spans="1:17" x14ac:dyDescent="0.2">
      <c r="A106" t="str">
        <v>End of Watch</v>
      </c>
      <c r="B106" s="63">
        <v>41173</v>
      </c>
      <c r="C106">
        <v>2012</v>
      </c>
      <c r="D106" t="str">
        <v>https://en.wikipedia.org/wiki/End_of_Watch</v>
      </c>
      <c r="E106" t="str">
        <v>Action</v>
      </c>
      <c r="F106" t="str">
        <v>Drama</v>
      </c>
      <c r="G106" t="str">
        <v>David Ayer</v>
      </c>
      <c r="H106">
        <v>0</v>
      </c>
      <c r="I106" t="str">
        <v>Jake Gyllenhaal</v>
      </c>
      <c r="J106" t="str">
        <v>Michael Peña</v>
      </c>
      <c r="K106" t="str">
        <v>Anna Kendrick</v>
      </c>
      <c r="L106" t="str">
        <v>Frank Grillo</v>
      </c>
      <c r="M106" t="str">
        <v>America Ferrera</v>
      </c>
      <c r="N106">
        <v>7000000</v>
      </c>
      <c r="O106">
        <v>48100000</v>
      </c>
      <c r="P106" s="65">
        <v>41100000</v>
      </c>
      <c r="Q106">
        <v>5.871428571428571</v>
      </c>
    </row>
    <row r="107" spans="1:17" x14ac:dyDescent="0.2">
      <c r="A107" t="str">
        <v>Enough Said</v>
      </c>
      <c r="B107" s="63">
        <v>41537</v>
      </c>
      <c r="C107">
        <v>2013</v>
      </c>
      <c r="D107" t="str">
        <v>https://en.wikipedia.org/wiki/Enough_Said_(film)</v>
      </c>
      <c r="E107" t="str">
        <v>Comedy</v>
      </c>
      <c r="F107">
        <v>0</v>
      </c>
      <c r="G107" t="str">
        <v>Nicole Holofcener</v>
      </c>
      <c r="H107">
        <v>0</v>
      </c>
      <c r="I107" t="str">
        <v>James Gandolfini</v>
      </c>
      <c r="J107" t="str">
        <v>Julia Louis-Dreyfus</v>
      </c>
      <c r="K107" t="str">
        <v>Toni Collette</v>
      </c>
      <c r="L107" t="str">
        <v>Catherine Keener</v>
      </c>
      <c r="M107" t="str">
        <v>Ben Falcone</v>
      </c>
      <c r="N107">
        <v>8000000</v>
      </c>
      <c r="O107">
        <v>25300000</v>
      </c>
      <c r="P107" s="65">
        <v>17300000</v>
      </c>
      <c r="Q107">
        <v>2.1625000000000001</v>
      </c>
    </row>
    <row r="108" spans="1:17" x14ac:dyDescent="0.2">
      <c r="A108" t="str">
        <v>Entourage</v>
      </c>
      <c r="B108" s="63">
        <v>42151</v>
      </c>
      <c r="C108">
        <v>2015</v>
      </c>
      <c r="D108" t="str">
        <v>https://en.wikipedia.org/wiki/Entourage_(film)</v>
      </c>
      <c r="E108" t="str">
        <v>Comedy</v>
      </c>
      <c r="F108">
        <v>0</v>
      </c>
      <c r="G108" t="str">
        <v>Doug Ellin</v>
      </c>
      <c r="H108">
        <v>0</v>
      </c>
      <c r="I108" t="str">
        <v>Adrian Grenier</v>
      </c>
      <c r="J108" t="str">
        <v>Kevin Connolly</v>
      </c>
      <c r="K108" t="str">
        <v>Kevin Dillon</v>
      </c>
      <c r="L108" t="str">
        <v>Jerry Ferrara</v>
      </c>
      <c r="M108" t="str">
        <v>Jeremy Piven</v>
      </c>
      <c r="N108">
        <v>39000000</v>
      </c>
      <c r="O108">
        <v>49300000</v>
      </c>
      <c r="P108" s="65">
        <v>10300000</v>
      </c>
      <c r="Q108">
        <v>0.26410256410256411</v>
      </c>
    </row>
    <row r="109" spans="1:17" x14ac:dyDescent="0.2">
      <c r="A109" t="str">
        <v>Epic</v>
      </c>
      <c r="B109" s="63">
        <v>41418</v>
      </c>
      <c r="C109">
        <v>2013</v>
      </c>
      <c r="D109" t="str">
        <v>https://en.wikipedia.org/wiki/Epic_(2013_film)</v>
      </c>
      <c r="E109" t="str">
        <v>Adventure</v>
      </c>
      <c r="F109" t="str">
        <v>Comedy</v>
      </c>
      <c r="G109" t="str">
        <v>Chris Wedge</v>
      </c>
      <c r="H109">
        <v>0</v>
      </c>
      <c r="I109" t="str">
        <v>Colin Farrell</v>
      </c>
      <c r="J109" t="str">
        <v>Josh Hutcherson</v>
      </c>
      <c r="K109" t="str">
        <v>Amanda Seyfried</v>
      </c>
      <c r="L109" t="str">
        <v>Jason Sudeikis</v>
      </c>
      <c r="M109" t="str">
        <v>Christoph Waltz</v>
      </c>
      <c r="N109">
        <v>93000000</v>
      </c>
      <c r="O109">
        <v>268399999.99999997</v>
      </c>
      <c r="P109" s="65">
        <v>175399999.99999997</v>
      </c>
      <c r="Q109">
        <v>1.8860215053763438</v>
      </c>
    </row>
    <row r="110" spans="1:17" x14ac:dyDescent="0.2">
      <c r="A110" t="str">
        <v>Escape from Planet Earth</v>
      </c>
      <c r="B110" s="63">
        <v>41320</v>
      </c>
      <c r="C110">
        <v>2013</v>
      </c>
      <c r="D110" t="str">
        <v>https://en.wikipedia.org/wiki/Escape_from_Planet_Earth</v>
      </c>
      <c r="E110" t="str">
        <v>Comedy</v>
      </c>
      <c r="F110" t="str">
        <v>Family</v>
      </c>
      <c r="G110" t="str">
        <v>Cal Brunker</v>
      </c>
      <c r="H110">
        <v>0</v>
      </c>
      <c r="I110" t="str">
        <v>Brendan Fraser</v>
      </c>
      <c r="J110" t="str">
        <v>Rob Corddry</v>
      </c>
      <c r="K110" t="str">
        <v>Jessica Alba</v>
      </c>
      <c r="L110" t="str">
        <v>William Shatner</v>
      </c>
      <c r="M110" t="str">
        <v>Sarah Jessica Parker</v>
      </c>
      <c r="N110">
        <v>40000000</v>
      </c>
      <c r="O110">
        <v>74600000</v>
      </c>
      <c r="P110" s="65">
        <v>34600000</v>
      </c>
      <c r="Q110">
        <v>0.86499999999999999</v>
      </c>
    </row>
    <row r="111" spans="1:17" x14ac:dyDescent="0.2">
      <c r="A111" t="str">
        <v>Evil Dead</v>
      </c>
      <c r="B111" s="63">
        <v>41369</v>
      </c>
      <c r="C111">
        <v>2013</v>
      </c>
      <c r="D111" t="str">
        <v>https://en.wikipedia.org/wiki/Evil_Dead_(2013_film)</v>
      </c>
      <c r="E111" t="str">
        <v>Horror</v>
      </c>
      <c r="F111">
        <v>0</v>
      </c>
      <c r="G111" t="str">
        <v>Fede Alvarez</v>
      </c>
      <c r="H111">
        <v>0</v>
      </c>
      <c r="I111" t="str">
        <v>Jane Levy</v>
      </c>
      <c r="J111" t="str">
        <v>Shiloh Fernandez</v>
      </c>
      <c r="K111" t="str">
        <v>Lou Taylor Pucci</v>
      </c>
      <c r="L111" t="str">
        <v>Jessica Lucas</v>
      </c>
      <c r="M111" t="str">
        <v>Elizabeth Blackmore</v>
      </c>
      <c r="N111">
        <v>17000000</v>
      </c>
      <c r="O111">
        <v>97500000</v>
      </c>
      <c r="P111" s="65">
        <v>80500000</v>
      </c>
      <c r="Q111">
        <v>4.7352941176470589</v>
      </c>
    </row>
    <row r="112" spans="1:17" x14ac:dyDescent="0.2">
      <c r="A112" t="str">
        <v>Ex Machina</v>
      </c>
      <c r="B112" s="63">
        <v>42025</v>
      </c>
      <c r="C112">
        <v>2015</v>
      </c>
      <c r="D112" t="str">
        <v>https://en.wikipedia.org/wiki/Ex_Machina_(film)</v>
      </c>
      <c r="E112" t="str">
        <v>Sci-Fi</v>
      </c>
      <c r="F112" t="str">
        <v>Thriller</v>
      </c>
      <c r="G112" t="str">
        <v>Alex Garland</v>
      </c>
      <c r="H112">
        <v>0</v>
      </c>
      <c r="I112" t="str">
        <v>Domhnall Gleeson</v>
      </c>
      <c r="J112" t="str">
        <v>Oscar Isaac</v>
      </c>
      <c r="K112" t="str">
        <v>Alicia Vikander</v>
      </c>
      <c r="L112">
        <v>0</v>
      </c>
      <c r="M112">
        <v>0</v>
      </c>
      <c r="N112">
        <v>15000000</v>
      </c>
      <c r="O112">
        <v>36900000</v>
      </c>
      <c r="P112" s="65">
        <v>21900000</v>
      </c>
      <c r="Q112">
        <v>1.46</v>
      </c>
    </row>
    <row r="113" spans="1:17" x14ac:dyDescent="0.2">
      <c r="A113" t="str">
        <v>Eye in the Sky</v>
      </c>
      <c r="B113" s="63">
        <v>42258</v>
      </c>
      <c r="C113">
        <v>2015</v>
      </c>
      <c r="D113" t="str">
        <v>https://en.wikipedia.org/wiki/Eye_in_the_Sky_(2015_film)</v>
      </c>
      <c r="E113" t="str">
        <v>Thriller</v>
      </c>
      <c r="F113">
        <v>0</v>
      </c>
      <c r="G113" t="str">
        <v>Gavin Hood</v>
      </c>
      <c r="H113">
        <v>0</v>
      </c>
      <c r="I113" t="str">
        <v>Helen Mirren</v>
      </c>
      <c r="J113" t="str">
        <v>Aaron Paul</v>
      </c>
      <c r="K113" t="str">
        <v>Alan Rickman</v>
      </c>
      <c r="L113" t="str">
        <v>Barkhad Abdi</v>
      </c>
      <c r="M113">
        <v>0</v>
      </c>
      <c r="N113">
        <v>13000000</v>
      </c>
      <c r="O113">
        <v>32799999.999999996</v>
      </c>
      <c r="P113" s="65">
        <v>19799999.999999996</v>
      </c>
      <c r="Q113">
        <v>1.5230769230769228</v>
      </c>
    </row>
    <row r="114" spans="1:17" x14ac:dyDescent="0.2">
      <c r="A114" t="str">
        <v>Fantastic Four</v>
      </c>
      <c r="B114" s="63">
        <v>42220</v>
      </c>
      <c r="C114">
        <v>2015</v>
      </c>
      <c r="D114" t="str">
        <v>https://en.wikipedia.org/wiki/Fantastic_Four_(2015_film)</v>
      </c>
      <c r="E114" t="str">
        <v>Action</v>
      </c>
      <c r="F114" t="str">
        <v>Adventure</v>
      </c>
      <c r="G114" t="str">
        <v>Josh Trank</v>
      </c>
      <c r="H114">
        <v>0</v>
      </c>
      <c r="I114" t="str">
        <v>Miles Teller</v>
      </c>
      <c r="J114" t="str">
        <v>Michael B. Jordan</v>
      </c>
      <c r="K114" t="str">
        <v>Kate Mara</v>
      </c>
      <c r="L114" t="str">
        <v>Jamie Bell</v>
      </c>
      <c r="M114" t="str">
        <v>Toby Kebbell</v>
      </c>
      <c r="N114">
        <v>120000000</v>
      </c>
      <c r="O114">
        <v>168000000</v>
      </c>
      <c r="P114" s="65">
        <v>48000000</v>
      </c>
      <c r="Q114">
        <v>0.4</v>
      </c>
    </row>
    <row r="115" spans="1:17" x14ac:dyDescent="0.2">
      <c r="A115" t="str">
        <v>Fast &amp; Furious 6</v>
      </c>
      <c r="B115" s="63">
        <v>41411</v>
      </c>
      <c r="C115">
        <v>2013</v>
      </c>
      <c r="D115" t="str">
        <v>https://en.wikipedia.org/wiki/Fast_%2526_Furious_6</v>
      </c>
      <c r="E115" t="str">
        <v>Action</v>
      </c>
      <c r="F115">
        <v>0</v>
      </c>
      <c r="G115" t="str">
        <v>Justin Lin</v>
      </c>
      <c r="H115">
        <v>0</v>
      </c>
      <c r="I115" t="str">
        <v>Vin Diesel</v>
      </c>
      <c r="J115" t="str">
        <v>Dwayne Johnson</v>
      </c>
      <c r="K115" t="str">
        <v>Paul Walker</v>
      </c>
      <c r="L115" t="str">
        <v>Michelle Rodriguez</v>
      </c>
      <c r="M115" t="str">
        <v>Jordana Brewster</v>
      </c>
      <c r="N115">
        <v>160000000</v>
      </c>
      <c r="O115">
        <v>788700000</v>
      </c>
      <c r="P115" s="65">
        <v>628700000</v>
      </c>
      <c r="Q115">
        <v>3.9293749999999998</v>
      </c>
    </row>
    <row r="116" spans="1:17" x14ac:dyDescent="0.2">
      <c r="A116" t="str">
        <v>Flight</v>
      </c>
      <c r="B116" s="63">
        <v>41215</v>
      </c>
      <c r="C116">
        <v>2012</v>
      </c>
      <c r="D116" t="str">
        <v>https://en.wikipedia.org/wiki/Flight_(2012_film)</v>
      </c>
      <c r="E116" t="str">
        <v>Drama</v>
      </c>
      <c r="F116">
        <v>0</v>
      </c>
      <c r="G116" t="str">
        <v>Robert Zemeckis</v>
      </c>
      <c r="H116">
        <v>0</v>
      </c>
      <c r="I116" t="str">
        <v>Denzel Washington</v>
      </c>
      <c r="J116" t="str">
        <v>Brian Geraghty</v>
      </c>
      <c r="K116" t="str">
        <v>Nadine Velazquez</v>
      </c>
      <c r="L116" t="str">
        <v>Bruce Greenwood</v>
      </c>
      <c r="M116" t="str">
        <v>John Goodman</v>
      </c>
      <c r="N116">
        <v>31000000</v>
      </c>
      <c r="O116">
        <v>161800000</v>
      </c>
      <c r="P116" s="65">
        <v>130800000</v>
      </c>
      <c r="Q116">
        <v>4.2193548387096778</v>
      </c>
    </row>
    <row r="117" spans="1:17" x14ac:dyDescent="0.2">
      <c r="A117" t="str">
        <v>Florence Foster Jenkins</v>
      </c>
      <c r="B117" s="63">
        <v>42487</v>
      </c>
      <c r="C117">
        <v>2016</v>
      </c>
      <c r="D117" t="str">
        <v>https://en.wikipedia.org/wiki/Florence_Foster_Jenkins_(film)</v>
      </c>
      <c r="E117" t="str">
        <v>Biography</v>
      </c>
      <c r="F117" t="str">
        <v>Comedy</v>
      </c>
      <c r="G117" t="str">
        <v>Stephen Frears</v>
      </c>
      <c r="H117">
        <v>0</v>
      </c>
      <c r="I117" t="str">
        <v>Meryl Streep</v>
      </c>
      <c r="J117" t="str">
        <v>Hugh Grant</v>
      </c>
      <c r="K117" t="str">
        <v>Simon Helberg</v>
      </c>
      <c r="L117" t="str">
        <v>Nina Arianda</v>
      </c>
      <c r="M117" t="str">
        <v>Rebecca Ferguson</v>
      </c>
      <c r="N117">
        <v>19000000</v>
      </c>
      <c r="O117">
        <v>31700000</v>
      </c>
      <c r="P117" s="65">
        <v>12700000</v>
      </c>
      <c r="Q117">
        <v>0.66842105263157892</v>
      </c>
    </row>
    <row r="118" spans="1:17" x14ac:dyDescent="0.2">
      <c r="A118" t="str">
        <v>Frances Ha</v>
      </c>
      <c r="B118" s="63">
        <v>41411</v>
      </c>
      <c r="C118">
        <v>2013</v>
      </c>
      <c r="D118" t="str">
        <v>https://en.wikipedia.org/wiki/Frances_Ha</v>
      </c>
      <c r="E118" t="str">
        <v>Drama</v>
      </c>
      <c r="F118" t="str">
        <v>Comedy</v>
      </c>
      <c r="G118" t="str">
        <v>Noah Baumbach</v>
      </c>
      <c r="H118">
        <v>0</v>
      </c>
      <c r="I118" t="str">
        <v>Greta Gerwig</v>
      </c>
      <c r="J118" t="str">
        <v>Charlotte d'Amboise</v>
      </c>
      <c r="K118" t="str">
        <v>Adam Driver</v>
      </c>
      <c r="L118" t="str">
        <v>Grace Gummer</v>
      </c>
      <c r="M118" t="str">
        <v>Patrick Heusinger</v>
      </c>
      <c r="N118">
        <v>3000000</v>
      </c>
      <c r="O118">
        <v>11300000</v>
      </c>
      <c r="P118" s="65">
        <v>8300000</v>
      </c>
      <c r="Q118">
        <v>2.7666666666666666</v>
      </c>
    </row>
    <row r="119" spans="1:17" x14ac:dyDescent="0.2">
      <c r="A119" t="str">
        <v>Free State of Jones</v>
      </c>
      <c r="B119" s="63">
        <v>42537</v>
      </c>
      <c r="C119">
        <v>2016</v>
      </c>
      <c r="D119" t="str">
        <v>https://en.wikipedia.org/wiki/Free_State_of_Jones_(film)</v>
      </c>
      <c r="E119" t="str">
        <v>Drama</v>
      </c>
      <c r="F119" t="str">
        <v>Thriller</v>
      </c>
      <c r="G119" t="str">
        <v>Gary Ross</v>
      </c>
      <c r="H119" t="str">
        <v/>
      </c>
      <c r="I119" t="str">
        <v>Matthew McConaughey</v>
      </c>
      <c r="J119" t="str">
        <v>Gugu Mbatha-Raw</v>
      </c>
      <c r="K119" t="str">
        <v>Keri Russell</v>
      </c>
      <c r="L119" t="str">
        <v>Mahershala Ali</v>
      </c>
      <c r="M119">
        <v>0</v>
      </c>
      <c r="N119">
        <v>50000000</v>
      </c>
      <c r="O119">
        <v>21200000</v>
      </c>
      <c r="P119" s="65">
        <v>-28800000</v>
      </c>
      <c r="Q119">
        <v>-0.57599999999999996</v>
      </c>
    </row>
    <row r="120" spans="1:17" x14ac:dyDescent="0.2">
      <c r="A120" t="str">
        <v>Friends with Kids</v>
      </c>
      <c r="B120" s="63">
        <v>40977</v>
      </c>
      <c r="C120">
        <v>2012</v>
      </c>
      <c r="D120" t="str">
        <v>https://en.wikipedia.org/wiki/Friends_with_Kids</v>
      </c>
      <c r="E120" t="str">
        <v>Comedy</v>
      </c>
      <c r="F120" t="str">
        <v>Romance</v>
      </c>
      <c r="G120" t="str">
        <v>Jennifer Westfeldt</v>
      </c>
      <c r="H120">
        <v>0</v>
      </c>
      <c r="I120" t="str">
        <v>Adam Scott</v>
      </c>
      <c r="J120" t="str">
        <v>Jennifer Westfeldt</v>
      </c>
      <c r="K120" t="str">
        <v>Jon Hamm</v>
      </c>
      <c r="L120" t="str">
        <v>Kristen Wiig</v>
      </c>
      <c r="M120" t="str">
        <v>Maya Rudolph</v>
      </c>
      <c r="N120">
        <v>10000000</v>
      </c>
      <c r="O120">
        <v>12200000</v>
      </c>
      <c r="P120" s="65">
        <v>2200000</v>
      </c>
      <c r="Q120">
        <v>0.22</v>
      </c>
    </row>
    <row r="121" spans="1:17" x14ac:dyDescent="0.2">
      <c r="A121" t="str">
        <v>Fun Size</v>
      </c>
      <c r="B121" s="63">
        <v>41208</v>
      </c>
      <c r="C121">
        <v>2012</v>
      </c>
      <c r="D121" t="str">
        <v>https://en.wikipedia.org/wiki/Fun_Size</v>
      </c>
      <c r="E121" t="str">
        <v>Comedy</v>
      </c>
      <c r="F121">
        <v>0</v>
      </c>
      <c r="G121" t="str">
        <v>Josh Schwartz</v>
      </c>
      <c r="H121">
        <v>0</v>
      </c>
      <c r="I121" t="str">
        <v>Victoria Justice</v>
      </c>
      <c r="J121" t="str">
        <v>Jane Levy</v>
      </c>
      <c r="K121" t="str">
        <v>Thomas McDonell</v>
      </c>
      <c r="L121" t="str">
        <v>Thomas Mann</v>
      </c>
      <c r="M121" t="str">
        <v>Chelsea Handler</v>
      </c>
      <c r="N121">
        <v>14000000</v>
      </c>
      <c r="O121">
        <v>11400000</v>
      </c>
      <c r="P121" s="65">
        <v>-2600000</v>
      </c>
      <c r="Q121">
        <v>-0.18571428571428572</v>
      </c>
    </row>
    <row r="122" spans="1:17" x14ac:dyDescent="0.2">
      <c r="A122" t="str">
        <v>Fury</v>
      </c>
      <c r="B122" s="63">
        <v>41927</v>
      </c>
      <c r="C122">
        <v>2014</v>
      </c>
      <c r="D122" t="str">
        <v>https://en.wikipedia.org/wiki/Fury_(2014_film)</v>
      </c>
      <c r="E122" t="str">
        <v>Action</v>
      </c>
      <c r="F122" t="str">
        <v>Drama</v>
      </c>
      <c r="G122" t="str">
        <v>David Ayer</v>
      </c>
      <c r="H122">
        <v>0</v>
      </c>
      <c r="I122" t="str">
        <v>Brad Pitt</v>
      </c>
      <c r="J122" t="str">
        <v>Shia LaBeouf</v>
      </c>
      <c r="K122" t="str">
        <v>Logan Lerman</v>
      </c>
      <c r="L122" t="str">
        <v>Michael Peña</v>
      </c>
      <c r="M122" t="str">
        <v>Jon Bernthal</v>
      </c>
      <c r="N122">
        <v>68000000</v>
      </c>
      <c r="O122">
        <v>211800000</v>
      </c>
      <c r="P122" s="65">
        <v>143800000</v>
      </c>
      <c r="Q122">
        <v>2.1147058823529412</v>
      </c>
    </row>
    <row r="123" spans="1:17" x14ac:dyDescent="0.2">
      <c r="A123" t="str">
        <v>G.I. Joe: Retaliation</v>
      </c>
      <c r="B123" s="63">
        <v>41360</v>
      </c>
      <c r="C123">
        <v>2013</v>
      </c>
      <c r="D123" t="str">
        <v>https://en.wikipedia.org/wiki/G.I._Joe:_Retaliation</v>
      </c>
      <c r="E123" t="str">
        <v>Action</v>
      </c>
      <c r="F123" t="str">
        <v>Adventure</v>
      </c>
      <c r="G123" t="str">
        <v>Jon Chu</v>
      </c>
      <c r="H123">
        <v>0</v>
      </c>
      <c r="I123" t="str">
        <v>Channing Tatum</v>
      </c>
      <c r="J123" t="str">
        <v>Ray Park</v>
      </c>
      <c r="K123" t="str">
        <v>Dwayne Johnson</v>
      </c>
      <c r="L123" t="str">
        <v>Bruce Willis</v>
      </c>
      <c r="M123" t="str">
        <v>Elodie Yung</v>
      </c>
      <c r="N123">
        <v>130000000</v>
      </c>
      <c r="O123">
        <v>375700000</v>
      </c>
      <c r="P123" s="65">
        <v>245700000</v>
      </c>
      <c r="Q123">
        <v>1.89</v>
      </c>
    </row>
    <row r="124" spans="1:17" x14ac:dyDescent="0.2">
      <c r="A124" t="str">
        <v>Gangster Squad</v>
      </c>
      <c r="B124" s="63">
        <v>41285</v>
      </c>
      <c r="C124">
        <v>2013</v>
      </c>
      <c r="D124" t="str">
        <v>https://en.wikipedia.org/wiki/Gangster_Squad</v>
      </c>
      <c r="E124" t="str">
        <v>Action</v>
      </c>
      <c r="F124" t="str">
        <v>Crime</v>
      </c>
      <c r="G124" t="str">
        <v>Ruben Fleischer</v>
      </c>
      <c r="H124">
        <v>0</v>
      </c>
      <c r="I124" t="str">
        <v>Ryan Gosling</v>
      </c>
      <c r="J124" t="str">
        <v>Emma Stone</v>
      </c>
      <c r="K124" t="str">
        <v>Sean Penn</v>
      </c>
      <c r="L124" t="str">
        <v>Josh Brolin</v>
      </c>
      <c r="M124" t="str">
        <v>Robert Patrick</v>
      </c>
      <c r="N124">
        <v>75000000</v>
      </c>
      <c r="O124">
        <v>105200000</v>
      </c>
      <c r="P124" s="65">
        <v>30200000</v>
      </c>
      <c r="Q124">
        <v>0.40266666666666667</v>
      </c>
    </row>
    <row r="125" spans="1:17" x14ac:dyDescent="0.2">
      <c r="A125" t="str">
        <v>Get Hard</v>
      </c>
      <c r="B125" s="63">
        <v>42090</v>
      </c>
      <c r="C125">
        <v>2015</v>
      </c>
      <c r="D125" t="str">
        <v>https://en.wikipedia.org/wiki/Get_Hard</v>
      </c>
      <c r="E125" t="str">
        <v>Comedy</v>
      </c>
      <c r="F125">
        <v>0</v>
      </c>
      <c r="G125" t="str">
        <v>Etan Cohen</v>
      </c>
      <c r="H125">
        <v>0</v>
      </c>
      <c r="I125" t="str">
        <v>Will Ferrell</v>
      </c>
      <c r="J125" t="str">
        <v>Kevin Hart</v>
      </c>
      <c r="K125" t="str">
        <v>Alison Brie</v>
      </c>
      <c r="L125" t="str">
        <v>Craig T. Nelson</v>
      </c>
      <c r="M125" t="str">
        <v>T.I.</v>
      </c>
      <c r="N125">
        <v>40000000</v>
      </c>
      <c r="O125">
        <v>111800000</v>
      </c>
      <c r="P125" s="65">
        <v>71800000</v>
      </c>
      <c r="Q125">
        <v>1.7949999999999999</v>
      </c>
    </row>
    <row r="126" spans="1:17" x14ac:dyDescent="0.2">
      <c r="A126" t="str">
        <v>Get on Up</v>
      </c>
      <c r="B126" s="63">
        <v>41852</v>
      </c>
      <c r="C126">
        <v>2014</v>
      </c>
      <c r="D126" t="str">
        <v>https://en.wikipedia.org/wiki/Get_on_Up_(film)</v>
      </c>
      <c r="E126" t="str">
        <v>Drama</v>
      </c>
      <c r="F126" t="str">
        <v>Biography</v>
      </c>
      <c r="G126" t="str">
        <v>Tate Taylor</v>
      </c>
      <c r="H126">
        <v>0</v>
      </c>
      <c r="I126" t="str">
        <v>Chadwick Boseman</v>
      </c>
      <c r="J126" t="str">
        <v>Nelsan Ellis</v>
      </c>
      <c r="K126" t="str">
        <v>Brandon Mychal Smith</v>
      </c>
      <c r="L126" t="str">
        <v>Jill Scott</v>
      </c>
      <c r="M126" t="str">
        <v>Tika Sumpter</v>
      </c>
      <c r="N126">
        <v>30000000</v>
      </c>
      <c r="O126">
        <v>33400000</v>
      </c>
      <c r="P126" s="65">
        <v>3400000</v>
      </c>
      <c r="Q126">
        <v>0.11333333333333333</v>
      </c>
    </row>
    <row r="127" spans="1:17" x14ac:dyDescent="0.2">
      <c r="A127" t="str">
        <v>Getaway</v>
      </c>
      <c r="B127" s="63">
        <v>41516</v>
      </c>
      <c r="C127">
        <v>2013</v>
      </c>
      <c r="D127" t="str">
        <v>https://en.wikipedia.org/wiki/Getaway_(film)</v>
      </c>
      <c r="E127" t="str">
        <v>Action</v>
      </c>
      <c r="F127">
        <v>0</v>
      </c>
      <c r="G127" t="str">
        <v>Courtney Solomon</v>
      </c>
      <c r="H127" t="str">
        <v>Yaron Levy</v>
      </c>
      <c r="I127" t="str">
        <v>Ethan Hawke</v>
      </c>
      <c r="J127" t="str">
        <v>Selena Gomez</v>
      </c>
      <c r="K127" t="str">
        <v>Jon Voight</v>
      </c>
      <c r="L127" t="str">
        <v>James Maslow</v>
      </c>
      <c r="M127">
        <v>0</v>
      </c>
      <c r="N127">
        <v>18000000</v>
      </c>
      <c r="O127">
        <v>11800000</v>
      </c>
      <c r="P127" s="65">
        <v>-6200000</v>
      </c>
      <c r="Q127">
        <v>-0.34444444444444444</v>
      </c>
    </row>
    <row r="128" spans="1:17" x14ac:dyDescent="0.2">
      <c r="A128" t="str">
        <v>Ghost Rider: Spirit of Vengeance</v>
      </c>
      <c r="B128" s="63">
        <v>40956</v>
      </c>
      <c r="C128">
        <v>2012</v>
      </c>
      <c r="D128" t="str">
        <v>https://en.wikipedia.org/wiki/Ghost_Rider:_Spirit_of_Vengeance</v>
      </c>
      <c r="E128" t="str">
        <v>Action</v>
      </c>
      <c r="F128" t="str">
        <v>Fantasy</v>
      </c>
      <c r="G128" t="str">
        <v>Mark Neveldine</v>
      </c>
      <c r="H128" t="str">
        <v>Brian Taylor</v>
      </c>
      <c r="I128" t="str">
        <v>Nicolas Cage</v>
      </c>
      <c r="J128" t="str">
        <v>Idris Elba</v>
      </c>
      <c r="K128" t="str">
        <v>Fergus Riordan</v>
      </c>
      <c r="L128" t="str">
        <v>Ciarán Hinds</v>
      </c>
      <c r="M128" t="str">
        <v>Violante Placido</v>
      </c>
      <c r="N128">
        <v>57000000</v>
      </c>
      <c r="O128">
        <v>132600000</v>
      </c>
      <c r="P128" s="65">
        <v>75600000</v>
      </c>
      <c r="Q128">
        <v>1.3263157894736841</v>
      </c>
    </row>
    <row r="129" spans="1:17" x14ac:dyDescent="0.2">
      <c r="A129" t="str">
        <v>Ghostbusters</v>
      </c>
      <c r="B129" s="63">
        <v>42566</v>
      </c>
      <c r="C129">
        <v>2016</v>
      </c>
      <c r="D129" t="str">
        <v>https://en.wikipedia.org/wiki/Ghostbusters_(2016_film)</v>
      </c>
      <c r="E129" t="str">
        <v>Comedy</v>
      </c>
      <c r="F129" t="str">
        <v>Sci-Fi</v>
      </c>
      <c r="G129" t="str">
        <v>Paul Feig</v>
      </c>
      <c r="H129">
        <v>0</v>
      </c>
      <c r="I129" t="str">
        <v>Melissa McCarthy</v>
      </c>
      <c r="J129" t="str">
        <v>Kristen Wiig</v>
      </c>
      <c r="K129" t="str">
        <v>Leslie Jones</v>
      </c>
      <c r="L129" t="str">
        <v>Kate McKinnon</v>
      </c>
      <c r="M129" t="str">
        <v>Chris Hemsworth</v>
      </c>
      <c r="N129">
        <v>144000000</v>
      </c>
      <c r="O129">
        <v>217500000</v>
      </c>
      <c r="P129" s="65">
        <v>73500000</v>
      </c>
      <c r="Q129">
        <v>0.51041666666666663</v>
      </c>
    </row>
    <row r="130" spans="1:17" x14ac:dyDescent="0.2">
      <c r="A130" t="str">
        <v>God's Not Dead</v>
      </c>
      <c r="B130" s="63">
        <v>41719</v>
      </c>
      <c r="C130">
        <v>2014</v>
      </c>
      <c r="D130" t="str">
        <v>https://en.wikipedia.org/wiki/God%2527s_Not_Dead_(film)</v>
      </c>
      <c r="E130" t="str">
        <v>Religious</v>
      </c>
      <c r="F130">
        <v>0</v>
      </c>
      <c r="G130" t="str">
        <v>Harold Cronk</v>
      </c>
      <c r="H130">
        <v>0</v>
      </c>
      <c r="I130" t="str">
        <v>Willie Robertson</v>
      </c>
      <c r="J130" t="str">
        <v>David A. R. White</v>
      </c>
      <c r="K130" t="str">
        <v>Shane Harper</v>
      </c>
      <c r="L130" t="str">
        <v>Kevin Sorbo</v>
      </c>
      <c r="M130" t="str">
        <v>Korie Robertson</v>
      </c>
      <c r="N130">
        <v>2000000</v>
      </c>
      <c r="O130">
        <v>62600000</v>
      </c>
      <c r="P130" s="65">
        <v>60600000</v>
      </c>
      <c r="Q130">
        <v>30.3</v>
      </c>
    </row>
    <row r="131" spans="1:17" x14ac:dyDescent="0.2">
      <c r="A131" t="str">
        <v>God's Not Dead 2</v>
      </c>
      <c r="B131" s="63">
        <v>42461</v>
      </c>
      <c r="C131">
        <v>2016</v>
      </c>
      <c r="D131" t="str">
        <v>https://en.wikipedia.org/wiki/God%2527s_Not_Dead_2</v>
      </c>
      <c r="E131" t="str">
        <v>Religious</v>
      </c>
      <c r="F131">
        <v>0</v>
      </c>
      <c r="G131" t="str">
        <v>Harold Cronk</v>
      </c>
      <c r="H131">
        <v>0</v>
      </c>
      <c r="I131" t="str">
        <v>Melissa Joan Hart</v>
      </c>
      <c r="J131" t="str">
        <v>David A. R. White</v>
      </c>
      <c r="K131" t="str">
        <v>Ray Wise</v>
      </c>
      <c r="L131" t="str">
        <v>Robin Givens</v>
      </c>
      <c r="M131" t="str">
        <v>Ernie Hudson</v>
      </c>
      <c r="N131">
        <v>5000000</v>
      </c>
      <c r="O131">
        <v>23500000</v>
      </c>
      <c r="P131" s="65">
        <v>18500000</v>
      </c>
      <c r="Q131">
        <v>3.7</v>
      </c>
    </row>
    <row r="132" spans="1:17" x14ac:dyDescent="0.2">
      <c r="A132" t="str">
        <v>Gods of Egypt</v>
      </c>
      <c r="B132" s="63">
        <v>42425</v>
      </c>
      <c r="C132">
        <v>2016</v>
      </c>
      <c r="D132" t="str">
        <v>https://en.wikipedia.org/wiki/Gods_of_Egypt_(film)</v>
      </c>
      <c r="E132" t="str">
        <v>Action</v>
      </c>
      <c r="F132" t="str">
        <v>Fantasy</v>
      </c>
      <c r="G132" t="str">
        <v>Alex Proyas</v>
      </c>
      <c r="H132">
        <v>0</v>
      </c>
      <c r="I132" t="str">
        <v>Geoffrey Rush</v>
      </c>
      <c r="J132" t="str">
        <v>Gerard Butler</v>
      </c>
      <c r="K132" t="str">
        <v>Brenton Thwaites</v>
      </c>
      <c r="L132" t="str">
        <v>Courtney Eaton</v>
      </c>
      <c r="M132" t="str">
        <v>Nikolaj Coster-Waldau</v>
      </c>
      <c r="N132">
        <v>140000000</v>
      </c>
      <c r="O132">
        <v>145700000</v>
      </c>
      <c r="P132" s="65">
        <v>5700000</v>
      </c>
      <c r="Q132">
        <v>4.0714285714285717E-2</v>
      </c>
    </row>
    <row r="133" spans="1:17" x14ac:dyDescent="0.2">
      <c r="A133" t="str">
        <v>Godzilla</v>
      </c>
      <c r="B133" s="63">
        <v>41767</v>
      </c>
      <c r="C133">
        <v>2014</v>
      </c>
      <c r="D133" t="str">
        <v>https://en.wikipedia.org/wiki/Godzilla_(2014_film)</v>
      </c>
      <c r="E133" t="str">
        <v>Action</v>
      </c>
      <c r="F133" t="str">
        <v>Adventure</v>
      </c>
      <c r="G133" t="str">
        <v>Gareth Edwards</v>
      </c>
      <c r="H133">
        <v>0</v>
      </c>
      <c r="I133" t="str">
        <v>Aaron Taylor-Johnson</v>
      </c>
      <c r="J133" t="str">
        <v>Ken Watanabe</v>
      </c>
      <c r="K133" t="str">
        <v>Elizabeth Olsen</v>
      </c>
      <c r="L133" t="str">
        <v>Bryan Cranston</v>
      </c>
      <c r="M133" t="str">
        <v>Juliette Binoche</v>
      </c>
      <c r="N133">
        <v>160000000</v>
      </c>
      <c r="O133">
        <v>529000000</v>
      </c>
      <c r="P133" s="65">
        <v>369000000</v>
      </c>
      <c r="Q133">
        <v>2.3062499999999999</v>
      </c>
    </row>
    <row r="134" spans="1:17" x14ac:dyDescent="0.2">
      <c r="A134" t="str">
        <v>Gone Girl</v>
      </c>
      <c r="B134" s="63">
        <v>41908</v>
      </c>
      <c r="C134">
        <v>2014</v>
      </c>
      <c r="D134" t="str">
        <v>https://en.wikipedia.org/wiki/Gone_Girl_(film)</v>
      </c>
      <c r="E134" t="str">
        <v>Mystery</v>
      </c>
      <c r="F134" t="str">
        <v>Thriller</v>
      </c>
      <c r="G134" t="str">
        <v>David Fincher</v>
      </c>
      <c r="H134">
        <v>0</v>
      </c>
      <c r="I134" t="str">
        <v>Ben Affleck</v>
      </c>
      <c r="J134" t="str">
        <v>Rosamund Pike</v>
      </c>
      <c r="K134" t="str">
        <v>Neil Patrick Harris</v>
      </c>
      <c r="L134" t="str">
        <v>Tyler Perry</v>
      </c>
      <c r="M134" t="str">
        <v>Kim Dickens</v>
      </c>
      <c r="N134">
        <v>61000000</v>
      </c>
      <c r="O134">
        <v>369300000</v>
      </c>
      <c r="P134" s="65">
        <v>308300000</v>
      </c>
      <c r="Q134">
        <v>5.0540983606557379</v>
      </c>
    </row>
    <row r="135" spans="1:17" x14ac:dyDescent="0.2">
      <c r="A135" t="str">
        <v>Good Deeds</v>
      </c>
      <c r="B135" s="63">
        <v>40963</v>
      </c>
      <c r="C135">
        <v>2012</v>
      </c>
      <c r="D135" t="str">
        <v>https://en.wikipedia.org/wiki/Good_Deeds</v>
      </c>
      <c r="E135" t="str">
        <v>Romance</v>
      </c>
      <c r="F135" t="str">
        <v>Drama</v>
      </c>
      <c r="G135" t="str">
        <v>Tyler Perry</v>
      </c>
      <c r="H135">
        <v>0</v>
      </c>
      <c r="I135" t="str">
        <v>Tyler Perry</v>
      </c>
      <c r="J135" t="str">
        <v>Thandie Newton</v>
      </c>
      <c r="K135" t="str">
        <v>Rebecca Romijn</v>
      </c>
      <c r="L135" t="str">
        <v>Brian J. White</v>
      </c>
      <c r="M135" t="str">
        <v>Jamie Kennedy</v>
      </c>
      <c r="N135">
        <v>14000000</v>
      </c>
      <c r="O135">
        <v>35600000</v>
      </c>
      <c r="P135" s="65">
        <v>21600000</v>
      </c>
      <c r="Q135">
        <v>1.5428571428571429</v>
      </c>
    </row>
    <row r="136" spans="1:17" x14ac:dyDescent="0.2">
      <c r="A136" t="str">
        <v>Goosebumps</v>
      </c>
      <c r="B136" s="63">
        <v>42282</v>
      </c>
      <c r="C136">
        <v>2015</v>
      </c>
      <c r="D136" t="str">
        <v>https://en.wikipedia.org/wiki/Goosebumps_(film)</v>
      </c>
      <c r="E136" t="str">
        <v>Action</v>
      </c>
      <c r="F136" t="str">
        <v>Fantasy</v>
      </c>
      <c r="G136" t="str">
        <v>Rob Letterman</v>
      </c>
      <c r="H136">
        <v>0</v>
      </c>
      <c r="I136" t="str">
        <v>Jack Black</v>
      </c>
      <c r="J136" t="str">
        <v>Dylan Minnette</v>
      </c>
      <c r="K136" t="str">
        <v>Odeya Rush</v>
      </c>
      <c r="L136" t="str">
        <v>Amy Ryan</v>
      </c>
      <c r="M136" t="str">
        <v>Ryan Lee</v>
      </c>
      <c r="N136">
        <v>84000000</v>
      </c>
      <c r="O136">
        <v>150200000</v>
      </c>
      <c r="P136" s="65">
        <v>66200000</v>
      </c>
      <c r="Q136">
        <v>0.78809523809523807</v>
      </c>
    </row>
    <row r="137" spans="1:17" x14ac:dyDescent="0.2">
      <c r="A137" t="str">
        <v>Grown Ups 2</v>
      </c>
      <c r="B137" s="63">
        <v>41467</v>
      </c>
      <c r="C137">
        <v>2013</v>
      </c>
      <c r="D137" t="str">
        <v>https://en.wikipedia.org/wiki/Grown_Ups_2</v>
      </c>
      <c r="E137" t="str">
        <v>Comedy</v>
      </c>
      <c r="F137">
        <v>0</v>
      </c>
      <c r="G137" t="str">
        <v>Dennis Dugan</v>
      </c>
      <c r="H137">
        <v>0</v>
      </c>
      <c r="I137" t="str">
        <v>Adam Sandler</v>
      </c>
      <c r="J137" t="str">
        <v>Kevin James</v>
      </c>
      <c r="K137" t="str">
        <v>Chris Rock</v>
      </c>
      <c r="L137" t="str">
        <v>David Spade</v>
      </c>
      <c r="M137" t="str">
        <v>Taylor Lautner</v>
      </c>
      <c r="N137">
        <v>80000000</v>
      </c>
      <c r="O137">
        <v>247000000</v>
      </c>
      <c r="P137" s="65">
        <v>167000000</v>
      </c>
      <c r="Q137">
        <v>2.0874999999999999</v>
      </c>
    </row>
    <row r="138" spans="1:17" x14ac:dyDescent="0.2">
      <c r="A138" t="str">
        <v>Hail, Caesar!</v>
      </c>
      <c r="B138" s="63">
        <v>42405</v>
      </c>
      <c r="C138">
        <v>2016</v>
      </c>
      <c r="D138" t="str">
        <v>https://en.wikipedia.org/wiki/Hail,_Caesar!</v>
      </c>
      <c r="E138" t="str">
        <v>Comedy</v>
      </c>
      <c r="F138">
        <v>0</v>
      </c>
      <c r="G138" t="str">
        <v>Joel and Ethan Coen</v>
      </c>
      <c r="H138">
        <v>0</v>
      </c>
      <c r="I138" t="str">
        <v>Josh Brolin</v>
      </c>
      <c r="J138" t="str">
        <v>George Clooney</v>
      </c>
      <c r="K138" t="str">
        <v>Alden Ehrenreich</v>
      </c>
      <c r="L138" t="str">
        <v>Ralph Fiennes</v>
      </c>
      <c r="M138" t="str">
        <v>Jonah Hill</v>
      </c>
      <c r="N138">
        <v>22000000</v>
      </c>
      <c r="O138">
        <v>22000000</v>
      </c>
      <c r="P138" s="65">
        <v>0</v>
      </c>
      <c r="Q138">
        <v>0</v>
      </c>
    </row>
    <row r="139" spans="1:17" x14ac:dyDescent="0.2">
      <c r="A139" t="str">
        <v>Hands of Stone</v>
      </c>
      <c r="B139" s="63">
        <v>42608</v>
      </c>
      <c r="C139">
        <v>2016</v>
      </c>
      <c r="D139" t="str">
        <v>https://en.wikipedia.org/wiki/Hands_of_Stone</v>
      </c>
      <c r="E139" t="str">
        <v>Biography</v>
      </c>
      <c r="F139" t="str">
        <v>Drama</v>
      </c>
      <c r="G139" t="str">
        <v>Jonathan Jakubowicz</v>
      </c>
      <c r="H139">
        <v>0</v>
      </c>
      <c r="I139" t="str">
        <v>Édgar Ramírez</v>
      </c>
      <c r="J139" t="str">
        <v>Robert De Niro</v>
      </c>
      <c r="K139" t="str">
        <v>Usher</v>
      </c>
      <c r="L139" t="str">
        <v>Ellen Barkin</v>
      </c>
      <c r="M139" t="str">
        <v>Ana de Armas</v>
      </c>
      <c r="N139">
        <v>20000000</v>
      </c>
      <c r="O139">
        <v>1700000</v>
      </c>
      <c r="P139" s="65">
        <v>-18300000</v>
      </c>
      <c r="Q139">
        <v>-0.91500000000000004</v>
      </c>
    </row>
    <row r="140" spans="1:17" x14ac:dyDescent="0.2">
      <c r="A140" t="str">
        <v>Hansel and Gretel: Witch Hunters</v>
      </c>
      <c r="B140" s="63">
        <v>41291</v>
      </c>
      <c r="C140">
        <v>2013</v>
      </c>
      <c r="D140" t="str">
        <v>https://en.wikipedia.org/wiki/Hansel_and_Gretel:_Witch_Hunters</v>
      </c>
      <c r="E140" t="str">
        <v>Action</v>
      </c>
      <c r="F140" t="str">
        <v>Fantasy</v>
      </c>
      <c r="G140" t="str">
        <v>Tommy Wirkola</v>
      </c>
      <c r="H140">
        <v>0</v>
      </c>
      <c r="I140" t="str">
        <v>Jeremy Renner</v>
      </c>
      <c r="J140" t="str">
        <v>Gemma Arterton</v>
      </c>
      <c r="K140" t="str">
        <v>Zoe Bell</v>
      </c>
      <c r="L140" t="str">
        <v>Famke Janssen</v>
      </c>
      <c r="M140" t="str">
        <v>Peter Stormare</v>
      </c>
      <c r="N140">
        <v>50000000</v>
      </c>
      <c r="O140">
        <v>226300000</v>
      </c>
      <c r="P140" s="65">
        <v>176300000</v>
      </c>
      <c r="Q140">
        <v>3.5259999999999998</v>
      </c>
    </row>
    <row r="141" spans="1:17" x14ac:dyDescent="0.2">
      <c r="A141" t="str">
        <v>Heaven Is for Real</v>
      </c>
      <c r="B141" s="63">
        <v>41745</v>
      </c>
      <c r="C141">
        <v>2014</v>
      </c>
      <c r="D141" t="str">
        <v>https://en.wikipedia.org/wiki/Heaven_Is_for_Real_(film)</v>
      </c>
      <c r="E141" t="str">
        <v>Religious</v>
      </c>
      <c r="F141">
        <v>0</v>
      </c>
      <c r="G141" t="str">
        <v>Randall Wallace</v>
      </c>
      <c r="H141">
        <v>0</v>
      </c>
      <c r="I141" t="str">
        <v>Greg Kinnear</v>
      </c>
      <c r="J141" t="str">
        <v>Kelly Reilly</v>
      </c>
      <c r="K141" t="str">
        <v>Connor Corum</v>
      </c>
      <c r="L141" t="str">
        <v>Thomas Haden Church</v>
      </c>
      <c r="M141" t="str">
        <v>Jacob Vargas</v>
      </c>
      <c r="N141">
        <v>12000000</v>
      </c>
      <c r="O141">
        <v>101300000</v>
      </c>
      <c r="P141" s="65">
        <v>89300000</v>
      </c>
      <c r="Q141">
        <v>7.4416666666666664</v>
      </c>
    </row>
    <row r="142" spans="1:17" x14ac:dyDescent="0.2">
      <c r="A142" t="str">
        <v>Here Comes the Boom</v>
      </c>
      <c r="B142" s="63">
        <v>41194</v>
      </c>
      <c r="C142">
        <v>2012</v>
      </c>
      <c r="D142" t="str">
        <v>https://en.wikipedia.org/wiki/Here_Comes_the_Boom</v>
      </c>
      <c r="E142" t="str">
        <v>Comedy</v>
      </c>
      <c r="F142">
        <v>0</v>
      </c>
      <c r="G142" t="str">
        <v>Frank Coraci</v>
      </c>
      <c r="H142">
        <v>0</v>
      </c>
      <c r="I142" t="str">
        <v>Kevin James</v>
      </c>
      <c r="J142" t="str">
        <v>Salma Hayek</v>
      </c>
      <c r="K142" t="str">
        <v>Henry Winkler</v>
      </c>
      <c r="L142" t="str">
        <v>Joe Rogan</v>
      </c>
      <c r="M142">
        <v>0</v>
      </c>
      <c r="N142">
        <v>42000000</v>
      </c>
      <c r="O142">
        <v>73100000</v>
      </c>
      <c r="P142" s="65">
        <v>31100000</v>
      </c>
      <c r="Q142">
        <v>0.74047619047619051</v>
      </c>
    </row>
    <row r="143" spans="1:17" x14ac:dyDescent="0.2">
      <c r="A143" t="str">
        <v>Hit and Run</v>
      </c>
      <c r="B143" s="63">
        <v>41143</v>
      </c>
      <c r="C143">
        <v>2012</v>
      </c>
      <c r="D143" t="str">
        <v>https://en.wikipedia.org/wiki/Hit_and_Run_(2012_film)</v>
      </c>
      <c r="E143" t="str">
        <v>Action</v>
      </c>
      <c r="F143" t="str">
        <v>Comedy</v>
      </c>
      <c r="G143" t="str">
        <v>Dax Shepard</v>
      </c>
      <c r="H143">
        <v>0</v>
      </c>
      <c r="I143" t="str">
        <v>Dax Shepard</v>
      </c>
      <c r="J143" t="str">
        <v>Kristen Bell</v>
      </c>
      <c r="K143" t="str">
        <v>Bradley Cooper</v>
      </c>
      <c r="L143" t="str">
        <v>Tom Arnold</v>
      </c>
      <c r="M143" t="str">
        <v>Kristin Chenoweth</v>
      </c>
      <c r="N143">
        <v>2000000</v>
      </c>
      <c r="O143">
        <v>14500000</v>
      </c>
      <c r="P143" s="65">
        <v>12500000</v>
      </c>
      <c r="Q143">
        <v>6.25</v>
      </c>
    </row>
    <row r="144" spans="1:17" x14ac:dyDescent="0.2">
      <c r="A144" t="str">
        <v>Hitman: Agent 47</v>
      </c>
      <c r="B144" s="63">
        <v>42237</v>
      </c>
      <c r="C144">
        <v>2015</v>
      </c>
      <c r="D144" t="str">
        <v>https://en.wikipedia.org/wiki/Hitman:_Agent_47</v>
      </c>
      <c r="E144" t="str">
        <v>Action</v>
      </c>
      <c r="F144" t="str">
        <v>Thriller</v>
      </c>
      <c r="G144" t="str">
        <v>Aleksander Bach</v>
      </c>
      <c r="H144">
        <v>0</v>
      </c>
      <c r="I144" t="str">
        <v>Rupert Friend</v>
      </c>
      <c r="J144" t="str">
        <v>Zachary Quinto</v>
      </c>
      <c r="K144" t="str">
        <v>Hannah Ware</v>
      </c>
      <c r="L144" t="str">
        <v>Thomas Kretschmann</v>
      </c>
      <c r="M144">
        <v>0</v>
      </c>
      <c r="N144">
        <v>35000000</v>
      </c>
      <c r="O144">
        <v>82300000</v>
      </c>
      <c r="P144" s="65">
        <v>47300000</v>
      </c>
      <c r="Q144">
        <v>1.3514285714285714</v>
      </c>
    </row>
    <row r="145" spans="1:17" x14ac:dyDescent="0.2">
      <c r="A145" t="str">
        <v>Home</v>
      </c>
      <c r="B145" s="63">
        <v>42070</v>
      </c>
      <c r="C145">
        <v>2015</v>
      </c>
      <c r="D145" t="str">
        <v>https://en.wikipedia.org/wiki/Home_(2015_animated_film)</v>
      </c>
      <c r="E145" t="str">
        <v>Animation</v>
      </c>
      <c r="F145" t="str">
        <v>Comedy</v>
      </c>
      <c r="G145" t="str">
        <v>Tim Johnson</v>
      </c>
      <c r="H145">
        <v>0</v>
      </c>
      <c r="I145" t="str">
        <v>Jim Parsons</v>
      </c>
      <c r="J145" t="str">
        <v>Rihanna</v>
      </c>
      <c r="K145" t="str">
        <v>Jennifer Lopez</v>
      </c>
      <c r="L145" t="str">
        <v>Steve Martin</v>
      </c>
      <c r="M145" t="str">
        <v>Matt Jones</v>
      </c>
      <c r="N145">
        <v>135000000</v>
      </c>
      <c r="O145">
        <v>386000000</v>
      </c>
      <c r="P145" s="65">
        <v>251000000</v>
      </c>
      <c r="Q145">
        <v>1.8592592592592592</v>
      </c>
    </row>
    <row r="146" spans="1:17" x14ac:dyDescent="0.2">
      <c r="A146" t="str">
        <v>Hope Springs</v>
      </c>
      <c r="B146" s="63">
        <v>41129</v>
      </c>
      <c r="C146">
        <v>2012</v>
      </c>
      <c r="D146" t="str">
        <v>https://en.wikipedia.org/wiki/Hope_Springs_(2012_film)</v>
      </c>
      <c r="E146" t="str">
        <v>Romance</v>
      </c>
      <c r="F146" t="str">
        <v>Drama</v>
      </c>
      <c r="G146" t="str">
        <v>David Frankel</v>
      </c>
      <c r="H146">
        <v>0</v>
      </c>
      <c r="I146" t="str">
        <v>Meryl Streep</v>
      </c>
      <c r="J146" t="str">
        <v>Tommy Lee Jones</v>
      </c>
      <c r="K146" t="str">
        <v>Steve Carell</v>
      </c>
      <c r="L146" t="str">
        <v>Mimi Rogers</v>
      </c>
      <c r="M146" t="str">
        <v>Elisabeth Shue</v>
      </c>
      <c r="N146">
        <v>30000000</v>
      </c>
      <c r="O146">
        <v>114300000</v>
      </c>
      <c r="P146" s="65">
        <v>84300000</v>
      </c>
      <c r="Q146">
        <v>2.81</v>
      </c>
    </row>
    <row r="147" spans="1:17" x14ac:dyDescent="0.2">
      <c r="A147" t="str">
        <v>Horrible Bosses 2</v>
      </c>
      <c r="B147" s="63">
        <v>41969</v>
      </c>
      <c r="C147">
        <v>2014</v>
      </c>
      <c r="D147" t="str">
        <v>https://en.wikipedia.org/wiki/Horrible_Bosses_2</v>
      </c>
      <c r="E147" t="str">
        <v>Comedy</v>
      </c>
      <c r="F147">
        <v>0</v>
      </c>
      <c r="G147" t="str">
        <v>Sean Anders</v>
      </c>
      <c r="H147">
        <v>0</v>
      </c>
      <c r="I147" t="str">
        <v>Jason Bateman</v>
      </c>
      <c r="J147" t="str">
        <v>Charlie Day</v>
      </c>
      <c r="K147" t="str">
        <v>Jason Sudeikis</v>
      </c>
      <c r="L147" t="str">
        <v>Kevin Spacey</v>
      </c>
      <c r="M147" t="str">
        <v>Jennifer Aniston</v>
      </c>
      <c r="N147">
        <v>57000000</v>
      </c>
      <c r="O147">
        <v>107700000</v>
      </c>
      <c r="P147" s="65">
        <v>50700000</v>
      </c>
      <c r="Q147">
        <v>0.88947368421052631</v>
      </c>
    </row>
    <row r="148" spans="1:17" x14ac:dyDescent="0.2">
      <c r="A148" t="str">
        <v>Hot Pursuit</v>
      </c>
      <c r="B148" s="63">
        <v>42132</v>
      </c>
      <c r="C148">
        <v>2015</v>
      </c>
      <c r="D148" t="str">
        <v>https://en.wikipedia.org/wiki/Hot_Pursuit_(2015_film)</v>
      </c>
      <c r="E148" t="str">
        <v>Action</v>
      </c>
      <c r="F148" t="str">
        <v>Comedy</v>
      </c>
      <c r="G148" t="str">
        <v>Anne Fletcher</v>
      </c>
      <c r="H148">
        <v>0</v>
      </c>
      <c r="I148" t="str">
        <v>Reese Witherspoon</v>
      </c>
      <c r="J148" t="str">
        <v>Sofía Vergara</v>
      </c>
      <c r="K148" t="str">
        <v>Jim Gaffigan</v>
      </c>
      <c r="L148" t="str">
        <v>John Carroll Lynch</v>
      </c>
      <c r="M148">
        <v>0</v>
      </c>
      <c r="N148">
        <v>35000000</v>
      </c>
      <c r="O148">
        <v>51700000</v>
      </c>
      <c r="P148" s="65">
        <v>16700000</v>
      </c>
      <c r="Q148">
        <v>0.47714285714285715</v>
      </c>
    </row>
    <row r="149" spans="1:17" x14ac:dyDescent="0.2">
      <c r="A149" t="str">
        <v>Hotel Transylvania</v>
      </c>
      <c r="B149" s="63">
        <v>41180</v>
      </c>
      <c r="C149">
        <v>2012</v>
      </c>
      <c r="D149" t="str">
        <v>https://en.wikipedia.org/wiki/Hotel_Transylvania</v>
      </c>
      <c r="E149" t="str">
        <v>Fantasy</v>
      </c>
      <c r="F149">
        <v>0</v>
      </c>
      <c r="G149" t="str">
        <v>Genndy Tartakovsky</v>
      </c>
      <c r="H149">
        <v>0</v>
      </c>
      <c r="I149" t="str">
        <v>Adam Sandler</v>
      </c>
      <c r="J149" t="str">
        <v>Selena Gomez</v>
      </c>
      <c r="K149" t="str">
        <v>Andy Samberg</v>
      </c>
      <c r="L149" t="str">
        <v>Kevin James</v>
      </c>
      <c r="M149" t="str">
        <v>Fran Drescher</v>
      </c>
      <c r="N149">
        <v>85000000</v>
      </c>
      <c r="O149">
        <v>358400000</v>
      </c>
      <c r="P149" s="65">
        <v>273400000</v>
      </c>
      <c r="Q149">
        <v>3.216470588235294</v>
      </c>
    </row>
    <row r="150" spans="1:17" x14ac:dyDescent="0.2">
      <c r="A150" t="str">
        <v>Hotel Transylvania 2</v>
      </c>
      <c r="B150" s="63">
        <v>42272</v>
      </c>
      <c r="C150">
        <v>2015</v>
      </c>
      <c r="D150" t="str">
        <v>https://en.wikipedia.org/wiki/Hotel_Transylvania_2</v>
      </c>
      <c r="E150" t="str">
        <v>Fantasy</v>
      </c>
      <c r="F150" t="str">
        <v>Comedy</v>
      </c>
      <c r="G150" t="str">
        <v>Genndy Tartakovsky</v>
      </c>
      <c r="H150">
        <v>0</v>
      </c>
      <c r="I150" t="str">
        <v>Adam Sandler</v>
      </c>
      <c r="J150" t="str">
        <v>Andy Samberg</v>
      </c>
      <c r="K150" t="str">
        <v>Selena Gomez</v>
      </c>
      <c r="L150" t="str">
        <v>Kevin James</v>
      </c>
      <c r="M150" t="str">
        <v>Steve Buscemi</v>
      </c>
      <c r="N150">
        <v>80000000</v>
      </c>
      <c r="O150">
        <v>473000000</v>
      </c>
      <c r="P150" s="65">
        <v>393000000</v>
      </c>
      <c r="Q150">
        <v>4.9124999999999996</v>
      </c>
    </row>
    <row r="151" spans="1:17" x14ac:dyDescent="0.2">
      <c r="A151" t="str">
        <v>How to Train Your Dragon 2</v>
      </c>
      <c r="B151" s="63">
        <v>41775</v>
      </c>
      <c r="C151">
        <v>2014</v>
      </c>
      <c r="D151" t="str">
        <v>https://en.wikipedia.org/wiki/How_to_Train_Your_Dragon_2</v>
      </c>
      <c r="E151" t="str">
        <v>Family</v>
      </c>
      <c r="F151">
        <v>0</v>
      </c>
      <c r="G151" t="str">
        <v>Dean DeBlois</v>
      </c>
      <c r="H151">
        <v>0</v>
      </c>
      <c r="I151" t="str">
        <v>Jay Baruchel</v>
      </c>
      <c r="J151" t="str">
        <v>Gerard Butler</v>
      </c>
      <c r="K151" t="str">
        <v>Craig Ferguson</v>
      </c>
      <c r="L151" t="str">
        <v>America Ferrera</v>
      </c>
      <c r="M151" t="str">
        <v>Jonah Hill</v>
      </c>
      <c r="N151">
        <v>145000000</v>
      </c>
      <c r="O151">
        <v>621500000</v>
      </c>
      <c r="P151" s="65">
        <v>476500000</v>
      </c>
      <c r="Q151">
        <v>3.2862068965517239</v>
      </c>
    </row>
    <row r="152" spans="1:17" x14ac:dyDescent="0.2">
      <c r="A152" t="str">
        <v>I</v>
      </c>
      <c r="B152" s="63">
        <v>42018</v>
      </c>
      <c r="C152">
        <v>2015</v>
      </c>
      <c r="D152" t="str">
        <v>https://en.wikipedia.org/wiki/I_(film)</v>
      </c>
      <c r="E152" t="str">
        <v>Romance</v>
      </c>
      <c r="F152" t="str">
        <v>Thriller</v>
      </c>
      <c r="G152" t="str">
        <v>S. Shankar</v>
      </c>
      <c r="H152">
        <v>0</v>
      </c>
      <c r="I152" t="str">
        <v>Vikram</v>
      </c>
      <c r="J152" t="str">
        <v>Amy Jackson</v>
      </c>
      <c r="K152" t="str">
        <v>N. Santhanam</v>
      </c>
      <c r="L152" t="str">
        <v>Suresh Gopi</v>
      </c>
      <c r="M152" t="str">
        <v>Upen Patel</v>
      </c>
      <c r="N152">
        <v>15000000</v>
      </c>
      <c r="O152">
        <v>65000000</v>
      </c>
      <c r="P152" s="65">
        <v>50000000</v>
      </c>
      <c r="Q152">
        <v>3.3333333333333335</v>
      </c>
    </row>
    <row r="153" spans="1:17" x14ac:dyDescent="0.2">
      <c r="A153" t="str">
        <v>I Saw the Light</v>
      </c>
      <c r="B153" s="63">
        <v>42258</v>
      </c>
      <c r="C153">
        <v>2015</v>
      </c>
      <c r="D153" t="str">
        <v>https://en.wikipedia.org/wiki/I_Saw_the_Light_(film)</v>
      </c>
      <c r="E153" t="str">
        <v>Drama</v>
      </c>
      <c r="F153" t="str">
        <v>Musical</v>
      </c>
      <c r="G153" t="str">
        <v xml:space="preserve">Marc Abraham </v>
      </c>
      <c r="H153" t="str">
        <v>Tom Hiddleston</v>
      </c>
      <c r="I153" t="str">
        <v>Elizabeth Olsen</v>
      </c>
      <c r="J153">
        <v>0</v>
      </c>
      <c r="K153">
        <v>0</v>
      </c>
      <c r="L153">
        <v>0</v>
      </c>
      <c r="M153">
        <v>0</v>
      </c>
      <c r="N153">
        <v>13000000</v>
      </c>
      <c r="O153">
        <v>2600000</v>
      </c>
      <c r="P153" s="65">
        <v>-10400000</v>
      </c>
      <c r="Q153">
        <v>-0.8</v>
      </c>
    </row>
    <row r="154" spans="1:17" x14ac:dyDescent="0.2">
      <c r="A154" t="str">
        <v>Ice Age: Collision Course</v>
      </c>
      <c r="B154" s="63">
        <v>42573</v>
      </c>
      <c r="C154">
        <v>2016</v>
      </c>
      <c r="D154" t="str">
        <v>https://en.wikipedia.org/wiki/Ice_Age:_Collision_Course</v>
      </c>
      <c r="E154" t="str">
        <v>Adventure</v>
      </c>
      <c r="F154">
        <v>0</v>
      </c>
      <c r="G154" t="str">
        <v>Mike Thurmeier</v>
      </c>
      <c r="H154" t="str">
        <v>Galen T. Chu</v>
      </c>
      <c r="I154" t="str">
        <v>Ray Romano</v>
      </c>
      <c r="J154" t="str">
        <v>John Leguizamo</v>
      </c>
      <c r="K154" t="str">
        <v>Denis Leary</v>
      </c>
      <c r="L154" t="str">
        <v>Queen Latifah</v>
      </c>
      <c r="M154" t="str">
        <v>Jennifer Lopez</v>
      </c>
      <c r="N154">
        <v>105000000</v>
      </c>
      <c r="O154">
        <v>368300000</v>
      </c>
      <c r="P154" s="65">
        <v>263300000</v>
      </c>
      <c r="Q154">
        <v>2.5076190476190474</v>
      </c>
    </row>
    <row r="155" spans="1:17" x14ac:dyDescent="0.2">
      <c r="A155" t="str">
        <v>Ice Age: Continental Drift</v>
      </c>
      <c r="B155" s="63">
        <v>41103</v>
      </c>
      <c r="C155">
        <v>2012</v>
      </c>
      <c r="D155" t="str">
        <v>https://en.wikipedia.org/wiki/Ice_Age:_Continental_Drift</v>
      </c>
      <c r="E155" t="str">
        <v>Adventure</v>
      </c>
      <c r="F155">
        <v>0</v>
      </c>
      <c r="G155" t="str">
        <v>Steve Martino</v>
      </c>
      <c r="H155" t="str">
        <v>Mike Thurmeier</v>
      </c>
      <c r="I155" t="str">
        <v>Ray Romano</v>
      </c>
      <c r="J155" t="str">
        <v>John Leguizamo</v>
      </c>
      <c r="K155" t="str">
        <v>Denis Leary</v>
      </c>
      <c r="L155" t="str">
        <v>Queen Latifah</v>
      </c>
      <c r="M155" t="str">
        <v>Seann William Scott</v>
      </c>
      <c r="N155">
        <v>95000000</v>
      </c>
      <c r="O155">
        <v>877000000</v>
      </c>
      <c r="P155" s="65">
        <v>782000000</v>
      </c>
      <c r="Q155">
        <v>8.2315789473684209</v>
      </c>
    </row>
    <row r="156" spans="1:17" x14ac:dyDescent="0.2">
      <c r="A156" t="str">
        <v>Identity Thief</v>
      </c>
      <c r="B156" s="63">
        <v>41313</v>
      </c>
      <c r="C156">
        <v>2013</v>
      </c>
      <c r="D156" t="str">
        <v>https://en.wikipedia.org/wiki/Identity_Thief</v>
      </c>
      <c r="E156" t="str">
        <v>Action</v>
      </c>
      <c r="F156" t="str">
        <v>Comedy</v>
      </c>
      <c r="G156" t="str">
        <v>Seth Gordon</v>
      </c>
      <c r="H156">
        <v>0</v>
      </c>
      <c r="I156" t="str">
        <v>Jason Bateman</v>
      </c>
      <c r="J156" t="str">
        <v>Melissa McCarthy</v>
      </c>
      <c r="K156" t="str">
        <v>Amanda Peet</v>
      </c>
      <c r="L156" t="str">
        <v>John Cho</v>
      </c>
      <c r="M156" t="str">
        <v>Clark Duke</v>
      </c>
      <c r="N156">
        <v>35000000</v>
      </c>
      <c r="O156">
        <v>174000000</v>
      </c>
      <c r="P156" s="65">
        <v>139000000</v>
      </c>
      <c r="Q156">
        <v>3.9714285714285715</v>
      </c>
    </row>
    <row r="157" spans="1:17" x14ac:dyDescent="0.2">
      <c r="A157" t="str">
        <v>If I Stay</v>
      </c>
      <c r="B157" s="63">
        <v>41869</v>
      </c>
      <c r="C157">
        <v>2014</v>
      </c>
      <c r="D157" t="str">
        <v>https://en.wikipedia.org/wiki/If_I_Stay_(film)</v>
      </c>
      <c r="E157" t="str">
        <v>Drama</v>
      </c>
      <c r="F157">
        <v>0</v>
      </c>
      <c r="G157" t="str">
        <v>R. J. Cutler</v>
      </c>
      <c r="H157">
        <v>0</v>
      </c>
      <c r="I157" t="str">
        <v>Chloë Grace Moretz</v>
      </c>
      <c r="J157" t="str">
        <v>Mireille Enos</v>
      </c>
      <c r="K157" t="str">
        <v>Lauren Lee Smith</v>
      </c>
      <c r="L157" t="str">
        <v>Liana Liberato</v>
      </c>
      <c r="M157" t="str">
        <v>Jamie Blackley</v>
      </c>
      <c r="N157">
        <v>11000000</v>
      </c>
      <c r="O157">
        <v>78900000</v>
      </c>
      <c r="P157" s="65">
        <v>67900000</v>
      </c>
      <c r="Q157">
        <v>6.1727272727272728</v>
      </c>
    </row>
    <row r="158" spans="1:17" x14ac:dyDescent="0.2">
      <c r="A158" t="str">
        <v>In the Heart of the Sea</v>
      </c>
      <c r="B158" s="63">
        <v>42349</v>
      </c>
      <c r="C158">
        <v>2015</v>
      </c>
      <c r="D158" t="str">
        <v>https://en.wikipedia.org/wiki/In_the_Heart_of_the_Sea_(film)</v>
      </c>
      <c r="E158" t="str">
        <v>Biography</v>
      </c>
      <c r="F158">
        <v>0</v>
      </c>
      <c r="G158" t="str">
        <v>Ron Howard</v>
      </c>
      <c r="H158">
        <v>0</v>
      </c>
      <c r="I158" t="str">
        <v>Chris Hemsworth</v>
      </c>
      <c r="J158" t="str">
        <v>Benjamin Walker</v>
      </c>
      <c r="K158" t="str">
        <v>Cillian Murphy</v>
      </c>
      <c r="L158" t="str">
        <v>Tom Holland</v>
      </c>
      <c r="M158" t="str">
        <v>Ben Whishaw</v>
      </c>
      <c r="N158">
        <v>100000000</v>
      </c>
      <c r="O158">
        <v>93900000</v>
      </c>
      <c r="P158" s="65">
        <v>-6100000</v>
      </c>
      <c r="Q158">
        <v>-6.0999999999999999E-2</v>
      </c>
    </row>
    <row r="159" spans="1:17" x14ac:dyDescent="0.2">
      <c r="A159" t="str">
        <v>Independence Day: Resurgence</v>
      </c>
      <c r="B159" s="63">
        <v>42541</v>
      </c>
      <c r="C159">
        <v>2016</v>
      </c>
      <c r="D159" t="str">
        <v>https://en.wikipedia.org/wiki/Independence_Day:_Resurgence</v>
      </c>
      <c r="E159" t="str">
        <v>Action</v>
      </c>
      <c r="F159" t="str">
        <v>Adventure</v>
      </c>
      <c r="G159" t="str">
        <v>Roland Emmerich</v>
      </c>
      <c r="H159">
        <v>0</v>
      </c>
      <c r="I159" t="str">
        <v>Jeff Goldblum</v>
      </c>
      <c r="J159" t="str">
        <v>Bill Pullman</v>
      </c>
      <c r="K159" t="str">
        <v>Sela Ward</v>
      </c>
      <c r="L159" t="str">
        <v>Liam Hemsworth</v>
      </c>
      <c r="M159" t="str">
        <v>Vivica A. Fox</v>
      </c>
      <c r="N159">
        <v>165000000</v>
      </c>
      <c r="O159">
        <v>382300000</v>
      </c>
      <c r="P159" s="65">
        <v>217300000</v>
      </c>
      <c r="Q159">
        <v>1.3169696969696969</v>
      </c>
    </row>
    <row r="160" spans="1:17" x14ac:dyDescent="0.2">
      <c r="A160" t="str">
        <v>Insidious: Chapter 2</v>
      </c>
      <c r="B160" s="63">
        <v>41530</v>
      </c>
      <c r="C160">
        <v>2013</v>
      </c>
      <c r="D160" t="str">
        <v>https://en.wikipedia.org/wiki/Insidious:_Chapter_2</v>
      </c>
      <c r="E160" t="str">
        <v>Horror</v>
      </c>
      <c r="F160">
        <v>0</v>
      </c>
      <c r="G160" t="str">
        <v>James Wan</v>
      </c>
      <c r="H160">
        <v>0</v>
      </c>
      <c r="I160" t="str">
        <v>Patrick Wilson</v>
      </c>
      <c r="J160" t="str">
        <v>Rose Byrne</v>
      </c>
      <c r="K160" t="str">
        <v>Lin Shaye</v>
      </c>
      <c r="L160" t="str">
        <v>Ty Simpkins</v>
      </c>
      <c r="M160">
        <v>0</v>
      </c>
      <c r="N160">
        <v>5000000</v>
      </c>
      <c r="O160">
        <v>161900000</v>
      </c>
      <c r="P160" s="65">
        <v>156900000</v>
      </c>
      <c r="Q160">
        <v>31.38</v>
      </c>
    </row>
    <row r="161" spans="1:17" x14ac:dyDescent="0.2">
      <c r="A161" t="str">
        <v>Insidious: Chapter 3</v>
      </c>
      <c r="B161" s="63">
        <v>42160</v>
      </c>
      <c r="C161">
        <v>2015</v>
      </c>
      <c r="D161" t="str">
        <v>https://en.wikipedia.org/wiki/Insidious:_Chapter_3</v>
      </c>
      <c r="E161" t="str">
        <v>Horror</v>
      </c>
      <c r="F161">
        <v>0</v>
      </c>
      <c r="G161" t="str">
        <v>Leigh Whannell</v>
      </c>
      <c r="H161">
        <v>0</v>
      </c>
      <c r="I161" t="str">
        <v>Dermot Mulroney</v>
      </c>
      <c r="J161" t="str">
        <v>Stefanie Scott</v>
      </c>
      <c r="K161" t="str">
        <v>Angus Sampson</v>
      </c>
      <c r="L161" t="str">
        <v>Leigh Whannell</v>
      </c>
      <c r="M161" t="str">
        <v>Lin Shaye</v>
      </c>
      <c r="N161">
        <v>11000000</v>
      </c>
      <c r="O161">
        <v>113000000</v>
      </c>
      <c r="P161" s="65">
        <v>102000000</v>
      </c>
      <c r="Q161">
        <v>9.2727272727272734</v>
      </c>
    </row>
    <row r="162" spans="1:17" x14ac:dyDescent="0.2">
      <c r="A162" t="str">
        <v>Interstellar</v>
      </c>
      <c r="B162" s="63">
        <v>41938</v>
      </c>
      <c r="C162">
        <v>2014</v>
      </c>
      <c r="D162" t="str">
        <v>https://en.wikipedia.org/wiki/Interstellar_(film)</v>
      </c>
      <c r="E162" t="str">
        <v>Sci-Fi</v>
      </c>
      <c r="F162">
        <v>0</v>
      </c>
      <c r="G162" t="str">
        <v>Christopher Nolan</v>
      </c>
      <c r="H162">
        <v>0</v>
      </c>
      <c r="I162" t="str">
        <v>Matthew McConaughey</v>
      </c>
      <c r="J162" t="str">
        <v>Anne Hathaway</v>
      </c>
      <c r="K162" t="str">
        <v>Michael Caine</v>
      </c>
      <c r="L162" t="str">
        <v>Jessica Chastain</v>
      </c>
      <c r="M162" t="str">
        <v>Matt Damon</v>
      </c>
      <c r="N162">
        <v>165000000</v>
      </c>
      <c r="O162">
        <v>675100000</v>
      </c>
      <c r="P162" s="65">
        <v>510100000</v>
      </c>
      <c r="Q162">
        <v>3.0915151515151513</v>
      </c>
    </row>
    <row r="163" spans="1:17" x14ac:dyDescent="0.2">
      <c r="A163" t="str">
        <v>Into the Storm</v>
      </c>
      <c r="B163" s="63">
        <v>41859</v>
      </c>
      <c r="C163">
        <v>2014</v>
      </c>
      <c r="D163" t="str">
        <v>https://en.wikipedia.org/wiki/Into_the_Storm_(2014_film)</v>
      </c>
      <c r="E163" t="str">
        <v>Adventure</v>
      </c>
      <c r="F163" t="str">
        <v>Thriller</v>
      </c>
      <c r="G163" t="str">
        <v>Steven Quale</v>
      </c>
      <c r="H163">
        <v>0</v>
      </c>
      <c r="I163" t="str">
        <v>Richard Armitage</v>
      </c>
      <c r="J163" t="str">
        <v>Jeremy Sumpter</v>
      </c>
      <c r="K163" t="str">
        <v>Sarah Wayne Callies</v>
      </c>
      <c r="L163" t="str">
        <v>Nathan Kress</v>
      </c>
      <c r="M163">
        <v>0</v>
      </c>
      <c r="N163">
        <v>50000000</v>
      </c>
      <c r="O163">
        <v>161700000</v>
      </c>
      <c r="P163" s="65">
        <v>111700000</v>
      </c>
      <c r="Q163">
        <v>2.234</v>
      </c>
    </row>
    <row r="164" spans="1:17" x14ac:dyDescent="0.2">
      <c r="A164" t="str">
        <v>Iron Sky</v>
      </c>
      <c r="B164" s="63">
        <v>41115</v>
      </c>
      <c r="C164">
        <v>2012</v>
      </c>
      <c r="D164" t="str">
        <v>https://en.wikipedia.org/wiki/Iron_Sky</v>
      </c>
      <c r="E164" t="str">
        <v>Comedy</v>
      </c>
      <c r="F164" t="str">
        <v>Sci-Fi</v>
      </c>
      <c r="G164" t="str">
        <v>Timo Vuorensola</v>
      </c>
      <c r="H164">
        <v>0</v>
      </c>
      <c r="I164" t="str">
        <v>Julia Dietze</v>
      </c>
      <c r="J164" t="str">
        <v>Peta Sergeant</v>
      </c>
      <c r="K164" t="str">
        <v>Gotz Otto</v>
      </c>
      <c r="L164" t="str">
        <v>Chris Kirby</v>
      </c>
      <c r="M164" t="str">
        <v>Udo Kier</v>
      </c>
      <c r="N164">
        <v>7500000</v>
      </c>
      <c r="O164">
        <v>8100000</v>
      </c>
      <c r="P164" s="65">
        <v>600000</v>
      </c>
      <c r="Q164">
        <v>0.08</v>
      </c>
    </row>
    <row r="165" spans="1:17" x14ac:dyDescent="0.2">
      <c r="A165" t="str">
        <v>Irrational Man</v>
      </c>
      <c r="B165" s="63">
        <v>42140</v>
      </c>
      <c r="C165">
        <v>2015</v>
      </c>
      <c r="D165" t="str">
        <v>https://en.wikipedia.org/wiki/Irrational_Man_(film)</v>
      </c>
      <c r="E165" t="str">
        <v>Mystery</v>
      </c>
      <c r="F165" t="str">
        <v>Drama</v>
      </c>
      <c r="G165" t="str">
        <v>Woody Allen</v>
      </c>
      <c r="H165">
        <v>0</v>
      </c>
      <c r="I165" t="str">
        <v>Joaquin Phoenix</v>
      </c>
      <c r="J165" t="str">
        <v>Emma Stone</v>
      </c>
      <c r="K165" t="str">
        <v>Parker Posey</v>
      </c>
      <c r="L165" t="str">
        <v>Jamie Blackley</v>
      </c>
      <c r="M165">
        <v>0</v>
      </c>
      <c r="N165">
        <v>11000000</v>
      </c>
      <c r="O165">
        <v>27400000</v>
      </c>
      <c r="P165" s="65">
        <v>16400000</v>
      </c>
      <c r="Q165">
        <v>1.490909090909091</v>
      </c>
    </row>
    <row r="166" spans="1:17" x14ac:dyDescent="0.2">
      <c r="A166" t="str">
        <v>Jack Reacher</v>
      </c>
      <c r="B166" s="63">
        <v>41264</v>
      </c>
      <c r="C166">
        <v>2012</v>
      </c>
      <c r="D166" t="str">
        <v>https://en.wikipedia.org/wiki/Jack_Reacher_(film)</v>
      </c>
      <c r="E166" t="str">
        <v>Action</v>
      </c>
      <c r="F166" t="str">
        <v>Drama</v>
      </c>
      <c r="G166" t="str">
        <v>Christopher McQuarrie</v>
      </c>
      <c r="H166">
        <v>0</v>
      </c>
      <c r="I166" t="str">
        <v>Tom Cruise</v>
      </c>
      <c r="J166" t="str">
        <v>Rosamund Pike</v>
      </c>
      <c r="K166" t="str">
        <v>David Oyelowo</v>
      </c>
      <c r="L166" t="str">
        <v>Richard Jenkins</v>
      </c>
      <c r="M166" t="str">
        <v>Alexia Fast</v>
      </c>
      <c r="N166">
        <v>60000000</v>
      </c>
      <c r="O166">
        <v>218300000</v>
      </c>
      <c r="P166" s="65">
        <v>158300000</v>
      </c>
      <c r="Q166">
        <v>2.6383333333333332</v>
      </c>
    </row>
    <row r="167" spans="1:17" x14ac:dyDescent="0.2">
      <c r="A167" t="str">
        <v>Jack Ryan: Shadow Recruit</v>
      </c>
      <c r="B167" s="63">
        <v>41654</v>
      </c>
      <c r="C167">
        <v>2014</v>
      </c>
      <c r="D167" t="str">
        <v>https://en.wikipedia.org/wiki/Jack_Ryan:_Shadow_Recruit</v>
      </c>
      <c r="E167" t="str">
        <v>Action</v>
      </c>
      <c r="F167" t="str">
        <v>Adventure</v>
      </c>
      <c r="G167" t="str">
        <v>Kenneth Branagh</v>
      </c>
      <c r="H167">
        <v>0</v>
      </c>
      <c r="I167" t="str">
        <v>David Koepp</v>
      </c>
      <c r="J167" t="str">
        <v>Adam Cozad</v>
      </c>
      <c r="K167" t="str">
        <v>Anthony Peckham</v>
      </c>
      <c r="L167" t="str">
        <v>Steve Zaillian</v>
      </c>
      <c r="M167" t="str">
        <v>Chris Pine</v>
      </c>
      <c r="N167">
        <v>60000000</v>
      </c>
      <c r="O167">
        <v>135500000</v>
      </c>
      <c r="P167" s="65">
        <v>75500000</v>
      </c>
      <c r="Q167">
        <v>1.2583333333333333</v>
      </c>
    </row>
    <row r="168" spans="1:17" x14ac:dyDescent="0.2">
      <c r="A168" t="str">
        <v>Jane Got a Gun</v>
      </c>
      <c r="B168" s="63">
        <v>42398</v>
      </c>
      <c r="C168">
        <v>2016</v>
      </c>
      <c r="D168" t="str">
        <v>https://en.wikipedia.org/wiki/Jane_Got_a_Gun</v>
      </c>
      <c r="E168" t="str">
        <v>Action</v>
      </c>
      <c r="F168" t="str">
        <v>Drama</v>
      </c>
      <c r="G168" t="str">
        <v>Gavin O'Connor</v>
      </c>
      <c r="H168">
        <v>0</v>
      </c>
      <c r="I168" t="str">
        <v>Natalie Portman</v>
      </c>
      <c r="J168" t="str">
        <v>Joel Edgerton</v>
      </c>
      <c r="K168" t="str">
        <v>Ewan McGregor</v>
      </c>
      <c r="L168" t="str">
        <v>Rodrigo Santoro</v>
      </c>
      <c r="M168" t="str">
        <v>Noah Emmerich</v>
      </c>
      <c r="N168">
        <v>25000000</v>
      </c>
      <c r="O168">
        <v>3000000</v>
      </c>
      <c r="P168" s="65">
        <v>-22000000</v>
      </c>
      <c r="Q168">
        <v>-0.88</v>
      </c>
    </row>
    <row r="169" spans="1:17" x14ac:dyDescent="0.2">
      <c r="A169" t="str">
        <v>Jason Bourne</v>
      </c>
      <c r="B169" s="63">
        <v>42580</v>
      </c>
      <c r="C169">
        <v>2016</v>
      </c>
      <c r="D169" t="str">
        <v>https://en.wikipedia.org/wiki/Jason_Bourne_(film)</v>
      </c>
      <c r="E169" t="str">
        <v>Action</v>
      </c>
      <c r="F169" t="str">
        <v>Thriller</v>
      </c>
      <c r="G169" t="str">
        <v>Paul Greengrass</v>
      </c>
      <c r="H169">
        <v>0</v>
      </c>
      <c r="I169" t="str">
        <v>Matt Damon</v>
      </c>
      <c r="J169" t="str">
        <v>Julia Stiles</v>
      </c>
      <c r="K169" t="str">
        <v>Alicia Vikander</v>
      </c>
      <c r="L169" t="str">
        <v>Riz Ahmed</v>
      </c>
      <c r="M169" t="str">
        <v>Vincent Cassel</v>
      </c>
      <c r="N169">
        <v>120000000</v>
      </c>
      <c r="O169">
        <v>347900000</v>
      </c>
      <c r="P169" s="65">
        <v>227900000</v>
      </c>
      <c r="Q169">
        <v>1.8991666666666667</v>
      </c>
    </row>
    <row r="170" spans="1:17" x14ac:dyDescent="0.2">
      <c r="A170" t="str">
        <v>Jeff, Who Lives at Home</v>
      </c>
      <c r="B170" s="63">
        <v>40984</v>
      </c>
      <c r="C170">
        <v>2012</v>
      </c>
      <c r="D170" t="str">
        <v>https://en.wikipedia.org/wiki/Jeff,_Who_Lives_at_Home</v>
      </c>
      <c r="E170" t="str">
        <v>Comedy</v>
      </c>
      <c r="F170" t="str">
        <v>Drama</v>
      </c>
      <c r="G170" t="str">
        <v>Jay Duplass</v>
      </c>
      <c r="H170">
        <v>0</v>
      </c>
      <c r="I170" t="str">
        <v>Jason Segel</v>
      </c>
      <c r="J170" t="str">
        <v>Ed Helms</v>
      </c>
      <c r="K170" t="str">
        <v>Judy Greer</v>
      </c>
      <c r="L170" t="str">
        <v>Susan Sarandon</v>
      </c>
      <c r="M170" t="str">
        <v>Evan Ross</v>
      </c>
      <c r="N170">
        <v>7500000</v>
      </c>
      <c r="O170">
        <v>7500000</v>
      </c>
      <c r="P170" s="65">
        <v>0</v>
      </c>
      <c r="Q170">
        <v>0</v>
      </c>
    </row>
    <row r="171" spans="1:17" x14ac:dyDescent="0.2">
      <c r="A171" t="str">
        <v>Jem and the Holograms</v>
      </c>
      <c r="B171" s="63">
        <v>42300</v>
      </c>
      <c r="C171">
        <v>2015</v>
      </c>
      <c r="D171" t="str">
        <v>https://en.wikipedia.org/wiki/Jem_and_the_Holograms_(film)</v>
      </c>
      <c r="E171" t="str">
        <v>Musical</v>
      </c>
      <c r="F171" t="str">
        <v>Comedy</v>
      </c>
      <c r="G171" t="str">
        <v>Jon M. Chu</v>
      </c>
      <c r="H171">
        <v>0</v>
      </c>
      <c r="I171" t="str">
        <v>Aubrey Peeples</v>
      </c>
      <c r="J171" t="str">
        <v>Stefanie Scott</v>
      </c>
      <c r="K171" t="str">
        <v>Hayley Kiyoko</v>
      </c>
      <c r="L171" t="str">
        <v>Aurora Perrineau</v>
      </c>
      <c r="M171" t="str">
        <v>Ryan Guzman</v>
      </c>
      <c r="N171">
        <v>5000000</v>
      </c>
      <c r="O171">
        <v>2300000</v>
      </c>
      <c r="P171" s="65">
        <v>-2700000</v>
      </c>
      <c r="Q171">
        <v>-0.54</v>
      </c>
    </row>
    <row r="172" spans="1:17" x14ac:dyDescent="0.2">
      <c r="A172" t="str">
        <v>Jersey Boys</v>
      </c>
      <c r="B172" s="63">
        <v>41795</v>
      </c>
      <c r="C172">
        <v>2014</v>
      </c>
      <c r="D172" t="str">
        <v>https://en.wikipedia.org/wiki/Jersey_Boys_(film)</v>
      </c>
      <c r="E172" t="str">
        <v>Drama</v>
      </c>
      <c r="F172" t="str">
        <v>Musical</v>
      </c>
      <c r="G172" t="str">
        <v>Clint Eastwood</v>
      </c>
      <c r="H172">
        <v>0</v>
      </c>
      <c r="I172" t="str">
        <v>John Lloyd Young</v>
      </c>
      <c r="J172" t="str">
        <v>Erec Bergen</v>
      </c>
      <c r="K172" t="str">
        <v>Vincent Piazza</v>
      </c>
      <c r="L172" t="str">
        <v>Michael Lamenda</v>
      </c>
      <c r="M172" t="str">
        <v>Christopher Walken</v>
      </c>
      <c r="N172">
        <v>58600000</v>
      </c>
      <c r="O172">
        <v>67700000</v>
      </c>
      <c r="P172" s="65">
        <v>9100000</v>
      </c>
      <c r="Q172">
        <v>0.1552901023890785</v>
      </c>
    </row>
    <row r="173" spans="1:17" x14ac:dyDescent="0.2">
      <c r="A173" t="str">
        <v>Jobs</v>
      </c>
      <c r="B173" s="63">
        <v>41502</v>
      </c>
      <c r="C173">
        <v>2013</v>
      </c>
      <c r="D173" t="str">
        <v>https://en.wikipedia.org/wiki/Jobs_(film)</v>
      </c>
      <c r="E173" t="str">
        <v>Biography</v>
      </c>
      <c r="F173">
        <v>0</v>
      </c>
      <c r="G173" t="str">
        <v>Joshua Michael Stern</v>
      </c>
      <c r="H173">
        <v>0</v>
      </c>
      <c r="I173" t="str">
        <v>Ashton Kutcher</v>
      </c>
      <c r="J173" t="str">
        <v>Dermot Mulroney</v>
      </c>
      <c r="K173" t="str">
        <v>Josh Gad</v>
      </c>
      <c r="L173" t="str">
        <v>Lukas Haas</v>
      </c>
      <c r="M173" t="str">
        <v>J.K. Simmons</v>
      </c>
      <c r="N173">
        <v>12000000</v>
      </c>
      <c r="O173">
        <v>35900000</v>
      </c>
      <c r="P173" s="65">
        <v>23900000</v>
      </c>
      <c r="Q173">
        <v>1.9916666666666667</v>
      </c>
    </row>
    <row r="174" spans="1:17" x14ac:dyDescent="0.2">
      <c r="A174" t="str">
        <v>John Wick</v>
      </c>
      <c r="B174" s="63">
        <v>41925</v>
      </c>
      <c r="C174">
        <v>2014</v>
      </c>
      <c r="D174" t="str">
        <v>https://en.wikipedia.org/wiki/John_Wick_(film)</v>
      </c>
      <c r="E174" t="str">
        <v>Action</v>
      </c>
      <c r="F174" t="str">
        <v>Thriller</v>
      </c>
      <c r="G174" t="str">
        <v>Chad Stahelski</v>
      </c>
      <c r="H174" t="str">
        <v>David Leitch</v>
      </c>
      <c r="I174" t="str">
        <v>Keanu Reeves</v>
      </c>
      <c r="J174" t="str">
        <v>Bridget Moynahan</v>
      </c>
      <c r="K174" t="str">
        <v>Willem Dafoe</v>
      </c>
      <c r="L174">
        <v>0</v>
      </c>
      <c r="M174">
        <v>0</v>
      </c>
      <c r="N174">
        <v>20000000</v>
      </c>
      <c r="O174">
        <v>86000000</v>
      </c>
      <c r="P174" s="65">
        <v>66000000</v>
      </c>
      <c r="Q174">
        <v>3.3</v>
      </c>
    </row>
    <row r="175" spans="1:17" x14ac:dyDescent="0.2">
      <c r="A175" t="str">
        <v>Journey 2: The Mysterious Island</v>
      </c>
      <c r="B175" s="63">
        <v>40949</v>
      </c>
      <c r="C175">
        <v>2012</v>
      </c>
      <c r="D175" t="str">
        <v>https://en.wikipedia.org/wiki/Journey_2:_The_Mysterious_Island</v>
      </c>
      <c r="E175" t="str">
        <v>Adventure</v>
      </c>
      <c r="F175">
        <v>0</v>
      </c>
      <c r="G175" t="str">
        <v>Brad Peyton</v>
      </c>
      <c r="H175">
        <v>0</v>
      </c>
      <c r="I175" t="str">
        <v>Dwayne Johnson</v>
      </c>
      <c r="J175" t="str">
        <v>Michael Caine</v>
      </c>
      <c r="K175" t="str">
        <v>Josh Hutcherson</v>
      </c>
      <c r="L175" t="str">
        <v>Vanessa Hudgens</v>
      </c>
      <c r="M175" t="str">
        <v>Luis Guzmán</v>
      </c>
      <c r="N175">
        <v>79000000</v>
      </c>
      <c r="O175">
        <v>335300000</v>
      </c>
      <c r="P175" s="65">
        <v>256300000</v>
      </c>
      <c r="Q175">
        <v>3.2443037974683544</v>
      </c>
    </row>
    <row r="176" spans="1:17" x14ac:dyDescent="0.2">
      <c r="A176" t="str">
        <v>Joy</v>
      </c>
      <c r="B176" s="63">
        <v>42363</v>
      </c>
      <c r="C176">
        <v>2015</v>
      </c>
      <c r="D176" t="str">
        <v>https://en.wikipedia.org/wiki/Joy_(film)</v>
      </c>
      <c r="E176" t="str">
        <v>Comedy</v>
      </c>
      <c r="F176" t="str">
        <v>Drama</v>
      </c>
      <c r="G176" t="str">
        <v>David O. Russell</v>
      </c>
      <c r="H176">
        <v>0</v>
      </c>
      <c r="I176" t="str">
        <v>Jennifer Lawrence</v>
      </c>
      <c r="J176" t="str">
        <v>Robert De Niro</v>
      </c>
      <c r="K176" t="str">
        <v>Bradley Cooper</v>
      </c>
      <c r="L176" t="str">
        <v>Édgar Ramírez</v>
      </c>
      <c r="M176">
        <v>0</v>
      </c>
      <c r="N176">
        <v>60000000</v>
      </c>
      <c r="O176">
        <v>101100000</v>
      </c>
      <c r="P176" s="65">
        <v>41100000</v>
      </c>
      <c r="Q176">
        <v>0.68500000000000005</v>
      </c>
    </row>
    <row r="177" spans="1:17" x14ac:dyDescent="0.2">
      <c r="A177" t="str">
        <v>Keanu</v>
      </c>
      <c r="B177" s="63">
        <v>42489</v>
      </c>
      <c r="C177">
        <v>2016</v>
      </c>
      <c r="D177" t="str">
        <v>https://en.wikipedia.org/wiki/Keanu_(film)</v>
      </c>
      <c r="E177" t="str">
        <v>Comedy</v>
      </c>
      <c r="F177">
        <v>0</v>
      </c>
      <c r="G177" t="str">
        <v>Peter Atencio</v>
      </c>
      <c r="H177">
        <v>0</v>
      </c>
      <c r="I177" t="str">
        <v>Keegan-Michael Key</v>
      </c>
      <c r="J177" t="str">
        <v>Jordan Peele</v>
      </c>
      <c r="K177" t="str">
        <v>Method Man</v>
      </c>
      <c r="L177" t="str">
        <v>Gabrielle Union</v>
      </c>
      <c r="M177" t="str">
        <v>Will Forte</v>
      </c>
      <c r="N177">
        <v>15000000</v>
      </c>
      <c r="O177">
        <v>20700000</v>
      </c>
      <c r="P177" s="65">
        <v>5700000</v>
      </c>
      <c r="Q177">
        <v>0.38</v>
      </c>
    </row>
    <row r="178" spans="1:17" x14ac:dyDescent="0.2">
      <c r="A178" t="str">
        <v>Kill the Messenger</v>
      </c>
      <c r="B178" s="63">
        <v>41922</v>
      </c>
      <c r="C178">
        <v>2014</v>
      </c>
      <c r="D178" t="str">
        <v>https://en.wikipedia.org/wiki/Kill_the_Messenger_(2014_film)</v>
      </c>
      <c r="E178" t="str">
        <v>Crime</v>
      </c>
      <c r="F178" t="str">
        <v>Drama</v>
      </c>
      <c r="G178" t="str">
        <v>Michael Cuesta</v>
      </c>
      <c r="H178">
        <v>0</v>
      </c>
      <c r="I178" t="str">
        <v>Jeremy Renner</v>
      </c>
      <c r="J178" t="str">
        <v>Barry Pepper</v>
      </c>
      <c r="K178" t="str">
        <v>Mary Elizabeth Winstead</v>
      </c>
      <c r="L178" t="str">
        <v>Rosemarie DeWitt</v>
      </c>
      <c r="M178" t="str">
        <v>Ray Liotta</v>
      </c>
      <c r="N178">
        <v>5000000</v>
      </c>
      <c r="O178">
        <v>2500000</v>
      </c>
      <c r="P178" s="65">
        <v>-2500000</v>
      </c>
      <c r="Q178">
        <v>-0.5</v>
      </c>
    </row>
    <row r="179" spans="1:17" x14ac:dyDescent="0.2">
      <c r="A179" t="str">
        <v>Killing Them Softly</v>
      </c>
      <c r="B179" s="63">
        <v>41243</v>
      </c>
      <c r="C179">
        <v>2012</v>
      </c>
      <c r="D179" t="str">
        <v>https://en.wikipedia.org/wiki/Killing_Them_Softly</v>
      </c>
      <c r="E179" t="str">
        <v>Crime</v>
      </c>
      <c r="F179" t="str">
        <v>Drama</v>
      </c>
      <c r="G179" t="str">
        <v>Andrew Dominik</v>
      </c>
      <c r="H179">
        <v>0</v>
      </c>
      <c r="I179" t="str">
        <v>Brad Pitt</v>
      </c>
      <c r="J179" t="str">
        <v>Vincent Curatola</v>
      </c>
      <c r="K179" t="str">
        <v>Scoot McNairy</v>
      </c>
      <c r="L179" t="str">
        <v>Ben Mendelsohn</v>
      </c>
      <c r="M179" t="str">
        <v>Ray Liotta</v>
      </c>
      <c r="N179">
        <v>15000000</v>
      </c>
      <c r="O179">
        <v>37900000</v>
      </c>
      <c r="P179" s="65">
        <v>22900000</v>
      </c>
      <c r="Q179">
        <v>1.5266666666666666</v>
      </c>
    </row>
    <row r="180" spans="1:17" x14ac:dyDescent="0.2">
      <c r="A180" t="str">
        <v>Kingsman: The Secret Service</v>
      </c>
      <c r="B180" s="63">
        <v>41986</v>
      </c>
      <c r="C180">
        <v>2014</v>
      </c>
      <c r="D180" t="str">
        <v>https://en.wikipedia.org/wiki/Kingsman:_The_Secret_Service</v>
      </c>
      <c r="E180" t="str">
        <v>Action</v>
      </c>
      <c r="F180">
        <v>0</v>
      </c>
      <c r="G180" t="str">
        <v>Matthew Vaughn</v>
      </c>
      <c r="H180">
        <v>0</v>
      </c>
      <c r="I180" t="str">
        <v>Colin Firth</v>
      </c>
      <c r="J180" t="str">
        <v>Taron Egerton</v>
      </c>
      <c r="K180" t="str">
        <v>Samuel L. Jackson</v>
      </c>
      <c r="L180" t="str">
        <v>Mark Strong</v>
      </c>
      <c r="M180" t="str">
        <v>Michael Caine</v>
      </c>
      <c r="N180">
        <v>94000000</v>
      </c>
      <c r="O180">
        <v>414400000</v>
      </c>
      <c r="P180" s="65">
        <v>320400000</v>
      </c>
      <c r="Q180">
        <v>3.4085106382978725</v>
      </c>
    </row>
    <row r="181" spans="1:17" x14ac:dyDescent="0.2">
      <c r="A181" t="str">
        <v>Krampus</v>
      </c>
      <c r="B181" s="63">
        <v>42342</v>
      </c>
      <c r="C181">
        <v>2015</v>
      </c>
      <c r="D181" t="str">
        <v>https://en.wikipedia.org/wiki/Krampus_(film)</v>
      </c>
      <c r="E181" t="str">
        <v>Horror</v>
      </c>
      <c r="F181">
        <v>0</v>
      </c>
      <c r="G181" t="str">
        <v>Michael Dougherty</v>
      </c>
      <c r="H181">
        <v>0</v>
      </c>
      <c r="I181" t="str">
        <v>Emjay Anthony</v>
      </c>
      <c r="J181" t="str">
        <v>Allison Tolman</v>
      </c>
      <c r="K181" t="str">
        <v>Adam Scott</v>
      </c>
      <c r="L181">
        <v>0</v>
      </c>
      <c r="M181">
        <v>0</v>
      </c>
      <c r="N181">
        <v>15000000</v>
      </c>
      <c r="O181">
        <v>61500000</v>
      </c>
      <c r="P181" s="65">
        <v>46500000</v>
      </c>
      <c r="Q181">
        <v>3.1</v>
      </c>
    </row>
    <row r="182" spans="1:17" x14ac:dyDescent="0.2">
      <c r="A182" t="str">
        <v>Kubo and the Two Strings</v>
      </c>
      <c r="B182" s="63">
        <v>42601</v>
      </c>
      <c r="C182">
        <v>2016</v>
      </c>
      <c r="D182" t="str">
        <v>https://en.wikipedia.org/wiki/Kubo_and_the_Two_Strings</v>
      </c>
      <c r="E182" t="str">
        <v>Fantasy</v>
      </c>
      <c r="F182">
        <v>0</v>
      </c>
      <c r="G182" t="str">
        <v>Travis Knight</v>
      </c>
      <c r="H182">
        <v>0</v>
      </c>
      <c r="I182" t="str">
        <v>Art Parkinson</v>
      </c>
      <c r="J182" t="str">
        <v>Matthew McConaughey</v>
      </c>
      <c r="K182" t="str">
        <v>Rooney Mara</v>
      </c>
      <c r="L182" t="str">
        <v>Charlize Theron</v>
      </c>
      <c r="M182" t="str">
        <v>Ralph Fiennes</v>
      </c>
      <c r="N182">
        <v>60000000</v>
      </c>
      <c r="O182">
        <v>27600000</v>
      </c>
      <c r="P182" s="65">
        <v>-32400000</v>
      </c>
      <c r="Q182">
        <v>-0.54</v>
      </c>
    </row>
    <row r="183" spans="1:17" x14ac:dyDescent="0.2">
      <c r="A183" t="str">
        <v>Kung Fu Panda 3</v>
      </c>
      <c r="B183" s="63">
        <v>42392</v>
      </c>
      <c r="C183">
        <v>2016</v>
      </c>
      <c r="D183" t="str">
        <v>https://en.wikipedia.org/wiki/Kung_Fu_Panda_3</v>
      </c>
      <c r="E183" t="str">
        <v>Action</v>
      </c>
      <c r="F183" t="str">
        <v>Comedy</v>
      </c>
      <c r="G183" t="str">
        <v>Jennifer Yuh Nelson</v>
      </c>
      <c r="H183" t="str">
        <v>Alessandro Carloni</v>
      </c>
      <c r="I183" t="str">
        <v>Jack Black</v>
      </c>
      <c r="J183" t="str">
        <v>Angelina Jolie</v>
      </c>
      <c r="K183" t="str">
        <v>Dustin Hoffman</v>
      </c>
      <c r="L183" t="str">
        <v>Jackie Chan</v>
      </c>
      <c r="M183" t="str">
        <v>Seth Rogen</v>
      </c>
      <c r="N183">
        <v>145000000</v>
      </c>
      <c r="O183">
        <v>519900000</v>
      </c>
      <c r="P183" s="65">
        <v>374900000</v>
      </c>
      <c r="Q183">
        <v>2.5855172413793102</v>
      </c>
    </row>
    <row r="184" spans="1:17" x14ac:dyDescent="0.2">
      <c r="A184" t="str">
        <v>Lazer Team</v>
      </c>
      <c r="B184" s="63">
        <v>42396</v>
      </c>
      <c r="C184">
        <v>2016</v>
      </c>
      <c r="D184" t="str">
        <v>https://en.wikipedia.org/wiki/Lazer_Team</v>
      </c>
      <c r="E184" t="str">
        <v>Sci-Fi</v>
      </c>
      <c r="F184" t="str">
        <v>Comedy</v>
      </c>
      <c r="G184" t="str">
        <v>Matt Hullum</v>
      </c>
      <c r="H184">
        <v>0</v>
      </c>
      <c r="I184" t="str">
        <v>Burnie Burns</v>
      </c>
      <c r="J184" t="str">
        <v>Gavin Free</v>
      </c>
      <c r="K184" t="str">
        <v>Michael Jones</v>
      </c>
      <c r="L184" t="str">
        <v>Colton Dunn</v>
      </c>
      <c r="M184" t="str">
        <v>Allie DeBerry</v>
      </c>
      <c r="N184">
        <v>2400000</v>
      </c>
      <c r="O184">
        <v>1600000</v>
      </c>
      <c r="P184" s="65">
        <v>-800000</v>
      </c>
      <c r="Q184">
        <v>-0.33333333333333331</v>
      </c>
    </row>
    <row r="185" spans="1:17" x14ac:dyDescent="0.2">
      <c r="A185" t="str">
        <v>Left Behind</v>
      </c>
      <c r="B185" s="63">
        <v>41915</v>
      </c>
      <c r="C185">
        <v>2014</v>
      </c>
      <c r="D185" t="str">
        <v>https://en.wikipedia.org/wiki/Left_Behind_(2014_film)</v>
      </c>
      <c r="E185" t="str">
        <v>Religious</v>
      </c>
      <c r="F185" t="str">
        <v>Thriller</v>
      </c>
      <c r="G185" t="str">
        <v>Vic Armstrong</v>
      </c>
      <c r="H185">
        <v>0</v>
      </c>
      <c r="I185" t="str">
        <v>Nicolas Cage</v>
      </c>
      <c r="J185" t="str">
        <v>Chad Michael Murray</v>
      </c>
      <c r="K185" t="str">
        <v>Cassi Thomson</v>
      </c>
      <c r="L185" t="str">
        <v>Nicky Whelan</v>
      </c>
      <c r="M185" t="str">
        <v>Jordin Sparks</v>
      </c>
      <c r="N185">
        <v>16000000</v>
      </c>
      <c r="O185">
        <v>27600000</v>
      </c>
      <c r="P185" s="65">
        <v>11600000</v>
      </c>
      <c r="Q185">
        <v>0.72499999999999998</v>
      </c>
    </row>
    <row r="186" spans="1:17" x14ac:dyDescent="0.2">
      <c r="A186" t="str">
        <v>Les Misérables</v>
      </c>
      <c r="B186" s="63">
        <v>41268</v>
      </c>
      <c r="C186">
        <v>2012</v>
      </c>
      <c r="D186" t="str">
        <v>https://en.wikipedia.org/wiki/Les_Mis%25C3%25A9rables_(2012_film)</v>
      </c>
      <c r="E186" t="str">
        <v>Musical</v>
      </c>
      <c r="F186">
        <v>0</v>
      </c>
      <c r="G186" t="str">
        <v>Tom Hooper</v>
      </c>
      <c r="H186">
        <v>0</v>
      </c>
      <c r="I186" t="str">
        <v>Hugh Jackman</v>
      </c>
      <c r="J186" t="str">
        <v>Russell Crowe</v>
      </c>
      <c r="K186" t="str">
        <v>Eddie Redmayne</v>
      </c>
      <c r="L186" t="str">
        <v>Colm Wilkinson</v>
      </c>
      <c r="M186" t="str">
        <v>Anne Hathaway</v>
      </c>
      <c r="N186">
        <v>61000000</v>
      </c>
      <c r="O186">
        <v>441800000</v>
      </c>
      <c r="P186" s="65">
        <v>380800000</v>
      </c>
      <c r="Q186">
        <v>6.2426229508196718</v>
      </c>
    </row>
    <row r="187" spans="1:17" x14ac:dyDescent="0.2">
      <c r="A187" t="str">
        <v>Let's Be Cops</v>
      </c>
      <c r="B187" s="63">
        <v>41864</v>
      </c>
      <c r="C187">
        <v>2014</v>
      </c>
      <c r="D187" t="str">
        <v>https://en.wikipedia.org/wiki/Let%2527s_Be_Cops</v>
      </c>
      <c r="E187" t="str">
        <v>Action</v>
      </c>
      <c r="F187" t="str">
        <v>Comedy</v>
      </c>
      <c r="G187" t="str">
        <v>Luke Greenfield</v>
      </c>
      <c r="H187">
        <v>0</v>
      </c>
      <c r="I187" t="str">
        <v>Jake Johnson</v>
      </c>
      <c r="J187" t="str">
        <v>Damon Wayans</v>
      </c>
      <c r="K187" t="str">
        <v>Jr.</v>
      </c>
      <c r="L187">
        <v>0</v>
      </c>
      <c r="M187">
        <v>0</v>
      </c>
      <c r="N187">
        <v>17000000</v>
      </c>
      <c r="O187">
        <v>138200000</v>
      </c>
      <c r="P187" s="65">
        <v>121200000</v>
      </c>
      <c r="Q187">
        <v>7.1294117647058828</v>
      </c>
    </row>
    <row r="188" spans="1:17" x14ac:dyDescent="0.2">
      <c r="A188" t="str">
        <v>Life of Pi</v>
      </c>
      <c r="B188" s="63">
        <v>41234</v>
      </c>
      <c r="C188">
        <v>2012</v>
      </c>
      <c r="D188" t="str">
        <v>https://en.wikipedia.org/wiki/Life_of_Pi_(film)</v>
      </c>
      <c r="E188" t="str">
        <v>Drama</v>
      </c>
      <c r="F188" t="str">
        <v>Adventure</v>
      </c>
      <c r="G188" t="str">
        <v>Ang Lee</v>
      </c>
      <c r="H188">
        <v>0</v>
      </c>
      <c r="I188" t="str">
        <v>Suraj Sharma</v>
      </c>
      <c r="J188" t="str">
        <v>Ayush Tandon</v>
      </c>
      <c r="K188" t="str">
        <v>Irrfan Khan</v>
      </c>
      <c r="L188" t="str">
        <v>Gérard Depardieu</v>
      </c>
      <c r="M188">
        <v>0</v>
      </c>
      <c r="N188">
        <v>120000000</v>
      </c>
      <c r="O188">
        <v>609000000</v>
      </c>
      <c r="P188" s="65">
        <v>489000000</v>
      </c>
      <c r="Q188">
        <v>4.0750000000000002</v>
      </c>
    </row>
    <row r="189" spans="1:17" x14ac:dyDescent="0.2">
      <c r="A189" t="str">
        <v>Lights Out</v>
      </c>
      <c r="B189" s="63">
        <v>42573</v>
      </c>
      <c r="C189">
        <v>2016</v>
      </c>
      <c r="D189" t="str">
        <v>https://en.wikipedia.org/wiki/Lights_Out_(2016_film)</v>
      </c>
      <c r="E189" t="str">
        <v>Horror</v>
      </c>
      <c r="F189" t="str">
        <v>Thriller</v>
      </c>
      <c r="G189" t="str">
        <v>David F. Sandberg</v>
      </c>
      <c r="H189">
        <v>0</v>
      </c>
      <c r="I189" t="str">
        <v>Teresa Palmer</v>
      </c>
      <c r="J189" t="str">
        <v>Gabriel Bateman</v>
      </c>
      <c r="K189" t="str">
        <v>Alexander DiPersia</v>
      </c>
      <c r="L189">
        <v>0</v>
      </c>
      <c r="M189">
        <v>0</v>
      </c>
      <c r="N189">
        <v>4900000</v>
      </c>
      <c r="O189">
        <v>125900000</v>
      </c>
      <c r="P189" s="65">
        <v>121000000</v>
      </c>
      <c r="Q189">
        <v>24.693877551020407</v>
      </c>
    </row>
    <row r="190" spans="1:17" x14ac:dyDescent="0.2">
      <c r="A190" t="str">
        <v>Lincoln</v>
      </c>
      <c r="B190" s="63">
        <v>41222</v>
      </c>
      <c r="C190">
        <v>2012</v>
      </c>
      <c r="D190" t="str">
        <v>https://en.wikipedia.org/wiki/Lincoln_(2012_film)</v>
      </c>
      <c r="E190" t="str">
        <v>Drama</v>
      </c>
      <c r="F190">
        <v>0</v>
      </c>
      <c r="G190" t="str">
        <v>Steven Spielberg</v>
      </c>
      <c r="H190">
        <v>0</v>
      </c>
      <c r="I190" t="str">
        <v>Daniel Day-Lewis</v>
      </c>
      <c r="J190" t="str">
        <v>David Strathairn</v>
      </c>
      <c r="K190" t="str">
        <v>Hal Holbrook</v>
      </c>
      <c r="L190" t="str">
        <v>Sally Field</v>
      </c>
      <c r="M190" t="str">
        <v>Joseph Gordon-Levitt</v>
      </c>
      <c r="N190">
        <v>65000000</v>
      </c>
      <c r="O190">
        <v>275300000</v>
      </c>
      <c r="P190" s="65">
        <v>210300000</v>
      </c>
      <c r="Q190">
        <v>3.2353846153846155</v>
      </c>
    </row>
    <row r="191" spans="1:17" x14ac:dyDescent="0.2">
      <c r="A191" t="str">
        <v>Little Boy</v>
      </c>
      <c r="B191" s="63">
        <v>42118</v>
      </c>
      <c r="C191">
        <v>2015</v>
      </c>
      <c r="D191" t="str">
        <v>https://en.wikipedia.org/wiki/Little_Boy_(film)</v>
      </c>
      <c r="E191" t="str">
        <v>Drama</v>
      </c>
      <c r="F191">
        <v>0</v>
      </c>
      <c r="G191" t="str">
        <v>Alejandro Gómez Monteverde</v>
      </c>
      <c r="H191">
        <v>0</v>
      </c>
      <c r="I191" t="str">
        <v>Jakob Salvati</v>
      </c>
      <c r="J191" t="str">
        <v>David Henrie</v>
      </c>
      <c r="K191" t="str">
        <v>Kevin James</v>
      </c>
      <c r="L191" t="str">
        <v>Emily Watson</v>
      </c>
      <c r="M191" t="str">
        <v>Ted Levine</v>
      </c>
      <c r="N191">
        <v>20000000</v>
      </c>
      <c r="O191">
        <v>17500000</v>
      </c>
      <c r="P191" s="65">
        <v>-2500000</v>
      </c>
      <c r="Q191">
        <v>-0.125</v>
      </c>
    </row>
    <row r="192" spans="1:17" x14ac:dyDescent="0.2">
      <c r="A192" t="str">
        <v>Lockout</v>
      </c>
      <c r="B192" s="63">
        <v>41012</v>
      </c>
      <c r="C192">
        <v>2012</v>
      </c>
      <c r="D192" t="str">
        <v>https://en.wikipedia.org/wiki/Lockout_(film)</v>
      </c>
      <c r="E192" t="str">
        <v>Action</v>
      </c>
      <c r="F192" t="str">
        <v>Sci-Fi</v>
      </c>
      <c r="G192" t="str">
        <v>James Mather</v>
      </c>
      <c r="H192" t="str">
        <v>Stephen St.Leger</v>
      </c>
      <c r="I192" t="str">
        <v>Guy Pearce</v>
      </c>
      <c r="J192" t="str">
        <v>Maggie Grace</v>
      </c>
      <c r="K192" t="str">
        <v>Peter Stormare</v>
      </c>
      <c r="L192" t="str">
        <v>Lennie James</v>
      </c>
      <c r="M192" t="str">
        <v>Vincent Regan</v>
      </c>
      <c r="N192">
        <v>20000000</v>
      </c>
      <c r="O192">
        <v>32200000.000000004</v>
      </c>
      <c r="P192" s="65">
        <v>12200000.000000004</v>
      </c>
      <c r="Q192">
        <v>0.61000000000000021</v>
      </c>
    </row>
    <row r="193" spans="1:17" x14ac:dyDescent="0.2">
      <c r="A193" t="str">
        <v>London Has Fallen</v>
      </c>
      <c r="B193" s="63">
        <v>42433</v>
      </c>
      <c r="C193">
        <v>2016</v>
      </c>
      <c r="D193" t="str">
        <v>https://en.wikipedia.org/wiki/London_Has_Fallen</v>
      </c>
      <c r="E193" t="str">
        <v>Action</v>
      </c>
      <c r="F193">
        <v>0</v>
      </c>
      <c r="G193" t="str">
        <v>Babak Najafi</v>
      </c>
      <c r="H193">
        <v>0</v>
      </c>
      <c r="I193" t="str">
        <v>Gerard Butler</v>
      </c>
      <c r="J193" t="str">
        <v>Aaron Eckhart</v>
      </c>
      <c r="K193" t="str">
        <v>Morgan Freeman</v>
      </c>
      <c r="L193" t="str">
        <v>Angela Bassett</v>
      </c>
      <c r="M193" t="str">
        <v>Alon Aboutboul</v>
      </c>
      <c r="N193">
        <v>60000000</v>
      </c>
      <c r="O193">
        <v>195700000</v>
      </c>
      <c r="P193" s="65">
        <v>135700000</v>
      </c>
      <c r="Q193">
        <v>2.2616666666666667</v>
      </c>
    </row>
    <row r="194" spans="1:17" x14ac:dyDescent="0.2">
      <c r="A194" t="str">
        <v>Looper</v>
      </c>
      <c r="B194" s="63">
        <v>41180</v>
      </c>
      <c r="C194">
        <v>2012</v>
      </c>
      <c r="D194" t="str">
        <v>https://en.wikipedia.org/wiki/Looper_(film)</v>
      </c>
      <c r="E194" t="str">
        <v>Action</v>
      </c>
      <c r="F194" t="str">
        <v>Sci-Fi</v>
      </c>
      <c r="G194" t="str">
        <v>Rian Johnson</v>
      </c>
      <c r="H194">
        <v>0</v>
      </c>
      <c r="I194" t="str">
        <v>Joseph Gordon-Levitt</v>
      </c>
      <c r="J194" t="str">
        <v>Bruce Willis</v>
      </c>
      <c r="K194" t="str">
        <v>Emily Blunt</v>
      </c>
      <c r="L194" t="str">
        <v>Paul Dano</v>
      </c>
      <c r="M194" t="str">
        <v>Noah Segan</v>
      </c>
      <c r="N194">
        <v>30000000</v>
      </c>
      <c r="O194">
        <v>176500000</v>
      </c>
      <c r="P194" s="65">
        <v>146500000</v>
      </c>
      <c r="Q194">
        <v>4.8833333333333337</v>
      </c>
    </row>
    <row r="195" spans="1:17" x14ac:dyDescent="0.2">
      <c r="A195" t="str">
        <v>Love the Coopers</v>
      </c>
      <c r="B195" s="63">
        <v>42312</v>
      </c>
      <c r="C195">
        <v>2015</v>
      </c>
      <c r="D195" t="str">
        <v>https://en.wikipedia.org/wiki/Love_the_Coopers</v>
      </c>
      <c r="E195" t="str">
        <v>Romance</v>
      </c>
      <c r="F195" t="str">
        <v>Comedy</v>
      </c>
      <c r="G195" t="str">
        <v>Jessie Nelson</v>
      </c>
      <c r="H195">
        <v>0</v>
      </c>
      <c r="I195" t="str">
        <v>John Goodman</v>
      </c>
      <c r="J195" t="str">
        <v>Diane Keaton</v>
      </c>
      <c r="K195" t="str">
        <v>Amanda Seyfried</v>
      </c>
      <c r="L195" t="str">
        <v>Alan Arkin</v>
      </c>
      <c r="M195" t="str">
        <v>Olivia Wilde</v>
      </c>
      <c r="N195">
        <v>24000000</v>
      </c>
      <c r="O195">
        <v>41100000</v>
      </c>
      <c r="P195" s="65">
        <v>17100000</v>
      </c>
      <c r="Q195">
        <v>0.71250000000000002</v>
      </c>
    </row>
    <row r="196" spans="1:17" x14ac:dyDescent="0.2">
      <c r="A196" t="str">
        <v>Lucy</v>
      </c>
      <c r="B196" s="63">
        <v>41845</v>
      </c>
      <c r="C196">
        <v>2014</v>
      </c>
      <c r="D196" t="str">
        <v>https://en.wikipedia.org/wiki/Lucy_(2014_film)</v>
      </c>
      <c r="E196" t="str">
        <v>Sci-Fi</v>
      </c>
      <c r="F196">
        <v>0</v>
      </c>
      <c r="G196" t="str">
        <v>Luc Besson</v>
      </c>
      <c r="H196">
        <v>0</v>
      </c>
      <c r="I196" t="str">
        <v>Scarlett Johansson</v>
      </c>
      <c r="J196" t="str">
        <v>Morgan Freeman</v>
      </c>
      <c r="K196" t="str">
        <v>Choi Min-sik</v>
      </c>
      <c r="L196">
        <v>0</v>
      </c>
      <c r="M196">
        <v>0</v>
      </c>
      <c r="N196">
        <v>40000000</v>
      </c>
      <c r="O196">
        <v>463400000</v>
      </c>
      <c r="P196" s="65">
        <v>423400000</v>
      </c>
      <c r="Q196">
        <v>10.585000000000001</v>
      </c>
    </row>
    <row r="197" spans="1:17" x14ac:dyDescent="0.2">
      <c r="A197" t="str">
        <v>Mad Max: Fury Road</v>
      </c>
      <c r="B197" s="63">
        <v>42131</v>
      </c>
      <c r="C197">
        <v>2015</v>
      </c>
      <c r="D197" t="str">
        <v>https://en.wikipedia.org/wiki/Mad_Max:_Fury_Road</v>
      </c>
      <c r="E197" t="str">
        <v>Action</v>
      </c>
      <c r="F197">
        <v>0</v>
      </c>
      <c r="G197" t="str">
        <v>George Miller</v>
      </c>
      <c r="H197">
        <v>0</v>
      </c>
      <c r="I197" t="str">
        <v>Tom Hardy</v>
      </c>
      <c r="J197" t="str">
        <v>Charlize Theron</v>
      </c>
      <c r="K197" t="str">
        <v>Hugh Keays-Byrne</v>
      </c>
      <c r="L197" t="str">
        <v>Nicholas Hoult</v>
      </c>
      <c r="M197" t="str">
        <v>Rosie Huntington-Whiteley</v>
      </c>
      <c r="N197">
        <v>150000000</v>
      </c>
      <c r="O197">
        <v>378400000</v>
      </c>
      <c r="P197" s="65">
        <v>228400000</v>
      </c>
      <c r="Q197">
        <v>1.5226666666666666</v>
      </c>
    </row>
    <row r="198" spans="1:17" x14ac:dyDescent="0.2">
      <c r="A198" t="str">
        <v>Madagascar 3: Europe's Most Wanted</v>
      </c>
      <c r="B198" s="63">
        <v>41068</v>
      </c>
      <c r="C198">
        <v>2012</v>
      </c>
      <c r="D198" t="str">
        <v>https://en.wikipedia.org/wiki/Madagascar_3:_Europe%2527s_Most_Wanted</v>
      </c>
      <c r="E198" t="str">
        <v>Comedy</v>
      </c>
      <c r="F198">
        <v>0</v>
      </c>
      <c r="G198" t="str">
        <v>Eric Darnell</v>
      </c>
      <c r="H198">
        <v>0</v>
      </c>
      <c r="I198" t="str">
        <v>Noah Baumbach(screenplay); Ben Stiller</v>
      </c>
      <c r="J198" t="str">
        <v>Chris Rock</v>
      </c>
      <c r="K198" t="str">
        <v>David Schwimmer</v>
      </c>
      <c r="L198" t="str">
        <v>Jada Pinkett Smith</v>
      </c>
      <c r="M198" t="str">
        <v>Sacha Baron Cohen</v>
      </c>
      <c r="N198">
        <v>145000000</v>
      </c>
      <c r="O198">
        <v>746900000</v>
      </c>
      <c r="P198" s="65">
        <v>601900000</v>
      </c>
      <c r="Q198">
        <v>4.1510344827586207</v>
      </c>
    </row>
    <row r="199" spans="1:17" x14ac:dyDescent="0.2">
      <c r="A199" t="str">
        <v>Magic in the Moonlight</v>
      </c>
      <c r="B199" s="63">
        <v>41845</v>
      </c>
      <c r="C199">
        <v>2014</v>
      </c>
      <c r="D199" t="str">
        <v>https://en.wikipedia.org/wiki/Magic_in_the_Moonlight</v>
      </c>
      <c r="E199" t="str">
        <v>Comedy</v>
      </c>
      <c r="F199">
        <v>0</v>
      </c>
      <c r="G199" t="str">
        <v>Woody Allen</v>
      </c>
      <c r="H199">
        <v>0</v>
      </c>
      <c r="I199" t="str">
        <v>Emma Stone</v>
      </c>
      <c r="J199" t="str">
        <v>Colin Firth</v>
      </c>
      <c r="K199" t="str">
        <v>Hamish Linklater</v>
      </c>
      <c r="L199" t="str">
        <v>Marcia Gay Harden</v>
      </c>
      <c r="M199" t="str">
        <v>Jacki Weaver</v>
      </c>
      <c r="N199">
        <v>16800000</v>
      </c>
      <c r="O199">
        <v>51000000</v>
      </c>
      <c r="P199" s="65">
        <v>34200000</v>
      </c>
      <c r="Q199">
        <v>2.0357142857142856</v>
      </c>
    </row>
    <row r="200" spans="1:17" x14ac:dyDescent="0.2">
      <c r="A200" t="str">
        <v>Mama</v>
      </c>
      <c r="B200" s="63">
        <v>41292</v>
      </c>
      <c r="C200">
        <v>2013</v>
      </c>
      <c r="D200" t="str">
        <v>https://en.wikipedia.org/wiki/Mama_(2013_film)</v>
      </c>
      <c r="E200" t="str">
        <v>Horror</v>
      </c>
      <c r="F200" t="str">
        <v>Thriller</v>
      </c>
      <c r="G200" t="str">
        <v>Andres Muschietti</v>
      </c>
      <c r="H200">
        <v>0</v>
      </c>
      <c r="I200" t="str">
        <v>Jessica Chastain</v>
      </c>
      <c r="J200" t="str">
        <v>Nikolaj Coster-Waldau</v>
      </c>
      <c r="K200" t="str">
        <v>Daniel Kash</v>
      </c>
      <c r="L200" t="str">
        <v>David Fox</v>
      </c>
      <c r="M200">
        <v>0</v>
      </c>
      <c r="N200">
        <v>15000000</v>
      </c>
      <c r="O200">
        <v>146400000</v>
      </c>
      <c r="P200" s="65">
        <v>131400000</v>
      </c>
      <c r="Q200">
        <v>8.76</v>
      </c>
    </row>
    <row r="201" spans="1:17" x14ac:dyDescent="0.2">
      <c r="A201" t="str">
        <v>Man of Steel</v>
      </c>
      <c r="B201" s="63">
        <v>41439</v>
      </c>
      <c r="C201">
        <v>2013</v>
      </c>
      <c r="D201" t="str">
        <v>https://en.wikipedia.org/wiki/Man_of_Steel_(film)</v>
      </c>
      <c r="E201" t="str">
        <v>Action</v>
      </c>
      <c r="F201" t="str">
        <v>Adventure</v>
      </c>
      <c r="G201" t="str">
        <v>Zack Snyder</v>
      </c>
      <c r="H201">
        <v>0</v>
      </c>
      <c r="I201" t="str">
        <v>Henry Cavill</v>
      </c>
      <c r="J201" t="str">
        <v>Amy Adams</v>
      </c>
      <c r="K201" t="str">
        <v>Michael Shannon</v>
      </c>
      <c r="L201" t="str">
        <v>Kevin Costner</v>
      </c>
      <c r="M201" t="str">
        <v>Diane Lane</v>
      </c>
      <c r="N201">
        <v>225000000</v>
      </c>
      <c r="O201">
        <v>668000000</v>
      </c>
      <c r="P201" s="65">
        <v>443000000</v>
      </c>
      <c r="Q201">
        <v>1.9688888888888889</v>
      </c>
    </row>
    <row r="202" spans="1:17" x14ac:dyDescent="0.2">
      <c r="A202" t="str">
        <v>Man on a Ledge</v>
      </c>
      <c r="B202" s="63">
        <v>40935</v>
      </c>
      <c r="C202">
        <v>2012</v>
      </c>
      <c r="D202" t="str">
        <v>https://en.wikipedia.org/wiki/Man_on_a_Ledge</v>
      </c>
      <c r="E202" t="str">
        <v>Action</v>
      </c>
      <c r="F202" t="str">
        <v>Drama</v>
      </c>
      <c r="G202" t="str">
        <v>Asger Leth</v>
      </c>
      <c r="H202">
        <v>0</v>
      </c>
      <c r="I202" t="str">
        <v>Sam Worthington</v>
      </c>
      <c r="J202" t="str">
        <v>Ed Harris</v>
      </c>
      <c r="K202" t="str">
        <v>Elizabeth Banks</v>
      </c>
      <c r="L202" t="str">
        <v>Jamie Bell</v>
      </c>
      <c r="M202" t="str">
        <v>Kyra Sedgwick</v>
      </c>
      <c r="N202">
        <v>42000000</v>
      </c>
      <c r="O202">
        <v>46200000</v>
      </c>
      <c r="P202" s="65">
        <v>4200000</v>
      </c>
      <c r="Q202">
        <v>0.1</v>
      </c>
    </row>
    <row r="203" spans="1:17" x14ac:dyDescent="0.2">
      <c r="A203" t="str">
        <v>Max</v>
      </c>
      <c r="B203" s="63">
        <v>42181</v>
      </c>
      <c r="C203">
        <v>2015</v>
      </c>
      <c r="D203" t="str">
        <v>https://en.wikipedia.org/wiki/Max_(2015_film)</v>
      </c>
      <c r="E203" t="str">
        <v>Adventure</v>
      </c>
      <c r="F203">
        <v>0</v>
      </c>
      <c r="G203" t="str">
        <v>Boaz Yakin</v>
      </c>
      <c r="H203">
        <v>0</v>
      </c>
      <c r="I203" t="str">
        <v>Josh Wiggins</v>
      </c>
      <c r="J203" t="str">
        <v>Thomas Haden Church</v>
      </c>
      <c r="K203" t="str">
        <v>Lauren Graham</v>
      </c>
      <c r="L203">
        <v>0</v>
      </c>
      <c r="M203">
        <v>0</v>
      </c>
      <c r="N203">
        <v>20000000</v>
      </c>
      <c r="O203">
        <v>44000000</v>
      </c>
      <c r="P203" s="65">
        <v>24000000</v>
      </c>
      <c r="Q203">
        <v>1.2</v>
      </c>
    </row>
    <row r="204" spans="1:17" x14ac:dyDescent="0.2">
      <c r="A204" t="str">
        <v>Maze Runner: The Scorch Trials</v>
      </c>
      <c r="B204" s="63">
        <v>42265</v>
      </c>
      <c r="C204">
        <v>2015</v>
      </c>
      <c r="D204" t="str">
        <v>https://en.wikipedia.org/wiki/Maze_Runner:_The_Scorch_Trials</v>
      </c>
      <c r="E204" t="str">
        <v>Sci-Fi</v>
      </c>
      <c r="F204" t="str">
        <v>Action</v>
      </c>
      <c r="G204" t="str">
        <v>Wes Ball</v>
      </c>
      <c r="H204">
        <v>0</v>
      </c>
      <c r="I204" t="str">
        <v>Dylan O'Brien</v>
      </c>
      <c r="J204" t="str">
        <v>Ki Hong Lee</v>
      </c>
      <c r="K204" t="str">
        <v>Thomas Sangster</v>
      </c>
      <c r="L204" t="str">
        <v>Kaya Scodelario</v>
      </c>
      <c r="M204" t="str">
        <v>Patricia Clarkson</v>
      </c>
      <c r="N204">
        <v>61000000</v>
      </c>
      <c r="O204">
        <v>312300000</v>
      </c>
      <c r="P204" s="65">
        <v>251300000</v>
      </c>
      <c r="Q204">
        <v>4.1196721311475413</v>
      </c>
    </row>
    <row r="205" spans="1:17" x14ac:dyDescent="0.2">
      <c r="A205" t="str">
        <v>Me and Earl and the Dying Girl</v>
      </c>
      <c r="B205" s="63">
        <v>42029</v>
      </c>
      <c r="C205">
        <v>2015</v>
      </c>
      <c r="D205" t="str">
        <v>https://en.wikipedia.org/wiki/Me_and_Earl_and_the_Dying_Girl_(film)</v>
      </c>
      <c r="E205" t="str">
        <v>Comedy</v>
      </c>
      <c r="F205" t="str">
        <v>Drama</v>
      </c>
      <c r="G205" t="str">
        <v>Alfonso Gomez-Rejon</v>
      </c>
      <c r="H205">
        <v>0</v>
      </c>
      <c r="I205" t="str">
        <v>Thomas Mann</v>
      </c>
      <c r="J205" t="str">
        <v>Olivia Cooke</v>
      </c>
      <c r="K205" t="str">
        <v>Ronald Cyler II</v>
      </c>
      <c r="L205" t="str">
        <v>Jon Bernthal</v>
      </c>
      <c r="M205" t="str">
        <v>Nick Offerman</v>
      </c>
      <c r="N205">
        <v>8000000</v>
      </c>
      <c r="O205">
        <v>9100000</v>
      </c>
      <c r="P205" s="65">
        <v>1100000</v>
      </c>
      <c r="Q205">
        <v>0.13750000000000001</v>
      </c>
    </row>
    <row r="206" spans="1:17" x14ac:dyDescent="0.2">
      <c r="A206" t="str">
        <v>Me Before You</v>
      </c>
      <c r="B206" s="63">
        <v>42524</v>
      </c>
      <c r="C206">
        <v>2016</v>
      </c>
      <c r="D206" t="str">
        <v>https://en.wikipedia.org/wiki/Me_Before_You_(film)</v>
      </c>
      <c r="E206" t="str">
        <v>Drama</v>
      </c>
      <c r="F206" t="str">
        <v>Romance</v>
      </c>
      <c r="G206" t="str">
        <v>Thea Sharrock</v>
      </c>
      <c r="H206">
        <v>0</v>
      </c>
      <c r="I206" t="str">
        <v>Emilia Clarke</v>
      </c>
      <c r="J206" t="str">
        <v>Sam Claflin</v>
      </c>
      <c r="K206" t="str">
        <v>Charles Dance</v>
      </c>
      <c r="L206" t="str">
        <v>Jenna Coleman</v>
      </c>
      <c r="M206" t="str">
        <v>Janet McTeer</v>
      </c>
      <c r="N206">
        <v>20000000</v>
      </c>
      <c r="O206">
        <v>196200000</v>
      </c>
      <c r="P206" s="65">
        <v>176200000</v>
      </c>
      <c r="Q206">
        <v>8.81</v>
      </c>
    </row>
    <row r="207" spans="1:17" x14ac:dyDescent="0.2">
      <c r="A207" t="str">
        <v>Mechanic: Resurrection</v>
      </c>
      <c r="B207" s="63">
        <v>42608</v>
      </c>
      <c r="C207">
        <v>2016</v>
      </c>
      <c r="D207" t="str">
        <v>https://en.wikipedia.org/wiki/Mechanic:_Resurrection</v>
      </c>
      <c r="E207" t="str">
        <v>Action</v>
      </c>
      <c r="F207">
        <v>0</v>
      </c>
      <c r="G207" t="str">
        <v>Dennis Gansel</v>
      </c>
      <c r="H207">
        <v>0</v>
      </c>
      <c r="I207" t="str">
        <v>Jason Statham</v>
      </c>
      <c r="J207" t="str">
        <v>Jessica Alba</v>
      </c>
      <c r="K207" t="str">
        <v>Tommy Lee Jones</v>
      </c>
      <c r="L207" t="str">
        <v>Michelle Yeoh</v>
      </c>
      <c r="M207">
        <v>0</v>
      </c>
      <c r="N207">
        <v>40000000</v>
      </c>
      <c r="O207">
        <v>7500000</v>
      </c>
      <c r="P207" s="65">
        <v>-32500000</v>
      </c>
      <c r="Q207">
        <v>-0.8125</v>
      </c>
    </row>
    <row r="208" spans="1:17" x14ac:dyDescent="0.2">
      <c r="A208" t="str">
        <v>Men in Black 3</v>
      </c>
      <c r="B208" s="63">
        <v>41054</v>
      </c>
      <c r="C208">
        <v>2012</v>
      </c>
      <c r="D208" t="str">
        <v>https://en.wikipedia.org/wiki/Men_in_Black_3</v>
      </c>
      <c r="E208" t="str">
        <v>Comedy</v>
      </c>
      <c r="F208" t="str">
        <v>Fantasy</v>
      </c>
      <c r="G208" t="str">
        <v>Barry Sonnenfeld</v>
      </c>
      <c r="H208">
        <v>0</v>
      </c>
      <c r="I208" t="str">
        <v>Will Smith</v>
      </c>
      <c r="J208" t="str">
        <v>Tommy Lee Jones</v>
      </c>
      <c r="K208" t="str">
        <v>Josh Brolin</v>
      </c>
      <c r="L208" t="str">
        <v>Jemaine Clement</v>
      </c>
      <c r="M208" t="str">
        <v>Emma Thompson</v>
      </c>
      <c r="N208">
        <v>215000000</v>
      </c>
      <c r="O208">
        <v>624000000</v>
      </c>
      <c r="P208" s="65">
        <v>409000000</v>
      </c>
      <c r="Q208">
        <v>1.9023255813953488</v>
      </c>
    </row>
    <row r="209" spans="1:17" x14ac:dyDescent="0.2">
      <c r="A209" t="str">
        <v>Midnight Special</v>
      </c>
      <c r="B209" s="63">
        <v>42412</v>
      </c>
      <c r="C209">
        <v>2016</v>
      </c>
      <c r="D209" t="str">
        <v>https://en.wikipedia.org/wiki/Midnight_Special_(film)</v>
      </c>
      <c r="E209" t="str">
        <v>Sci-Fi</v>
      </c>
      <c r="F209">
        <v>0</v>
      </c>
      <c r="G209" t="str">
        <v>Jeff Nichols</v>
      </c>
      <c r="H209">
        <v>0</v>
      </c>
      <c r="I209" t="str">
        <v>Michael Shannon</v>
      </c>
      <c r="J209" t="str">
        <v>Kirsten Dunst</v>
      </c>
      <c r="K209" t="str">
        <v>Adam Driver</v>
      </c>
      <c r="L209" t="str">
        <v>Joel Edgerton</v>
      </c>
      <c r="M209" t="str">
        <v>Sam Shepard</v>
      </c>
      <c r="N209">
        <v>18000000</v>
      </c>
      <c r="O209">
        <v>6200000</v>
      </c>
      <c r="P209" s="65">
        <v>-11800000</v>
      </c>
      <c r="Q209">
        <v>-0.65555555555555556</v>
      </c>
    </row>
    <row r="210" spans="1:17" x14ac:dyDescent="0.2">
      <c r="A210" t="str">
        <v>Miracles from Heaven</v>
      </c>
      <c r="B210" s="63">
        <v>42445</v>
      </c>
      <c r="C210">
        <v>2016</v>
      </c>
      <c r="D210" t="str">
        <v>https://en.wikipedia.org/wiki/Miracles_from_Heaven_(film)</v>
      </c>
      <c r="E210" t="str">
        <v>Drama</v>
      </c>
      <c r="F210">
        <v>0</v>
      </c>
      <c r="G210" t="str">
        <v>Patricia Riggen</v>
      </c>
      <c r="H210">
        <v>0</v>
      </c>
      <c r="I210" t="str">
        <v>Jennifer Garner</v>
      </c>
      <c r="J210" t="str">
        <v>Martin Henderson</v>
      </c>
      <c r="K210" t="str">
        <v>Queen Latifah</v>
      </c>
      <c r="L210">
        <v>0</v>
      </c>
      <c r="M210">
        <v>0</v>
      </c>
      <c r="N210">
        <v>13000000</v>
      </c>
      <c r="O210">
        <v>73600000</v>
      </c>
      <c r="P210" s="65">
        <v>60600000</v>
      </c>
      <c r="Q210">
        <v>4.6615384615384619</v>
      </c>
    </row>
    <row r="211" spans="1:17" x14ac:dyDescent="0.2">
      <c r="A211" t="str">
        <v>Mirror Mirror</v>
      </c>
      <c r="B211" s="63">
        <v>40998</v>
      </c>
      <c r="C211">
        <v>2012</v>
      </c>
      <c r="D211" t="str">
        <v>https://en.wikipedia.org/wiki/Mirror_Mirror_(film)</v>
      </c>
      <c r="E211" t="str">
        <v>Fantasy</v>
      </c>
      <c r="F211" t="str">
        <v>Adventure</v>
      </c>
      <c r="G211" t="str">
        <v>Tarsem Singh</v>
      </c>
      <c r="H211">
        <v>0</v>
      </c>
      <c r="I211" t="str">
        <v>Lily Collins</v>
      </c>
      <c r="J211" t="str">
        <v>Julia Roberts</v>
      </c>
      <c r="K211" t="str">
        <v>Armie Hammer</v>
      </c>
      <c r="L211" t="str">
        <v>Nathan Lane</v>
      </c>
      <c r="M211" t="str">
        <v>Robert Emms</v>
      </c>
      <c r="N211">
        <v>85000000</v>
      </c>
      <c r="O211">
        <v>183000000</v>
      </c>
      <c r="P211" s="65">
        <v>98000000</v>
      </c>
      <c r="Q211">
        <v>1.1529411764705881</v>
      </c>
    </row>
    <row r="212" spans="1:17" x14ac:dyDescent="0.2">
      <c r="A212" t="str">
        <v>Mission: Impossible – Rogue Nation</v>
      </c>
      <c r="B212" s="63">
        <v>42208</v>
      </c>
      <c r="C212">
        <v>2015</v>
      </c>
      <c r="D212" t="str">
        <v>https://en.wikipedia.org/wiki/Mission:_Impossible_%25E2%2580%2593_Rogue_Nation</v>
      </c>
      <c r="E212" t="str">
        <v>Action</v>
      </c>
      <c r="F212">
        <v>0</v>
      </c>
      <c r="G212" t="str">
        <v>Christopher McQuarrie</v>
      </c>
      <c r="H212">
        <v>0</v>
      </c>
      <c r="I212" t="str">
        <v>Tom Cruise</v>
      </c>
      <c r="J212" t="str">
        <v>Jeremy Renner</v>
      </c>
      <c r="K212" t="str">
        <v>Simon Pegg</v>
      </c>
      <c r="L212" t="str">
        <v>Ving Rhames</v>
      </c>
      <c r="M212" t="str">
        <v>Rebecca Ferguson</v>
      </c>
      <c r="N212">
        <v>150000000</v>
      </c>
      <c r="O212">
        <v>682300000</v>
      </c>
      <c r="P212" s="65">
        <v>532300000</v>
      </c>
      <c r="Q212">
        <v>3.5486666666666666</v>
      </c>
    </row>
    <row r="213" spans="1:17" x14ac:dyDescent="0.2">
      <c r="A213" t="str">
        <v>Moms' Night Out</v>
      </c>
      <c r="B213" s="63">
        <v>41768</v>
      </c>
      <c r="C213">
        <v>2014</v>
      </c>
      <c r="D213" t="str">
        <v>https://en.wikipedia.org/wiki/Moms%2527_Night_Out</v>
      </c>
      <c r="E213" t="str">
        <v>Religious</v>
      </c>
      <c r="F213" t="str">
        <v>Comedy</v>
      </c>
      <c r="G213" t="str">
        <v>Andrew Erwin and Jon Erwin</v>
      </c>
      <c r="H213">
        <v>0</v>
      </c>
      <c r="I213" t="str">
        <v>Sarah Drew</v>
      </c>
      <c r="J213" t="str">
        <v>Trace Adkins</v>
      </c>
      <c r="K213" t="str">
        <v>Sean Astin</v>
      </c>
      <c r="L213" t="str">
        <v>Patricia Heaton</v>
      </c>
      <c r="M213">
        <v>0</v>
      </c>
      <c r="N213">
        <v>5000000</v>
      </c>
      <c r="O213">
        <v>10500000</v>
      </c>
      <c r="P213" s="65">
        <v>5500000</v>
      </c>
      <c r="Q213">
        <v>1.1000000000000001</v>
      </c>
    </row>
    <row r="214" spans="1:17" x14ac:dyDescent="0.2">
      <c r="A214" t="str">
        <v>Money Monster</v>
      </c>
      <c r="B214" s="63">
        <v>42503</v>
      </c>
      <c r="C214">
        <v>2016</v>
      </c>
      <c r="D214" t="str">
        <v>https://en.wikipedia.org/wiki/Money_Monster</v>
      </c>
      <c r="E214" t="str">
        <v>Drama</v>
      </c>
      <c r="F214">
        <v>0</v>
      </c>
      <c r="G214" t="str">
        <v>Jodie Foster</v>
      </c>
      <c r="H214">
        <v>0</v>
      </c>
      <c r="I214" t="str">
        <v>George Clooney</v>
      </c>
      <c r="J214" t="str">
        <v>Julia Roberts</v>
      </c>
      <c r="K214" t="str">
        <v>Jack O'Connell</v>
      </c>
      <c r="L214" t="str">
        <v>Dominic West</v>
      </c>
      <c r="M214" t="str">
        <v>Caitriona Balfe</v>
      </c>
      <c r="N214">
        <v>27000000</v>
      </c>
      <c r="O214">
        <v>93100000</v>
      </c>
      <c r="P214" s="65">
        <v>66100000</v>
      </c>
      <c r="Q214">
        <v>2.4481481481481482</v>
      </c>
    </row>
    <row r="215" spans="1:17" x14ac:dyDescent="0.2">
      <c r="A215" t="str">
        <v>Monster Hunt</v>
      </c>
      <c r="B215" s="63">
        <v>42391</v>
      </c>
      <c r="C215">
        <v>2016</v>
      </c>
      <c r="D215" t="str">
        <v>https://en.wikipedia.org/wiki/Monster_Hunt</v>
      </c>
      <c r="E215" t="str">
        <v>Action</v>
      </c>
      <c r="F215" t="str">
        <v>Comedy</v>
      </c>
      <c r="G215" t="str">
        <v>Raman Hui</v>
      </c>
      <c r="H215">
        <v>0</v>
      </c>
      <c r="I215" t="str">
        <v>Bai Baihe</v>
      </c>
      <c r="J215" t="str">
        <v>Jing Boran</v>
      </c>
      <c r="K215" t="str">
        <v>Jiang Wu</v>
      </c>
      <c r="L215" t="str">
        <v>Elaine Jin</v>
      </c>
      <c r="M215">
        <v>0</v>
      </c>
      <c r="N215">
        <v>56000000</v>
      </c>
      <c r="O215">
        <v>385200000</v>
      </c>
      <c r="P215" s="65">
        <v>329200000</v>
      </c>
      <c r="Q215">
        <v>5.878571428571429</v>
      </c>
    </row>
    <row r="216" spans="1:17" x14ac:dyDescent="0.2">
      <c r="A216" t="str">
        <v>Moonrise Kingdom ₪</v>
      </c>
      <c r="B216" s="63">
        <v>41054</v>
      </c>
      <c r="C216">
        <v>2012</v>
      </c>
      <c r="D216" t="str">
        <v>https://en.wikipedia.org/wiki/Moonrise_Kingdom</v>
      </c>
      <c r="E216" t="str">
        <v>Comedy</v>
      </c>
      <c r="F216" t="str">
        <v>Romance</v>
      </c>
      <c r="G216" t="str">
        <v>Wes Anderson</v>
      </c>
      <c r="H216">
        <v>0</v>
      </c>
      <c r="I216" t="str">
        <v>Jared Gilman</v>
      </c>
      <c r="J216" t="str">
        <v>Kara Hayward</v>
      </c>
      <c r="K216" t="str">
        <v>Bruce Willis</v>
      </c>
      <c r="L216" t="str">
        <v>Edward Norton</v>
      </c>
      <c r="M216" t="str">
        <v>Bill Murray</v>
      </c>
      <c r="N216">
        <v>16000000</v>
      </c>
      <c r="O216">
        <v>68300000</v>
      </c>
      <c r="P216" s="65">
        <v>52300000</v>
      </c>
      <c r="Q216">
        <v>3.2687499999999998</v>
      </c>
    </row>
    <row r="217" spans="1:17" x14ac:dyDescent="0.2">
      <c r="A217" t="str">
        <v>Mortdecai</v>
      </c>
      <c r="B217" s="63">
        <v>42027</v>
      </c>
      <c r="C217">
        <v>2015</v>
      </c>
      <c r="D217" t="str">
        <v>https://en.wikipedia.org/wiki/Mortdecai_(film)</v>
      </c>
      <c r="E217" t="str">
        <v>Action</v>
      </c>
      <c r="F217" t="str">
        <v>Comedy</v>
      </c>
      <c r="G217" t="str">
        <v>David Koepp</v>
      </c>
      <c r="H217">
        <v>0</v>
      </c>
      <c r="I217" t="str">
        <v>Johnny Depp</v>
      </c>
      <c r="J217" t="str">
        <v>Ewan McGregor</v>
      </c>
      <c r="K217" t="str">
        <v>Olivia Munn</v>
      </c>
      <c r="L217" t="str">
        <v>Aubrey Plaza</v>
      </c>
      <c r="M217" t="str">
        <v>Oliver Platt</v>
      </c>
      <c r="N217">
        <v>60000000</v>
      </c>
      <c r="O217">
        <v>47000000</v>
      </c>
      <c r="P217" s="65">
        <v>-13000000</v>
      </c>
      <c r="Q217">
        <v>-0.21666666666666667</v>
      </c>
    </row>
    <row r="218" spans="1:17" x14ac:dyDescent="0.2">
      <c r="A218" t="str">
        <v>Mother's Day</v>
      </c>
      <c r="B218" s="63">
        <v>42473</v>
      </c>
      <c r="C218">
        <v>2016</v>
      </c>
      <c r="D218" t="str">
        <v>https://en.wikipedia.org/wiki/Mother%2527s_Day_(2016_film)</v>
      </c>
      <c r="E218" t="str">
        <v>Comedy</v>
      </c>
      <c r="F218" t="str">
        <v>Drama</v>
      </c>
      <c r="G218" t="str">
        <v>Garry Marshall</v>
      </c>
      <c r="H218">
        <v>0</v>
      </c>
      <c r="I218" t="str">
        <v>Jennifer Aniston</v>
      </c>
      <c r="J218" t="str">
        <v>Julia Roberts</v>
      </c>
      <c r="K218" t="str">
        <v>Kate Hudson</v>
      </c>
      <c r="L218" t="str">
        <v>Timothy Olyphant</v>
      </c>
      <c r="M218" t="str">
        <v>Jason Sudeikis</v>
      </c>
      <c r="N218">
        <v>25000000</v>
      </c>
      <c r="O218">
        <v>43800000</v>
      </c>
      <c r="P218" s="65">
        <v>18800000</v>
      </c>
      <c r="Q218">
        <v>0.752</v>
      </c>
    </row>
    <row r="219" spans="1:17" x14ac:dyDescent="0.2">
      <c r="A219" t="str">
        <v>Mr. Peabody &amp; Sherman</v>
      </c>
      <c r="B219" s="63">
        <v>41677</v>
      </c>
      <c r="C219">
        <v>2014</v>
      </c>
      <c r="D219" t="str">
        <v>https://en.wikipedia.org/wiki/Mr._Peabody_%2526_Sherman</v>
      </c>
      <c r="E219" t="str">
        <v>Family</v>
      </c>
      <c r="F219">
        <v>0</v>
      </c>
      <c r="G219" t="str">
        <v>Rob Minkoff</v>
      </c>
      <c r="H219">
        <v>0</v>
      </c>
      <c r="I219" t="str">
        <v>Ty Burrell</v>
      </c>
      <c r="J219" t="str">
        <v>Max Charles</v>
      </c>
      <c r="K219" t="str">
        <v>Stephen Colbert</v>
      </c>
      <c r="L219" t="str">
        <v>Allison Janney</v>
      </c>
      <c r="M219" t="str">
        <v>Ariel Winter</v>
      </c>
      <c r="N219">
        <v>145000000</v>
      </c>
      <c r="O219">
        <v>275700000</v>
      </c>
      <c r="P219" s="65">
        <v>130700000</v>
      </c>
      <c r="Q219">
        <v>0.90137931034482754</v>
      </c>
    </row>
    <row r="220" spans="1:17" x14ac:dyDescent="0.2">
      <c r="A220" t="str">
        <v>Mud</v>
      </c>
      <c r="B220" s="63">
        <v>41390</v>
      </c>
      <c r="C220">
        <v>2013</v>
      </c>
      <c r="D220" t="str">
        <v>https://en.wikipedia.org/wiki/Mud_(2012_film)</v>
      </c>
      <c r="E220" t="str">
        <v>Drama</v>
      </c>
      <c r="F220">
        <v>0</v>
      </c>
      <c r="G220" t="str">
        <v>Jeff Nichols</v>
      </c>
      <c r="H220">
        <v>0</v>
      </c>
      <c r="I220" t="str">
        <v>Matthew McConaughey</v>
      </c>
      <c r="J220" t="str">
        <v>Reese Witherspoon</v>
      </c>
      <c r="K220" t="str">
        <v>Michael Shannon</v>
      </c>
      <c r="L220" t="str">
        <v>Sarah Paulson</v>
      </c>
      <c r="M220" t="str">
        <v>Sam Shepard</v>
      </c>
      <c r="N220">
        <v>10000000</v>
      </c>
      <c r="O220">
        <v>32600000</v>
      </c>
      <c r="P220" s="65">
        <v>22600000</v>
      </c>
      <c r="Q220">
        <v>2.2599999999999998</v>
      </c>
    </row>
    <row r="221" spans="1:17" x14ac:dyDescent="0.2">
      <c r="A221" t="str">
        <v>Mustang</v>
      </c>
      <c r="B221" s="63">
        <v>42143</v>
      </c>
      <c r="C221">
        <v>2015</v>
      </c>
      <c r="D221" t="str">
        <v>https://en.wikipedia.org/wiki/Mustang_(film)</v>
      </c>
      <c r="E221" t="str">
        <v>Drama</v>
      </c>
      <c r="F221">
        <v>0</v>
      </c>
      <c r="G221" t="str">
        <v>Deniz Gamze Ergüven</v>
      </c>
      <c r="H221">
        <v>0</v>
      </c>
      <c r="I221" t="str">
        <v>Güneş Şensoy</v>
      </c>
      <c r="J221">
        <v>0</v>
      </c>
      <c r="K221">
        <v>0</v>
      </c>
      <c r="L221">
        <v>0</v>
      </c>
      <c r="M221">
        <v>0</v>
      </c>
      <c r="N221">
        <v>1300000</v>
      </c>
      <c r="O221">
        <v>4900000</v>
      </c>
      <c r="P221" s="65">
        <v>3600000</v>
      </c>
      <c r="Q221">
        <v>2.7692307692307692</v>
      </c>
    </row>
    <row r="222" spans="1:17" x14ac:dyDescent="0.2">
      <c r="A222" t="str">
        <v>My All American</v>
      </c>
      <c r="B222" s="63">
        <v>42321</v>
      </c>
      <c r="C222">
        <v>2015</v>
      </c>
      <c r="D222" t="str">
        <v>https://en.wikipedia.org/wiki/My_All_American</v>
      </c>
      <c r="E222" t="str">
        <v>Biography</v>
      </c>
      <c r="F222" t="str">
        <v>Sports</v>
      </c>
      <c r="G222" t="str">
        <v>Angelo Pizzo</v>
      </c>
      <c r="H222">
        <v>0</v>
      </c>
      <c r="I222" t="str">
        <v>Aaron Eckhart</v>
      </c>
      <c r="J222" t="str">
        <v>Finn Wittrock</v>
      </c>
      <c r="K222" t="str">
        <v>Robin Tunney</v>
      </c>
      <c r="L222" t="str">
        <v>Sarah Bolger</v>
      </c>
      <c r="M222" t="str">
        <v>Michael Reilly Burke</v>
      </c>
      <c r="N222">
        <v>20000000</v>
      </c>
      <c r="O222">
        <v>2200000</v>
      </c>
      <c r="P222" s="65">
        <v>-17800000</v>
      </c>
      <c r="Q222">
        <v>-0.89</v>
      </c>
    </row>
    <row r="223" spans="1:17" x14ac:dyDescent="0.2">
      <c r="A223" t="str">
        <v>My Big Fat Greek Wedding 2</v>
      </c>
      <c r="B223" s="63">
        <v>42454</v>
      </c>
      <c r="C223">
        <v>2016</v>
      </c>
      <c r="D223" t="str">
        <v>https://en.wikipedia.org/wiki/My_Big_Fat_Greek_Wedding_2</v>
      </c>
      <c r="E223" t="str">
        <v>Romance</v>
      </c>
      <c r="F223" t="str">
        <v>Comedy</v>
      </c>
      <c r="G223" t="str">
        <v>Kirk Jones</v>
      </c>
      <c r="H223">
        <v>0</v>
      </c>
      <c r="I223" t="str">
        <v>Nia Vardalos</v>
      </c>
      <c r="J223" t="str">
        <v>John Corbett</v>
      </c>
      <c r="K223" t="str">
        <v>Ian Gomez</v>
      </c>
      <c r="L223" t="str">
        <v>Elena Kampouris</v>
      </c>
      <c r="M223">
        <v>0</v>
      </c>
      <c r="N223">
        <v>18000000</v>
      </c>
      <c r="O223">
        <v>88900000</v>
      </c>
      <c r="P223" s="65">
        <v>70900000</v>
      </c>
      <c r="Q223">
        <v>3.9388888888888891</v>
      </c>
    </row>
    <row r="224" spans="1:17" x14ac:dyDescent="0.2">
      <c r="A224" t="str">
        <v>Need for Speed</v>
      </c>
      <c r="B224" s="63">
        <v>41710</v>
      </c>
      <c r="C224">
        <v>2014</v>
      </c>
      <c r="D224" t="str">
        <v>https://en.wikipedia.org/wiki/Need_for_Speed_(film)</v>
      </c>
      <c r="E224" t="str">
        <v>Action</v>
      </c>
      <c r="F224">
        <v>0</v>
      </c>
      <c r="G224" t="str">
        <v>Scott Waugh</v>
      </c>
      <c r="H224">
        <v>0</v>
      </c>
      <c r="I224" t="str">
        <v>Aaron Paul</v>
      </c>
      <c r="J224" t="str">
        <v>Imogen Poots</v>
      </c>
      <c r="K224" t="str">
        <v>Dominic Cooper</v>
      </c>
      <c r="L224" t="str">
        <v>Michael Keaton</v>
      </c>
      <c r="M224" t="str">
        <v>Ramón Rodríguez</v>
      </c>
      <c r="N224">
        <v>65000000</v>
      </c>
      <c r="O224">
        <v>203300000</v>
      </c>
      <c r="P224" s="65">
        <v>138300000</v>
      </c>
      <c r="Q224">
        <v>2.1276923076923078</v>
      </c>
    </row>
    <row r="225" spans="1:17" x14ac:dyDescent="0.2">
      <c r="A225" t="str">
        <v>Neighbors</v>
      </c>
      <c r="B225" s="63">
        <v>41706</v>
      </c>
      <c r="C225">
        <v>2014</v>
      </c>
      <c r="D225" t="str">
        <v>https://en.wikipedia.org/wiki/Neighbors_(2014_film)</v>
      </c>
      <c r="E225" t="str">
        <v>Comedy</v>
      </c>
      <c r="F225">
        <v>0</v>
      </c>
      <c r="G225" t="str">
        <v>Nicholas Stoller</v>
      </c>
      <c r="H225">
        <v>0</v>
      </c>
      <c r="I225" t="str">
        <v>Seth Rogen</v>
      </c>
      <c r="J225" t="str">
        <v>Zac Efron</v>
      </c>
      <c r="K225" t="str">
        <v>Rose Byrne</v>
      </c>
      <c r="L225" t="str">
        <v>Christopher Mintz-Plasse</v>
      </c>
      <c r="M225" t="str">
        <v>Dave Franco</v>
      </c>
      <c r="N225">
        <v>18000000</v>
      </c>
      <c r="O225">
        <v>270700000</v>
      </c>
      <c r="P225" s="65">
        <v>252700000</v>
      </c>
      <c r="Q225">
        <v>14.03888888888889</v>
      </c>
    </row>
    <row r="226" spans="1:17" x14ac:dyDescent="0.2">
      <c r="A226" t="str">
        <v>Neighbors 2: Sorority Rising</v>
      </c>
      <c r="B226" s="63">
        <v>42510</v>
      </c>
      <c r="C226">
        <v>2016</v>
      </c>
      <c r="D226" t="str">
        <v>https://en.wikipedia.org/wiki/Neighbors_2:_Sorority_Rising</v>
      </c>
      <c r="E226" t="str">
        <v>Comedy</v>
      </c>
      <c r="F226">
        <v>0</v>
      </c>
      <c r="G226" t="str">
        <v>Nicholas Stoller</v>
      </c>
      <c r="H226">
        <v>0</v>
      </c>
      <c r="I226" t="str">
        <v>Seth Rogen</v>
      </c>
      <c r="J226" t="str">
        <v>Zac Efron</v>
      </c>
      <c r="K226" t="str">
        <v>Rose Byrne</v>
      </c>
      <c r="L226" t="str">
        <v>Chloë Grace Moretz</v>
      </c>
      <c r="M226" t="str">
        <v>Dave Franco</v>
      </c>
      <c r="N226">
        <v>35000000</v>
      </c>
      <c r="O226">
        <v>107900000</v>
      </c>
      <c r="P226" s="65">
        <v>72900000</v>
      </c>
      <c r="Q226">
        <v>2.0828571428571427</v>
      </c>
    </row>
    <row r="227" spans="1:17" x14ac:dyDescent="0.2">
      <c r="A227" t="str">
        <v>Nerve</v>
      </c>
      <c r="B227" s="63">
        <v>42578</v>
      </c>
      <c r="C227">
        <v>2016</v>
      </c>
      <c r="D227" t="str">
        <v>https://en.wikipedia.org/wiki/Nerve_(2016_film)</v>
      </c>
      <c r="E227" t="str">
        <v>Thriller</v>
      </c>
      <c r="F227">
        <v>0</v>
      </c>
      <c r="G227" t="str">
        <v>Henry Joost</v>
      </c>
      <c r="H227" t="str">
        <v>Ariel Schulman</v>
      </c>
      <c r="I227" t="str">
        <v>Dave Franco</v>
      </c>
      <c r="J227" t="str">
        <v>Emma Roberts</v>
      </c>
      <c r="K227" t="str">
        <v>Emily Meade</v>
      </c>
      <c r="L227" t="str">
        <v>Kimiko Glenn</v>
      </c>
      <c r="M227" t="str">
        <v>Juliette Lewis</v>
      </c>
      <c r="N227">
        <v>20000000</v>
      </c>
      <c r="O227">
        <v>47600000</v>
      </c>
      <c r="P227" s="65">
        <v>27600000</v>
      </c>
      <c r="Q227">
        <v>1.38</v>
      </c>
    </row>
    <row r="228" spans="1:17" x14ac:dyDescent="0.2">
      <c r="A228" t="str">
        <v>Night at the Museum: Secret of the Tomb</v>
      </c>
      <c r="B228" s="63">
        <v>41984</v>
      </c>
      <c r="C228">
        <v>2014</v>
      </c>
      <c r="D228" t="str">
        <v>https://en.wikipedia.org/wiki/Night_at_the_Museum:_Secret_of_the_Tomb</v>
      </c>
      <c r="E228" t="str">
        <v>Comedy</v>
      </c>
      <c r="F228">
        <v>0</v>
      </c>
      <c r="G228" t="str">
        <v>Shawn Levy</v>
      </c>
      <c r="H228">
        <v>0</v>
      </c>
      <c r="I228" t="str">
        <v>Ben Stiller</v>
      </c>
      <c r="J228" t="str">
        <v>Robin Williams</v>
      </c>
      <c r="K228" t="str">
        <v>Dan Stevens</v>
      </c>
      <c r="L228" t="str">
        <v>Owen Wilson</v>
      </c>
      <c r="M228" t="str">
        <v>Ricky Gervais</v>
      </c>
      <c r="N228">
        <v>127000000</v>
      </c>
      <c r="O228">
        <v>363200000</v>
      </c>
      <c r="P228" s="65">
        <v>236200000</v>
      </c>
      <c r="Q228">
        <v>1.8598425196850394</v>
      </c>
    </row>
    <row r="229" spans="1:17" x14ac:dyDescent="0.2">
      <c r="A229" t="str">
        <v>Nightcrawler</v>
      </c>
      <c r="B229" s="63">
        <v>41887</v>
      </c>
      <c r="C229">
        <v>2014</v>
      </c>
      <c r="D229" t="str">
        <v>https://en.wikipedia.org/wiki/Nightcrawler_(film)</v>
      </c>
      <c r="E229" t="str">
        <v>Drama</v>
      </c>
      <c r="F229">
        <v>0</v>
      </c>
      <c r="G229" t="str">
        <v>Dan Gilroy</v>
      </c>
      <c r="H229">
        <v>0</v>
      </c>
      <c r="I229" t="str">
        <v>Jake Gyllenhaal</v>
      </c>
      <c r="J229" t="str">
        <v>Bill Paxton</v>
      </c>
      <c r="K229" t="str">
        <v>Rene Russo</v>
      </c>
      <c r="L229" t="str">
        <v>Riz Ahmed</v>
      </c>
      <c r="M229">
        <v>0</v>
      </c>
      <c r="N229">
        <v>8500000</v>
      </c>
      <c r="O229">
        <v>50300000</v>
      </c>
      <c r="P229" s="65">
        <v>41800000</v>
      </c>
      <c r="Q229">
        <v>4.9176470588235297</v>
      </c>
    </row>
    <row r="230" spans="1:17" x14ac:dyDescent="0.2">
      <c r="A230" t="str">
        <v>Nine Lives</v>
      </c>
      <c r="B230" s="63">
        <v>42587</v>
      </c>
      <c r="C230">
        <v>2016</v>
      </c>
      <c r="D230" t="str">
        <v>https://en.wikipedia.org/wiki/Nine_Lives_(2016_film)</v>
      </c>
      <c r="E230" t="str">
        <v>Comedy</v>
      </c>
      <c r="F230">
        <v>0</v>
      </c>
      <c r="G230" t="str">
        <v>Barry Sonnenfeld</v>
      </c>
      <c r="H230">
        <v>0</v>
      </c>
      <c r="I230" t="str">
        <v>Kevin Spacey</v>
      </c>
      <c r="J230" t="str">
        <v>Robbie Amell</v>
      </c>
      <c r="K230" t="str">
        <v>Jennifer Garner</v>
      </c>
      <c r="L230" t="str">
        <v>Christopher Walken</v>
      </c>
      <c r="M230" t="str">
        <v>Malina Weissman</v>
      </c>
      <c r="N230">
        <v>30000000</v>
      </c>
      <c r="O230">
        <v>19100000</v>
      </c>
      <c r="P230" s="65">
        <v>-10900000</v>
      </c>
      <c r="Q230">
        <v>-0.36333333333333334</v>
      </c>
    </row>
    <row r="231" spans="1:17" x14ac:dyDescent="0.2">
      <c r="A231" t="str">
        <v>No Escape</v>
      </c>
      <c r="B231" s="63">
        <v>42233</v>
      </c>
      <c r="C231">
        <v>2015</v>
      </c>
      <c r="D231" t="str">
        <v>https://en.wikipedia.org/wiki/No_Escape_(2015_film)</v>
      </c>
      <c r="E231" t="str">
        <v>Action</v>
      </c>
      <c r="F231" t="str">
        <v>Thriller</v>
      </c>
      <c r="G231" t="str">
        <v>John Erick Dowdle</v>
      </c>
      <c r="H231">
        <v>0</v>
      </c>
      <c r="I231" t="str">
        <v>Owen Wilson</v>
      </c>
      <c r="J231" t="str">
        <v>Pierce Brosnan</v>
      </c>
      <c r="K231" t="str">
        <v>Lake Bell</v>
      </c>
      <c r="L231">
        <v>0</v>
      </c>
      <c r="M231">
        <v>0</v>
      </c>
      <c r="N231">
        <v>5000000</v>
      </c>
      <c r="O231">
        <v>54400000</v>
      </c>
      <c r="P231" s="65">
        <v>49400000</v>
      </c>
      <c r="Q231">
        <v>9.8800000000000008</v>
      </c>
    </row>
    <row r="232" spans="1:17" x14ac:dyDescent="0.2">
      <c r="A232" t="str">
        <v>No Good Deed</v>
      </c>
      <c r="B232" s="63">
        <v>41894</v>
      </c>
      <c r="C232">
        <v>2014</v>
      </c>
      <c r="D232" t="str">
        <v>https://en.wikipedia.org/wiki/No_Good_Deed_(2014_film)</v>
      </c>
      <c r="E232" t="str">
        <v>Crime</v>
      </c>
      <c r="F232">
        <v>0</v>
      </c>
      <c r="G232" t="str">
        <v>Sam Miller</v>
      </c>
      <c r="H232">
        <v>0</v>
      </c>
      <c r="I232" t="str">
        <v>Idris Elba</v>
      </c>
      <c r="J232" t="str">
        <v>Taraji P. Henson</v>
      </c>
      <c r="K232" t="str">
        <v>Henry Simmons</v>
      </c>
      <c r="L232">
        <v>0</v>
      </c>
      <c r="M232">
        <v>0</v>
      </c>
      <c r="N232">
        <v>13200000</v>
      </c>
      <c r="O232">
        <v>54300000</v>
      </c>
      <c r="P232" s="65">
        <v>41100000</v>
      </c>
      <c r="Q232">
        <v>3.1136363636363638</v>
      </c>
    </row>
    <row r="233" spans="1:17" x14ac:dyDescent="0.2">
      <c r="A233" t="str">
        <v>No One Lives</v>
      </c>
      <c r="B233" s="63">
        <v>41404</v>
      </c>
      <c r="C233">
        <v>2013</v>
      </c>
      <c r="D233" t="str">
        <v>https://en.wikipedia.org/wiki/No_One_Lives</v>
      </c>
      <c r="E233" t="str">
        <v>Horror</v>
      </c>
      <c r="F233">
        <v>0</v>
      </c>
      <c r="G233" t="str">
        <v>Ryuhei Kitamura</v>
      </c>
      <c r="H233">
        <v>0</v>
      </c>
      <c r="I233" t="str">
        <v>Luke Evans</v>
      </c>
      <c r="J233" t="str">
        <v>Adelaide Clemens</v>
      </c>
      <c r="K233" t="str">
        <v>America Olivo</v>
      </c>
      <c r="L233" t="str">
        <v>Derek Magyar</v>
      </c>
      <c r="M233" t="str">
        <v>Lindsey Shaw</v>
      </c>
      <c r="N233">
        <v>2900000</v>
      </c>
      <c r="O233">
        <v>1000000</v>
      </c>
      <c r="P233" s="65">
        <v>-1900000</v>
      </c>
      <c r="Q233">
        <v>-0.65517241379310343</v>
      </c>
    </row>
    <row r="234" spans="1:17" x14ac:dyDescent="0.2">
      <c r="A234" t="str">
        <v>Noah</v>
      </c>
      <c r="B234" s="63">
        <v>41708</v>
      </c>
      <c r="C234">
        <v>2014</v>
      </c>
      <c r="D234" t="str">
        <v>https://en.wikipedia.org/wiki/Noah_(2014_film)</v>
      </c>
      <c r="E234" t="str">
        <v>Adventure</v>
      </c>
      <c r="F234" t="str">
        <v>Drama</v>
      </c>
      <c r="G234" t="str">
        <v>Darren Aronofsky</v>
      </c>
      <c r="H234">
        <v>0</v>
      </c>
      <c r="I234" t="str">
        <v>Russell Crowe</v>
      </c>
      <c r="J234" t="str">
        <v>Jennifer Connelly</v>
      </c>
      <c r="K234" t="str">
        <v>Logan Lerman</v>
      </c>
      <c r="L234" t="str">
        <v>Emma Watson</v>
      </c>
      <c r="M234" t="str">
        <v>Ray Winstone</v>
      </c>
      <c r="N234">
        <v>125000000</v>
      </c>
      <c r="O234">
        <v>362600000</v>
      </c>
      <c r="P234" s="65">
        <v>237600000</v>
      </c>
      <c r="Q234">
        <v>1.9008</v>
      </c>
    </row>
    <row r="235" spans="1:17" x14ac:dyDescent="0.2">
      <c r="A235" t="str">
        <v>Non-Stop</v>
      </c>
      <c r="B235" s="63">
        <v>41666</v>
      </c>
      <c r="C235">
        <v>2014</v>
      </c>
      <c r="D235" t="str">
        <v>https://en.wikipedia.org/wiki/Non-Stop_(film)</v>
      </c>
      <c r="E235" t="str">
        <v>Thriller</v>
      </c>
      <c r="F235">
        <v>0</v>
      </c>
      <c r="G235" t="str">
        <v>Jaume Collet-Serra</v>
      </c>
      <c r="H235">
        <v>0</v>
      </c>
      <c r="I235" t="str">
        <v>Liam Neeson</v>
      </c>
      <c r="J235" t="str">
        <v>Julianne Moore</v>
      </c>
      <c r="K235" t="str">
        <v>Lupita Nyong'o</v>
      </c>
      <c r="L235" t="str">
        <v>Nate Parker</v>
      </c>
      <c r="M235" t="str">
        <v>Michelle Dockery</v>
      </c>
      <c r="N235">
        <v>50000000</v>
      </c>
      <c r="O235">
        <v>222800000</v>
      </c>
      <c r="P235" s="65">
        <v>172800000</v>
      </c>
      <c r="Q235">
        <v>3.456</v>
      </c>
    </row>
    <row r="236" spans="1:17" x14ac:dyDescent="0.2">
      <c r="A236" t="str">
        <v>Now You See Me</v>
      </c>
      <c r="B236" s="63">
        <v>41425</v>
      </c>
      <c r="C236">
        <v>2013</v>
      </c>
      <c r="D236" t="str">
        <v>https://en.wikipedia.org/wiki/Now_You_See_Me_(film)</v>
      </c>
      <c r="E236" t="str">
        <v>Crime</v>
      </c>
      <c r="F236">
        <v>0</v>
      </c>
      <c r="G236" t="str">
        <v>Louis Leterrier</v>
      </c>
      <c r="H236">
        <v>0</v>
      </c>
      <c r="I236" t="str">
        <v>Jesse Eisenberg</v>
      </c>
      <c r="J236" t="str">
        <v>Isla Fisher</v>
      </c>
      <c r="K236" t="str">
        <v>Morgan Freeman</v>
      </c>
      <c r="L236" t="str">
        <v>Woody Harrelson</v>
      </c>
      <c r="M236" t="str">
        <v>Mark Ruffalo</v>
      </c>
      <c r="N236">
        <v>75000000</v>
      </c>
      <c r="O236">
        <v>351700000</v>
      </c>
      <c r="P236" s="65">
        <v>276700000</v>
      </c>
      <c r="Q236">
        <v>3.6893333333333334</v>
      </c>
    </row>
    <row r="237" spans="1:17" x14ac:dyDescent="0.2">
      <c r="A237" t="str">
        <v>Now You See Me 2</v>
      </c>
      <c r="B237" s="63">
        <v>42527</v>
      </c>
      <c r="C237">
        <v>2016</v>
      </c>
      <c r="D237" t="str">
        <v>https://en.wikipedia.org/wiki/Now_You_See_Me_2</v>
      </c>
      <c r="E237" t="str">
        <v>Thriller</v>
      </c>
      <c r="F237">
        <v>0</v>
      </c>
      <c r="G237" t="str">
        <v>Jon M. Chu</v>
      </c>
      <c r="H237">
        <v>0</v>
      </c>
      <c r="I237" t="str">
        <v>Mark Ruffalo</v>
      </c>
      <c r="J237" t="str">
        <v>Jesse Eisenberg</v>
      </c>
      <c r="K237" t="str">
        <v>Woody Harrelson</v>
      </c>
      <c r="L237" t="str">
        <v>Dave Franco</v>
      </c>
      <c r="M237" t="str">
        <v>Lizzy Caplan</v>
      </c>
      <c r="N237">
        <v>90000000</v>
      </c>
      <c r="O237">
        <v>320900000</v>
      </c>
      <c r="P237" s="65">
        <v>230900000</v>
      </c>
      <c r="Q237">
        <v>2.5655555555555556</v>
      </c>
    </row>
    <row r="238" spans="1:17" x14ac:dyDescent="0.2">
      <c r="A238" t="str">
        <v>Oblivion</v>
      </c>
      <c r="B238" s="63">
        <v>41374</v>
      </c>
      <c r="C238">
        <v>2013</v>
      </c>
      <c r="D238" t="str">
        <v>https://en.wikipedia.org/wiki/Oblivion_(2013_film)</v>
      </c>
      <c r="E238" t="str">
        <v>Action</v>
      </c>
      <c r="F238" t="str">
        <v>Sci-Fi</v>
      </c>
      <c r="G238" t="str">
        <v>Joseph Kosinski</v>
      </c>
      <c r="H238">
        <v>0</v>
      </c>
      <c r="I238" t="str">
        <v>Tom Cruise</v>
      </c>
      <c r="J238" t="str">
        <v>Olga Kurylenko</v>
      </c>
      <c r="K238" t="str">
        <v>Andrea Riseborough</v>
      </c>
      <c r="L238" t="str">
        <v>Morgan Freeman</v>
      </c>
      <c r="M238" t="str">
        <v>Nikolaj Coster-Waldau</v>
      </c>
      <c r="N238">
        <v>120000000</v>
      </c>
      <c r="O238">
        <v>286200000</v>
      </c>
      <c r="P238" s="65">
        <v>166200000</v>
      </c>
      <c r="Q238">
        <v>1.385</v>
      </c>
    </row>
    <row r="239" spans="1:17" x14ac:dyDescent="0.2">
      <c r="A239" t="str">
        <v>Olympus Has Fallen</v>
      </c>
      <c r="B239" s="63">
        <v>41355</v>
      </c>
      <c r="C239">
        <v>2013</v>
      </c>
      <c r="D239" t="str">
        <v>https://en.wikipedia.org/wiki/Olympus_Has_Fallen</v>
      </c>
      <c r="E239" t="str">
        <v>Action</v>
      </c>
      <c r="F239">
        <v>0</v>
      </c>
      <c r="G239" t="str">
        <v>Antoine Fuqua</v>
      </c>
      <c r="H239">
        <v>0</v>
      </c>
      <c r="I239" t="str">
        <v>Gerard Butler</v>
      </c>
      <c r="J239" t="str">
        <v>Aaron Eckhart</v>
      </c>
      <c r="K239" t="str">
        <v>Morgan Freeman</v>
      </c>
      <c r="L239" t="str">
        <v>Rick Yune</v>
      </c>
      <c r="M239" t="str">
        <v>Dylan McDermott</v>
      </c>
      <c r="N239">
        <v>70000000</v>
      </c>
      <c r="O239">
        <v>161000000</v>
      </c>
      <c r="P239" s="65">
        <v>91000000</v>
      </c>
      <c r="Q239">
        <v>1.3</v>
      </c>
    </row>
    <row r="240" spans="1:17" x14ac:dyDescent="0.2">
      <c r="A240" t="str">
        <v>One Direction: This Is Us</v>
      </c>
      <c r="B240" s="63">
        <v>41515</v>
      </c>
      <c r="C240">
        <v>2013</v>
      </c>
      <c r="D240" t="str">
        <v>https://en.wikipedia.org/wiki/One_Direction:_This_Is_Us</v>
      </c>
      <c r="E240" t="str">
        <v>Documentary</v>
      </c>
      <c r="F240" t="str">
        <v>Musical</v>
      </c>
      <c r="G240" t="str">
        <v>Morgan Spurlock</v>
      </c>
      <c r="H240">
        <v>0</v>
      </c>
      <c r="I240" t="str">
        <v>Harry Styles</v>
      </c>
      <c r="J240" t="str">
        <v>Niall Horan</v>
      </c>
      <c r="K240" t="str">
        <v>Louis Tomlinson</v>
      </c>
      <c r="L240" t="str">
        <v>Zayn Malik</v>
      </c>
      <c r="M240" t="str">
        <v>Liam Payne</v>
      </c>
      <c r="N240">
        <v>10000000</v>
      </c>
      <c r="O240">
        <v>68500000</v>
      </c>
      <c r="P240" s="65">
        <v>58500000</v>
      </c>
      <c r="Q240">
        <v>5.85</v>
      </c>
    </row>
    <row r="241" spans="1:17" x14ac:dyDescent="0.2">
      <c r="A241" t="str">
        <v>One for the Money</v>
      </c>
      <c r="B241" s="63">
        <v>40935</v>
      </c>
      <c r="C241">
        <v>2012</v>
      </c>
      <c r="D241" t="str">
        <v>https://en.wikipedia.org/wiki/One_for_the_Money_(film)</v>
      </c>
      <c r="E241" t="str">
        <v>Crime</v>
      </c>
      <c r="F241" t="str">
        <v>Romance</v>
      </c>
      <c r="G241" t="str">
        <v>Julie Anne Robinson</v>
      </c>
      <c r="H241">
        <v>0</v>
      </c>
      <c r="I241" t="str">
        <v>Katherine Heigl</v>
      </c>
      <c r="J241" t="str">
        <v>Debbie Reynolds</v>
      </c>
      <c r="K241" t="str">
        <v>Jason O'Mara</v>
      </c>
      <c r="L241" t="str">
        <v>Daniel Sunjata</v>
      </c>
      <c r="M241" t="str">
        <v>Sherri Shepherd</v>
      </c>
      <c r="N241">
        <v>40000000</v>
      </c>
      <c r="O241">
        <v>36900000</v>
      </c>
      <c r="P241" s="65">
        <v>-3100000</v>
      </c>
      <c r="Q241">
        <v>-7.7499999999999999E-2</v>
      </c>
    </row>
    <row r="242" spans="1:17" x14ac:dyDescent="0.2">
      <c r="A242" t="str">
        <v>Ouija</v>
      </c>
      <c r="B242" s="63">
        <v>41936</v>
      </c>
      <c r="C242">
        <v>2014</v>
      </c>
      <c r="D242" t="str">
        <v>https://en.wikipedia.org/wiki/Ouija_(2014_film)</v>
      </c>
      <c r="E242" t="str">
        <v>Horror</v>
      </c>
      <c r="F242">
        <v>0</v>
      </c>
      <c r="G242" t="str">
        <v>Stiles White</v>
      </c>
      <c r="H242">
        <v>0</v>
      </c>
      <c r="I242" t="str">
        <v>Douglas Smith</v>
      </c>
      <c r="J242" t="str">
        <v>Olivia Cooke</v>
      </c>
      <c r="K242" t="str">
        <v>Vivis Colombetti</v>
      </c>
      <c r="L242" t="str">
        <v>Ana Coto</v>
      </c>
      <c r="M242" t="str">
        <v>Erin Moriarty</v>
      </c>
      <c r="N242">
        <v>5000000</v>
      </c>
      <c r="O242">
        <v>103600000</v>
      </c>
      <c r="P242" s="65">
        <v>98600000</v>
      </c>
      <c r="Q242">
        <v>19.72</v>
      </c>
    </row>
    <row r="243" spans="1:17" x14ac:dyDescent="0.2">
      <c r="A243" t="str">
        <v>Our Brand Is Crisis</v>
      </c>
      <c r="B243" s="63">
        <v>42258</v>
      </c>
      <c r="C243">
        <v>2015</v>
      </c>
      <c r="D243" t="str">
        <v>https://en.wikipedia.org/wiki/Our_Brand_Is_Crisis_(2015_film)</v>
      </c>
      <c r="E243" t="str">
        <v>Comedy</v>
      </c>
      <c r="F243" t="str">
        <v>Drama</v>
      </c>
      <c r="G243" t="str">
        <v>David Gordon Green</v>
      </c>
      <c r="H243">
        <v>0</v>
      </c>
      <c r="I243" t="str">
        <v>Sandra Bullock</v>
      </c>
      <c r="J243" t="str">
        <v>Scoot McNairy</v>
      </c>
      <c r="K243" t="str">
        <v>Billy Bob Thornton</v>
      </c>
      <c r="L243" t="str">
        <v>Anthony Mackie</v>
      </c>
      <c r="M243" t="str">
        <v>Ann Dowd</v>
      </c>
      <c r="N243">
        <v>28000000</v>
      </c>
      <c r="O243">
        <v>8600000</v>
      </c>
      <c r="P243" s="65">
        <v>-19400000</v>
      </c>
      <c r="Q243">
        <v>-0.69285714285714284</v>
      </c>
    </row>
    <row r="244" spans="1:17" x14ac:dyDescent="0.2">
      <c r="A244" t="str">
        <v>Pacific Rim</v>
      </c>
      <c r="B244" s="63">
        <v>41467</v>
      </c>
      <c r="C244">
        <v>2013</v>
      </c>
      <c r="D244" t="str">
        <v>https://en.wikipedia.org/wiki/Pacific_Rim_(film)</v>
      </c>
      <c r="E244" t="str">
        <v>Action</v>
      </c>
      <c r="F244" t="str">
        <v>Sci-Fi</v>
      </c>
      <c r="G244" t="str">
        <v>Guillermo del Toro</v>
      </c>
      <c r="H244">
        <v>0</v>
      </c>
      <c r="I244" t="str">
        <v>Charlie Hunnam</v>
      </c>
      <c r="J244" t="str">
        <v>Ellen McLain</v>
      </c>
      <c r="K244" t="str">
        <v>Idris Elba</v>
      </c>
      <c r="L244" t="str">
        <v>Charlie Day</v>
      </c>
      <c r="M244" t="str">
        <v>Rinko Kikuchi</v>
      </c>
      <c r="N244">
        <v>190000000</v>
      </c>
      <c r="O244">
        <v>411000000</v>
      </c>
      <c r="P244" s="65">
        <v>221000000</v>
      </c>
      <c r="Q244">
        <v>1.1631578947368422</v>
      </c>
    </row>
    <row r="245" spans="1:17" x14ac:dyDescent="0.2">
      <c r="A245" t="str">
        <v>Pain &amp; Gain</v>
      </c>
      <c r="B245" s="63">
        <v>41390</v>
      </c>
      <c r="C245">
        <v>2013</v>
      </c>
      <c r="D245" t="str">
        <v>https://en.wikipedia.org/wiki/Pain_%2526_Gain</v>
      </c>
      <c r="E245" t="str">
        <v>Action</v>
      </c>
      <c r="F245" t="str">
        <v>Comedy</v>
      </c>
      <c r="G245" t="str">
        <v>Michael Bay</v>
      </c>
      <c r="H245">
        <v>0</v>
      </c>
      <c r="I245" t="str">
        <v>Mark Wahlberg</v>
      </c>
      <c r="J245" t="str">
        <v>Dwayne Johnson</v>
      </c>
      <c r="K245" t="str">
        <v>Ed Harris</v>
      </c>
      <c r="L245" t="str">
        <v>Ken Jeong</v>
      </c>
      <c r="M245" t="str">
        <v>Anthony Mackie</v>
      </c>
      <c r="N245">
        <v>26000000</v>
      </c>
      <c r="O245">
        <v>86200000</v>
      </c>
      <c r="P245" s="65">
        <v>60200000</v>
      </c>
      <c r="Q245">
        <v>2.3153846153846156</v>
      </c>
    </row>
    <row r="246" spans="1:17" x14ac:dyDescent="0.2">
      <c r="A246" t="str">
        <v>Pan</v>
      </c>
      <c r="B246" s="63">
        <v>42277</v>
      </c>
      <c r="C246">
        <v>2015</v>
      </c>
      <c r="D246" t="str">
        <v>https://en.wikipedia.org/wiki/Pan_(2015_film)</v>
      </c>
      <c r="E246" t="str">
        <v>Fantasy</v>
      </c>
      <c r="F246" t="str">
        <v>Adventure</v>
      </c>
      <c r="G246" t="str">
        <v>Joe Wright</v>
      </c>
      <c r="H246">
        <v>0</v>
      </c>
      <c r="I246" t="str">
        <v>Hugh Jackman</v>
      </c>
      <c r="J246" t="str">
        <v>Garrett Hedlund</v>
      </c>
      <c r="K246" t="str">
        <v>Rooney Mara</v>
      </c>
      <c r="L246" t="str">
        <v>Amanda Seyfried</v>
      </c>
      <c r="M246" t="str">
        <v>Levi Miller</v>
      </c>
      <c r="N246">
        <v>150000000</v>
      </c>
      <c r="O246">
        <v>128400000</v>
      </c>
      <c r="P246" s="65">
        <v>-21600000</v>
      </c>
      <c r="Q246">
        <v>-0.14399999999999999</v>
      </c>
    </row>
    <row r="247" spans="1:17" x14ac:dyDescent="0.2">
      <c r="A247" t="str">
        <v>Paper Towns</v>
      </c>
      <c r="B247" s="63">
        <v>42209</v>
      </c>
      <c r="C247">
        <v>2015</v>
      </c>
      <c r="D247" t="str">
        <v>https://en.wikipedia.org/wiki/Paper_Towns_(film)</v>
      </c>
      <c r="E247" t="str">
        <v>Romance</v>
      </c>
      <c r="F247" t="str">
        <v>Mystery</v>
      </c>
      <c r="G247" t="str">
        <v>Jake Schreier</v>
      </c>
      <c r="H247">
        <v>0</v>
      </c>
      <c r="I247" t="str">
        <v>Nat Wolff</v>
      </c>
      <c r="J247" t="str">
        <v>Cara Delevingne</v>
      </c>
      <c r="K247">
        <v>0</v>
      </c>
      <c r="L247">
        <v>0</v>
      </c>
      <c r="M247">
        <v>0</v>
      </c>
      <c r="N247">
        <v>12000000</v>
      </c>
      <c r="O247">
        <v>85500000</v>
      </c>
      <c r="P247" s="65">
        <v>73500000</v>
      </c>
      <c r="Q247">
        <v>6.125</v>
      </c>
    </row>
    <row r="248" spans="1:17" x14ac:dyDescent="0.2">
      <c r="A248" t="str">
        <v>Paranormal Activity 4</v>
      </c>
      <c r="B248" s="63">
        <v>41201</v>
      </c>
      <c r="C248">
        <v>2012</v>
      </c>
      <c r="D248" t="str">
        <v>https://en.wikipedia.org/wiki/Paranormal_Activity_4</v>
      </c>
      <c r="E248" t="str">
        <v>Thriller</v>
      </c>
      <c r="F248">
        <v>0</v>
      </c>
      <c r="G248" t="str">
        <v>Ariel Schulman</v>
      </c>
      <c r="H248" t="str">
        <v>Henry Joost</v>
      </c>
      <c r="I248" t="str">
        <v>Kathryn Newton</v>
      </c>
      <c r="J248" t="str">
        <v>Katie Featherston</v>
      </c>
      <c r="K248">
        <v>0</v>
      </c>
      <c r="L248">
        <v>0</v>
      </c>
      <c r="M248">
        <v>0</v>
      </c>
      <c r="N248">
        <v>5000000</v>
      </c>
      <c r="O248">
        <v>142800000</v>
      </c>
      <c r="P248" s="65">
        <v>137800000</v>
      </c>
      <c r="Q248">
        <v>27.56</v>
      </c>
    </row>
    <row r="249" spans="1:17" x14ac:dyDescent="0.2">
      <c r="A249" t="str">
        <v>Paranormal Activity: The Ghost Dimension</v>
      </c>
      <c r="B249" s="63">
        <v>42300</v>
      </c>
      <c r="C249">
        <v>2015</v>
      </c>
      <c r="D249" t="str">
        <v>https://en.wikipedia.org/wiki/Paranormal_Activity:_The_Ghost_Dimension</v>
      </c>
      <c r="E249" t="str">
        <v>Horror</v>
      </c>
      <c r="F249">
        <v>0</v>
      </c>
      <c r="G249" t="str">
        <v>Gregory Plotkin</v>
      </c>
      <c r="H249">
        <v>0</v>
      </c>
      <c r="I249" t="str">
        <v>Katie Featherston</v>
      </c>
      <c r="J249" t="str">
        <v>Tyler Craig</v>
      </c>
      <c r="K249">
        <v>0</v>
      </c>
      <c r="L249">
        <v>0</v>
      </c>
      <c r="M249">
        <v>0</v>
      </c>
      <c r="N249">
        <v>10000000</v>
      </c>
      <c r="O249">
        <v>78100000</v>
      </c>
      <c r="P249" s="65">
        <v>68100000</v>
      </c>
      <c r="Q249">
        <v>6.81</v>
      </c>
    </row>
    <row r="250" spans="1:17" x14ac:dyDescent="0.2">
      <c r="A250" t="str">
        <v>ParaNorman</v>
      </c>
      <c r="B250" s="63">
        <v>41138</v>
      </c>
      <c r="C250">
        <v>2012</v>
      </c>
      <c r="D250" t="str">
        <v>https://en.wikipedia.org/wiki/ParaNorman</v>
      </c>
      <c r="E250" t="str">
        <v>Fantasy</v>
      </c>
      <c r="F250">
        <v>0</v>
      </c>
      <c r="G250" t="str">
        <v>Chris Butler</v>
      </c>
      <c r="H250">
        <v>0</v>
      </c>
      <c r="I250" t="str">
        <v>Kodi Smit-McPhee</v>
      </c>
      <c r="J250" t="str">
        <v>Tucker Albrizzi</v>
      </c>
      <c r="K250" t="str">
        <v>Anna Kendrick</v>
      </c>
      <c r="L250" t="str">
        <v>Casey Affleck</v>
      </c>
      <c r="M250" t="str">
        <v>Christopher Mintz-Plasse</v>
      </c>
      <c r="N250">
        <v>60000000</v>
      </c>
      <c r="O250">
        <v>107100000</v>
      </c>
      <c r="P250" s="65">
        <v>47100000</v>
      </c>
      <c r="Q250">
        <v>0.78500000000000003</v>
      </c>
    </row>
    <row r="251" spans="1:17" x14ac:dyDescent="0.2">
      <c r="A251" t="str">
        <v>Parental Guidance</v>
      </c>
      <c r="B251" s="63">
        <v>41268</v>
      </c>
      <c r="C251">
        <v>2012</v>
      </c>
      <c r="D251" t="str">
        <v>https://en.wikipedia.org/wiki/Parental_Guidance_(film)</v>
      </c>
      <c r="E251" t="str">
        <v>Comedy</v>
      </c>
      <c r="F251">
        <v>0</v>
      </c>
      <c r="G251" t="str">
        <v>Andy Fickman</v>
      </c>
      <c r="H251">
        <v>0</v>
      </c>
      <c r="I251" t="str">
        <v>Billy Crystal</v>
      </c>
      <c r="J251" t="str">
        <v>Bette Midler</v>
      </c>
      <c r="K251" t="str">
        <v>Marisa Tomei</v>
      </c>
      <c r="L251" t="str">
        <v>Tom Everett Scott</v>
      </c>
      <c r="M251" t="str">
        <v>Bailee Madison</v>
      </c>
      <c r="N251">
        <v>25000000</v>
      </c>
      <c r="O251">
        <v>119800000</v>
      </c>
      <c r="P251" s="65">
        <v>94800000</v>
      </c>
      <c r="Q251">
        <v>3.7919999999999998</v>
      </c>
    </row>
    <row r="252" spans="1:17" x14ac:dyDescent="0.2">
      <c r="A252" t="str">
        <v>Parker</v>
      </c>
      <c r="B252" s="63">
        <v>41299</v>
      </c>
      <c r="C252">
        <v>2013</v>
      </c>
      <c r="D252" t="str">
        <v>https://en.wikipedia.org/wiki/Parker_(2013_film)</v>
      </c>
      <c r="E252" t="str">
        <v>Crime</v>
      </c>
      <c r="F252" t="str">
        <v>Action</v>
      </c>
      <c r="G252" t="str">
        <v>Taylor Hackford</v>
      </c>
      <c r="H252">
        <v>0</v>
      </c>
      <c r="I252" t="str">
        <v>Jason Statham</v>
      </c>
      <c r="J252" t="str">
        <v>Jennifer Lopez</v>
      </c>
      <c r="K252" t="str">
        <v>Bobby Cannavale</v>
      </c>
      <c r="L252" t="str">
        <v>Clifton Collins</v>
      </c>
      <c r="M252" t="str">
        <v>Jr.</v>
      </c>
      <c r="N252">
        <v>35000000</v>
      </c>
      <c r="O252">
        <v>48500000</v>
      </c>
      <c r="P252" s="65">
        <v>13500000</v>
      </c>
      <c r="Q252">
        <v>0.38571428571428573</v>
      </c>
    </row>
    <row r="253" spans="1:17" x14ac:dyDescent="0.2">
      <c r="A253" t="str">
        <v>Paul Blart: Mall Cop 2</v>
      </c>
      <c r="B253" s="63">
        <v>42111</v>
      </c>
      <c r="C253">
        <v>2015</v>
      </c>
      <c r="D253" t="str">
        <v>https://en.wikipedia.org/wiki/Paul_Blart:_Mall_Cop_2</v>
      </c>
      <c r="E253" t="str">
        <v>Action</v>
      </c>
      <c r="F253" t="str">
        <v>Comedy</v>
      </c>
      <c r="G253" t="str">
        <v>Andy Fickman</v>
      </c>
      <c r="H253">
        <v>0</v>
      </c>
      <c r="I253" t="str">
        <v>Kevin James</v>
      </c>
      <c r="J253" t="str">
        <v>Raini Rodriguez</v>
      </c>
      <c r="K253" t="str">
        <v>Neal McDonough</v>
      </c>
      <c r="L253" t="str">
        <v>Molly Shannon</v>
      </c>
      <c r="M253" t="str">
        <v>Daniella Alonso</v>
      </c>
      <c r="N253">
        <v>40000000</v>
      </c>
      <c r="O253">
        <v>107600000</v>
      </c>
      <c r="P253" s="65">
        <v>67600000</v>
      </c>
      <c r="Q253">
        <v>1.69</v>
      </c>
    </row>
    <row r="254" spans="1:17" x14ac:dyDescent="0.2">
      <c r="A254" t="str">
        <v>Pawn Sacrifice</v>
      </c>
      <c r="B254" s="63">
        <v>42258</v>
      </c>
      <c r="C254">
        <v>2015</v>
      </c>
      <c r="D254" t="str">
        <v>https://en.wikipedia.org/wiki/Pawn_Sacrifice</v>
      </c>
      <c r="E254" t="str">
        <v>Biography</v>
      </c>
      <c r="F254" t="str">
        <v>Drama</v>
      </c>
      <c r="G254" t="str">
        <v>Ed Zwick</v>
      </c>
      <c r="H254">
        <v>0</v>
      </c>
      <c r="I254" t="str">
        <v>Tobey Maguire</v>
      </c>
      <c r="J254" t="str">
        <v>Liev Schreiber</v>
      </c>
      <c r="K254" t="str">
        <v>Peter Sarsgaard</v>
      </c>
      <c r="L254" t="str">
        <v>Michael Stuhlbarg</v>
      </c>
      <c r="M254" t="str">
        <v>Lily Rabe</v>
      </c>
      <c r="N254">
        <v>19000000</v>
      </c>
      <c r="O254">
        <v>5400000</v>
      </c>
      <c r="P254" s="65">
        <v>-13600000</v>
      </c>
      <c r="Q254">
        <v>-0.71578947368421053</v>
      </c>
    </row>
    <row r="255" spans="1:17" x14ac:dyDescent="0.2">
      <c r="A255" t="str">
        <v>Penguins of Madagascar</v>
      </c>
      <c r="B255" s="63">
        <v>41957</v>
      </c>
      <c r="C255">
        <v>2014</v>
      </c>
      <c r="D255" t="str">
        <v>https://en.wikipedia.org/wiki/Penguins_of_Madagascar</v>
      </c>
      <c r="E255" t="str">
        <v>Family</v>
      </c>
      <c r="F255">
        <v>0</v>
      </c>
      <c r="G255" t="str">
        <v>Simon J. Smith</v>
      </c>
      <c r="H255">
        <v>0</v>
      </c>
      <c r="I255" t="str">
        <v>Tom McGrath</v>
      </c>
      <c r="J255" t="str">
        <v>Chris Miller</v>
      </c>
      <c r="K255" t="str">
        <v>Conrad Vernon</v>
      </c>
      <c r="L255" t="str">
        <v>Christopher Knights</v>
      </c>
      <c r="M255" t="str">
        <v>Benedict Cumberbatch</v>
      </c>
      <c r="N255">
        <v>132000000</v>
      </c>
      <c r="O255">
        <v>373000000</v>
      </c>
      <c r="P255" s="65">
        <v>241000000</v>
      </c>
      <c r="Q255">
        <v>1.8257575757575757</v>
      </c>
    </row>
    <row r="256" spans="1:17" x14ac:dyDescent="0.2">
      <c r="A256" t="str">
        <v>People Like Us</v>
      </c>
      <c r="B256" s="63">
        <v>41089</v>
      </c>
      <c r="C256">
        <v>2012</v>
      </c>
      <c r="D256" t="str">
        <v>https://en.wikipedia.org/wiki/People_Like_Us_(film)</v>
      </c>
      <c r="E256" t="str">
        <v>Drama</v>
      </c>
      <c r="F256">
        <v>0</v>
      </c>
      <c r="G256" t="str">
        <v>Alex Kurtzman</v>
      </c>
      <c r="H256">
        <v>0</v>
      </c>
      <c r="I256" t="str">
        <v>Chris Pine</v>
      </c>
      <c r="J256" t="str">
        <v>Elizabeth Banks</v>
      </c>
      <c r="K256" t="str">
        <v>Michelle Pfeiffer</v>
      </c>
      <c r="L256" t="str">
        <v>Olivia Wilde</v>
      </c>
      <c r="M256" t="str">
        <v>Mark Duplass</v>
      </c>
      <c r="N256">
        <v>16000000</v>
      </c>
      <c r="O256">
        <v>12400000</v>
      </c>
      <c r="P256" s="65">
        <v>-3600000</v>
      </c>
      <c r="Q256">
        <v>-0.22500000000000001</v>
      </c>
    </row>
    <row r="257" spans="1:17" x14ac:dyDescent="0.2">
      <c r="A257" t="str">
        <v>Percy Jackson: Sea of Monsters</v>
      </c>
      <c r="B257" s="63">
        <v>41493</v>
      </c>
      <c r="C257">
        <v>2013</v>
      </c>
      <c r="D257" t="str">
        <v>https://en.wikipedia.org/wiki/Percy_Jackson:_Sea_of_Monsters</v>
      </c>
      <c r="E257" t="str">
        <v>Adventure</v>
      </c>
      <c r="F257" t="str">
        <v>Fantasy</v>
      </c>
      <c r="G257" t="str">
        <v>Thor Freudenthal</v>
      </c>
      <c r="H257">
        <v>0</v>
      </c>
      <c r="I257" t="str">
        <v>Logan Lerman</v>
      </c>
      <c r="J257" t="str">
        <v>Alexandra Daddario</v>
      </c>
      <c r="K257" t="str">
        <v>Douglas Smith</v>
      </c>
      <c r="L257" t="str">
        <v>Mary Birdsong</v>
      </c>
      <c r="M257" t="str">
        <v>Yvette Nicole Brown</v>
      </c>
      <c r="N257">
        <v>90000000</v>
      </c>
      <c r="O257">
        <v>202200000</v>
      </c>
      <c r="P257" s="65">
        <v>112200000</v>
      </c>
      <c r="Q257">
        <v>1.2466666666666666</v>
      </c>
    </row>
    <row r="258" spans="1:17" x14ac:dyDescent="0.2">
      <c r="A258" t="str">
        <v>Pitch Perfect</v>
      </c>
      <c r="B258" s="63">
        <v>41187</v>
      </c>
      <c r="C258">
        <v>2012</v>
      </c>
      <c r="D258" t="str">
        <v>https://en.wikipedia.org/wiki/Pitch_Perfect</v>
      </c>
      <c r="E258" t="str">
        <v>Comedy</v>
      </c>
      <c r="F258" t="str">
        <v>Musical</v>
      </c>
      <c r="G258" t="str">
        <v>Jason Moore</v>
      </c>
      <c r="H258">
        <v>0</v>
      </c>
      <c r="I258" t="str">
        <v>Anna Kendrick</v>
      </c>
      <c r="J258" t="str">
        <v>Anna Camp</v>
      </c>
      <c r="K258" t="str">
        <v>Rebel Wilson</v>
      </c>
      <c r="L258" t="str">
        <v>Adam DeVine</v>
      </c>
      <c r="M258" t="str">
        <v>Alexis Knapp</v>
      </c>
      <c r="N258">
        <v>17000000</v>
      </c>
      <c r="O258">
        <v>115400000</v>
      </c>
      <c r="P258" s="65">
        <v>98400000</v>
      </c>
      <c r="Q258">
        <v>5.7882352941176469</v>
      </c>
    </row>
    <row r="259" spans="1:17" x14ac:dyDescent="0.2">
      <c r="A259" t="str">
        <v>Pitch Perfect 2</v>
      </c>
      <c r="B259" s="63">
        <v>42114</v>
      </c>
      <c r="C259">
        <v>2015</v>
      </c>
      <c r="D259" t="str">
        <v>https://en.wikipedia.org/wiki/Pitch_Perfect_2</v>
      </c>
      <c r="E259" t="str">
        <v>Comedy</v>
      </c>
      <c r="F259">
        <v>0</v>
      </c>
      <c r="G259" t="str">
        <v>Elizabeth Banks</v>
      </c>
      <c r="H259">
        <v>0</v>
      </c>
      <c r="I259" t="str">
        <v>Anna Kendrick</v>
      </c>
      <c r="J259" t="str">
        <v>Rebel Wilson</v>
      </c>
      <c r="K259" t="str">
        <v>Hailee Steinfeld</v>
      </c>
      <c r="L259" t="str">
        <v>Brittany Snow</v>
      </c>
      <c r="M259" t="str">
        <v>Skylar Astin</v>
      </c>
      <c r="N259">
        <v>29000000</v>
      </c>
      <c r="O259">
        <v>287100000</v>
      </c>
      <c r="P259" s="65">
        <v>258100000</v>
      </c>
      <c r="Q259">
        <v>8.9</v>
      </c>
    </row>
    <row r="260" spans="1:17" x14ac:dyDescent="0.2">
      <c r="A260" t="str">
        <v>Pixels</v>
      </c>
      <c r="B260" s="63">
        <v>42209</v>
      </c>
      <c r="C260">
        <v>2015</v>
      </c>
      <c r="D260" t="str">
        <v>https://en.wikipedia.org/wiki/Pixels_(2015_film)</v>
      </c>
      <c r="E260" t="str">
        <v>Comedy</v>
      </c>
      <c r="F260" t="str">
        <v>Action</v>
      </c>
      <c r="G260" t="str">
        <v>Chris Columbus</v>
      </c>
      <c r="H260">
        <v>0</v>
      </c>
      <c r="I260" t="str">
        <v>Adam Sandler</v>
      </c>
      <c r="J260" t="str">
        <v>Kevin James</v>
      </c>
      <c r="K260" t="str">
        <v>Josh Gad</v>
      </c>
      <c r="L260" t="str">
        <v>Peter Dinklage</v>
      </c>
      <c r="M260" t="str">
        <v>Michelle Monaghan</v>
      </c>
      <c r="N260">
        <v>129000000</v>
      </c>
      <c r="O260">
        <v>244900000</v>
      </c>
      <c r="P260" s="65">
        <v>115900000</v>
      </c>
      <c r="Q260">
        <v>0.89844961240310073</v>
      </c>
    </row>
    <row r="261" spans="1:17" x14ac:dyDescent="0.2">
      <c r="A261" t="str">
        <v>Point Break</v>
      </c>
      <c r="B261" s="63">
        <v>42363</v>
      </c>
      <c r="C261">
        <v>2015</v>
      </c>
      <c r="D261" t="str">
        <v>https://en.wikipedia.org/wiki/Point_Break_(2015_film)</v>
      </c>
      <c r="E261" t="str">
        <v>Action</v>
      </c>
      <c r="F261" t="str">
        <v>Thriller</v>
      </c>
      <c r="G261" t="str">
        <v>Ericson Core</v>
      </c>
      <c r="H261">
        <v>0</v>
      </c>
      <c r="I261" t="str">
        <v>Edgar Ramirez</v>
      </c>
      <c r="J261" t="str">
        <v>Luke Bracey</v>
      </c>
      <c r="K261" t="str">
        <v>Ray Winstone</v>
      </c>
      <c r="L261" t="str">
        <v>Teresa Palmer</v>
      </c>
      <c r="M261">
        <v>0</v>
      </c>
      <c r="N261">
        <v>105000000</v>
      </c>
      <c r="O261">
        <v>133699999.99999999</v>
      </c>
      <c r="P261" s="65">
        <v>28699999.999999985</v>
      </c>
      <c r="Q261">
        <v>0.27333333333333321</v>
      </c>
    </row>
    <row r="262" spans="1:17" x14ac:dyDescent="0.2">
      <c r="A262" t="str">
        <v>Polis Evo</v>
      </c>
      <c r="B262" s="63">
        <v>42264</v>
      </c>
      <c r="C262">
        <v>2015</v>
      </c>
      <c r="D262" t="str">
        <v>https://en.wikipedia.org/wiki/Polis_Evo</v>
      </c>
      <c r="E262" t="str">
        <v>Action</v>
      </c>
      <c r="F262">
        <v>0</v>
      </c>
      <c r="G262" t="str">
        <v>Ghaz Abu Bakar</v>
      </c>
      <c r="H262">
        <v>0</v>
      </c>
      <c r="I262" t="str">
        <v>Shaheizy Sam</v>
      </c>
      <c r="J262" t="str">
        <v>Zizan Razak</v>
      </c>
      <c r="K262" t="str">
        <v>Nora Danish</v>
      </c>
      <c r="L262" t="str">
        <v>Mimie Ernida</v>
      </c>
      <c r="M262" t="str">
        <v>Wan Hanafi Su</v>
      </c>
      <c r="N262">
        <v>2400000</v>
      </c>
      <c r="O262">
        <v>17300000</v>
      </c>
      <c r="P262" s="65">
        <v>14900000</v>
      </c>
      <c r="Q262">
        <v>6.208333333333333</v>
      </c>
    </row>
    <row r="263" spans="1:17" x14ac:dyDescent="0.2">
      <c r="A263" t="str">
        <v>Poltergeist</v>
      </c>
      <c r="B263" s="63">
        <v>42146</v>
      </c>
      <c r="C263">
        <v>2015</v>
      </c>
      <c r="D263" t="str">
        <v>https://en.wikipedia.org/wiki/Poltergeist_(2015_film)</v>
      </c>
      <c r="E263" t="str">
        <v>Horror</v>
      </c>
      <c r="F263">
        <v>0</v>
      </c>
      <c r="G263" t="str">
        <v>Gil Kenan</v>
      </c>
      <c r="H263">
        <v>0</v>
      </c>
      <c r="I263" t="str">
        <v>Sam Rockwell</v>
      </c>
      <c r="J263" t="str">
        <v>Jared Harris</v>
      </c>
      <c r="K263" t="str">
        <v>Rosemarie DeWitt</v>
      </c>
      <c r="L263" t="str">
        <v>Saxon Sharbino</v>
      </c>
      <c r="M263" t="str">
        <v>Kyle Catlett</v>
      </c>
      <c r="N263">
        <v>35000000</v>
      </c>
      <c r="O263">
        <v>95400000</v>
      </c>
      <c r="P263" s="65">
        <v>60400000</v>
      </c>
      <c r="Q263">
        <v>1.7257142857142858</v>
      </c>
    </row>
    <row r="264" spans="1:17" x14ac:dyDescent="0.2">
      <c r="A264" t="str">
        <v>Pompeii</v>
      </c>
      <c r="B264" s="63">
        <v>41688</v>
      </c>
      <c r="C264">
        <v>2014</v>
      </c>
      <c r="D264" t="str">
        <v>https://en.wikipedia.org/wiki/Pompeii_(film)</v>
      </c>
      <c r="E264" t="str">
        <v>Action</v>
      </c>
      <c r="F264" t="str">
        <v>Adventure</v>
      </c>
      <c r="G264" t="str">
        <v>Paul W. S. Anderson</v>
      </c>
      <c r="H264">
        <v>0</v>
      </c>
      <c r="I264" t="str">
        <v>Kit Harington</v>
      </c>
      <c r="J264" t="str">
        <v>Emily Browning</v>
      </c>
      <c r="K264" t="str">
        <v>Jared Harris</v>
      </c>
      <c r="L264" t="str">
        <v>Kiefer Sutherland</v>
      </c>
      <c r="M264" t="str">
        <v>Carrie-Anne Moss</v>
      </c>
      <c r="N264">
        <v>80000000</v>
      </c>
      <c r="O264">
        <v>117800000</v>
      </c>
      <c r="P264" s="65">
        <v>37800000</v>
      </c>
      <c r="Q264">
        <v>0.47249999999999998</v>
      </c>
    </row>
    <row r="265" spans="1:17" x14ac:dyDescent="0.2">
      <c r="A265" t="str">
        <v>Popstar: Never Stop Never Stopping</v>
      </c>
      <c r="B265" s="63">
        <v>42524</v>
      </c>
      <c r="C265">
        <v>2016</v>
      </c>
      <c r="D265" t="str">
        <v>https://en.wikipedia.org/wiki/Popstar:_Never_Stop_Never_Stopping</v>
      </c>
      <c r="E265" t="str">
        <v>Comedy</v>
      </c>
      <c r="F265">
        <v>0</v>
      </c>
      <c r="G265" t="str">
        <v>Jorma Taccone</v>
      </c>
      <c r="H265" t="str">
        <v>Akiva Schaffer</v>
      </c>
      <c r="I265" t="str">
        <v>Jorma Taccone</v>
      </c>
      <c r="J265" t="str">
        <v>Akiva Schaffer</v>
      </c>
      <c r="K265" t="str">
        <v>Andy Samberg (screenplay)</v>
      </c>
      <c r="L265">
        <v>0</v>
      </c>
      <c r="M265">
        <v>0</v>
      </c>
      <c r="N265">
        <v>20000000</v>
      </c>
      <c r="O265">
        <v>9500000</v>
      </c>
      <c r="P265" s="65">
        <v>-10500000</v>
      </c>
      <c r="Q265">
        <v>-0.52500000000000002</v>
      </c>
    </row>
    <row r="266" spans="1:17" x14ac:dyDescent="0.2">
      <c r="A266" t="str">
        <v>Premium Rush</v>
      </c>
      <c r="B266" s="63">
        <v>41145</v>
      </c>
      <c r="C266">
        <v>2012</v>
      </c>
      <c r="D266" t="str">
        <v>https://en.wikipedia.org/wiki/Premium_Rush</v>
      </c>
      <c r="E266" t="str">
        <v>Action</v>
      </c>
      <c r="F266">
        <v>0</v>
      </c>
      <c r="G266" t="str">
        <v>David Koepp</v>
      </c>
      <c r="H266">
        <v>0</v>
      </c>
      <c r="I266" t="str">
        <v>Joseph Gordon-Levitt</v>
      </c>
      <c r="J266" t="str">
        <v>Michael Shannon</v>
      </c>
      <c r="K266" t="str">
        <v>Dania Ramirez</v>
      </c>
      <c r="L266" t="str">
        <v>Wole Parks</v>
      </c>
      <c r="M266" t="str">
        <v>Jamie Chung</v>
      </c>
      <c r="N266">
        <v>35000000</v>
      </c>
      <c r="O266">
        <v>31100000</v>
      </c>
      <c r="P266" s="65">
        <v>-3900000</v>
      </c>
      <c r="Q266">
        <v>-0.11142857142857143</v>
      </c>
    </row>
    <row r="267" spans="1:17" x14ac:dyDescent="0.2">
      <c r="A267" t="str">
        <v>Pride and Prejudice and Zombies</v>
      </c>
      <c r="B267" s="63">
        <v>42405</v>
      </c>
      <c r="C267">
        <v>2016</v>
      </c>
      <c r="D267" t="str">
        <v>https://en.wikipedia.org/wiki/Pride_and_Prejudice_and_Zombies_(film)</v>
      </c>
      <c r="E267" t="str">
        <v>Comedy</v>
      </c>
      <c r="F267" t="str">
        <v>Horror</v>
      </c>
      <c r="G267" t="str">
        <v>Burr Steers</v>
      </c>
      <c r="H267">
        <v>0</v>
      </c>
      <c r="I267" t="str">
        <v>Lily James</v>
      </c>
      <c r="J267" t="str">
        <v>Sam Riley</v>
      </c>
      <c r="K267" t="str">
        <v>Matt Smith</v>
      </c>
      <c r="L267" t="str">
        <v>Lena Headey</v>
      </c>
      <c r="M267" t="str">
        <v>Charles Dance</v>
      </c>
      <c r="N267">
        <v>28000000</v>
      </c>
      <c r="O267">
        <v>16399999.999999998</v>
      </c>
      <c r="P267" s="65">
        <v>-11600000.000000002</v>
      </c>
      <c r="Q267">
        <v>-0.41428571428571437</v>
      </c>
    </row>
    <row r="268" spans="1:17" x14ac:dyDescent="0.2">
      <c r="A268" t="str">
        <v>Prisoners</v>
      </c>
      <c r="B268" s="63">
        <v>41537</v>
      </c>
      <c r="C268">
        <v>2013</v>
      </c>
      <c r="D268" t="str">
        <v>https://en.wikipedia.org/wiki/Prisoners_(2013_film)</v>
      </c>
      <c r="E268" t="str">
        <v>Crime</v>
      </c>
      <c r="F268">
        <v>0</v>
      </c>
      <c r="G268" t="str">
        <v>Denis Villeneuve</v>
      </c>
      <c r="H268">
        <v>0</v>
      </c>
      <c r="I268" t="str">
        <v>Jake Gyllenhaal</v>
      </c>
      <c r="J268" t="str">
        <v>Hugh Jackman</v>
      </c>
      <c r="K268" t="str">
        <v>Paul Dano</v>
      </c>
      <c r="L268" t="str">
        <v>Melissa Leo</v>
      </c>
      <c r="M268" t="str">
        <v>Viola Davis</v>
      </c>
      <c r="N268">
        <v>46000000</v>
      </c>
      <c r="O268">
        <v>122100000</v>
      </c>
      <c r="P268" s="65">
        <v>76100000</v>
      </c>
      <c r="Q268">
        <v>1.6543478260869566</v>
      </c>
    </row>
    <row r="269" spans="1:17" x14ac:dyDescent="0.2">
      <c r="A269" t="str">
        <v>Project Almanac</v>
      </c>
      <c r="B269" s="63">
        <v>42034</v>
      </c>
      <c r="C269">
        <v>2015</v>
      </c>
      <c r="D269" t="str">
        <v>https://en.wikipedia.org/wiki/Project_Almanac</v>
      </c>
      <c r="E269" t="str">
        <v>Sci-Fi</v>
      </c>
      <c r="F269" t="str">
        <v>Adventure</v>
      </c>
      <c r="G269" t="str">
        <v>Dean Israelite</v>
      </c>
      <c r="H269">
        <v>0</v>
      </c>
      <c r="I269" t="str">
        <v>Jonny Weston</v>
      </c>
      <c r="J269" t="str">
        <v>Sofia Black-D'Elia</v>
      </c>
      <c r="K269">
        <v>0</v>
      </c>
      <c r="L269">
        <v>0</v>
      </c>
      <c r="M269">
        <v>0</v>
      </c>
      <c r="N269">
        <v>12000000</v>
      </c>
      <c r="O269">
        <v>33200000.000000004</v>
      </c>
      <c r="P269" s="65">
        <v>21200000.000000004</v>
      </c>
      <c r="Q269">
        <v>1.7666666666666671</v>
      </c>
    </row>
    <row r="270" spans="1:17" x14ac:dyDescent="0.2">
      <c r="A270" t="str">
        <v>Project X</v>
      </c>
      <c r="B270" s="63">
        <v>40970</v>
      </c>
      <c r="C270">
        <v>2012</v>
      </c>
      <c r="D270" t="str">
        <v>https://en.wikipedia.org/wiki/Project_X_(2012_film)</v>
      </c>
      <c r="E270" t="str">
        <v>Comedy</v>
      </c>
      <c r="F270">
        <v>0</v>
      </c>
      <c r="G270" t="str">
        <v>Nima Nourizadeh</v>
      </c>
      <c r="H270">
        <v>0</v>
      </c>
      <c r="I270" t="str">
        <v>Miles Teller</v>
      </c>
      <c r="J270" t="str">
        <v>Oliver Cooper</v>
      </c>
      <c r="K270" t="str">
        <v>Jonathan Daniel Brown</v>
      </c>
      <c r="L270" t="str">
        <v>Kirby Bliss Blanton</v>
      </c>
      <c r="M270" t="str">
        <v>Thomas Mann</v>
      </c>
      <c r="N270">
        <v>12000000</v>
      </c>
      <c r="O270">
        <v>102700000</v>
      </c>
      <c r="P270" s="65">
        <v>90700000</v>
      </c>
      <c r="Q270">
        <v>7.5583333333333336</v>
      </c>
    </row>
    <row r="271" spans="1:17" x14ac:dyDescent="0.2">
      <c r="A271" t="str">
        <v>Prometheus</v>
      </c>
      <c r="B271" s="63">
        <v>41068</v>
      </c>
      <c r="C271">
        <v>2012</v>
      </c>
      <c r="D271" t="str">
        <v>https://en.wikipedia.org/wiki/Prometheus_(2012_film)</v>
      </c>
      <c r="E271" t="str">
        <v>Sci-Fi</v>
      </c>
      <c r="F271" t="str">
        <v>Horror</v>
      </c>
      <c r="G271" t="str">
        <v>Ridley Scott</v>
      </c>
      <c r="H271">
        <v>0</v>
      </c>
      <c r="I271" t="str">
        <v>Noomi Rapace</v>
      </c>
      <c r="J271" t="str">
        <v>Michael Fassbender</v>
      </c>
      <c r="K271" t="str">
        <v>Charlize Theron</v>
      </c>
      <c r="L271" t="str">
        <v>Idris Elba</v>
      </c>
      <c r="M271" t="str">
        <v>Guy Pearce</v>
      </c>
      <c r="N271">
        <v>130000000</v>
      </c>
      <c r="O271">
        <v>403400000</v>
      </c>
      <c r="P271" s="65">
        <v>273400000</v>
      </c>
      <c r="Q271">
        <v>2.1030769230769231</v>
      </c>
    </row>
    <row r="272" spans="1:17" x14ac:dyDescent="0.2">
      <c r="A272" t="str">
        <v>Promised Land</v>
      </c>
      <c r="B272" s="63">
        <v>41271</v>
      </c>
      <c r="C272">
        <v>2012</v>
      </c>
      <c r="D272" t="str">
        <v>https://en.wikipedia.org/wiki/Promised_Land_(2012_film)</v>
      </c>
      <c r="E272" t="str">
        <v>Drama</v>
      </c>
      <c r="F272">
        <v>0</v>
      </c>
      <c r="G272" t="str">
        <v>Gus Van Sant</v>
      </c>
      <c r="H272">
        <v>0</v>
      </c>
      <c r="I272" t="str">
        <v>Matt Damon</v>
      </c>
      <c r="J272" t="str">
        <v>John Krasinski</v>
      </c>
      <c r="K272" t="str">
        <v>Rosemarie DeWitt</v>
      </c>
      <c r="L272" t="str">
        <v>Frances McDormand</v>
      </c>
      <c r="M272">
        <v>0</v>
      </c>
      <c r="N272">
        <v>15000000</v>
      </c>
      <c r="O272">
        <v>8100000</v>
      </c>
      <c r="P272" s="65">
        <v>-6900000</v>
      </c>
      <c r="Q272">
        <v>-0.46</v>
      </c>
    </row>
    <row r="273" spans="1:17" x14ac:dyDescent="0.2">
      <c r="A273" t="str">
        <v>R.I.P.D.</v>
      </c>
      <c r="B273" s="63">
        <v>41474</v>
      </c>
      <c r="C273">
        <v>2013</v>
      </c>
      <c r="D273" t="str">
        <v>https://en.wikipedia.org/wiki/R.I.P.D.</v>
      </c>
      <c r="E273" t="str">
        <v>Action</v>
      </c>
      <c r="F273" t="str">
        <v>Comedy</v>
      </c>
      <c r="G273" t="str">
        <v>Robert Schwentke</v>
      </c>
      <c r="H273">
        <v>0</v>
      </c>
      <c r="I273" t="str">
        <v>Ryan Reynolds</v>
      </c>
      <c r="J273" t="str">
        <v>Jeff Bridges</v>
      </c>
      <c r="K273" t="str">
        <v>Kevin Bacon</v>
      </c>
      <c r="L273" t="str">
        <v>Stephanie Szostak</v>
      </c>
      <c r="M273" t="str">
        <v>Mary-Louise Parker</v>
      </c>
      <c r="N273">
        <v>130000000</v>
      </c>
      <c r="O273">
        <v>78300000</v>
      </c>
      <c r="P273" s="65">
        <v>-51700000</v>
      </c>
      <c r="Q273">
        <v>-0.39769230769230768</v>
      </c>
    </row>
    <row r="274" spans="1:17" x14ac:dyDescent="0.2">
      <c r="A274" t="str">
        <v>Race</v>
      </c>
      <c r="B274" s="63">
        <v>42419</v>
      </c>
      <c r="C274">
        <v>2016</v>
      </c>
      <c r="D274" t="str">
        <v>https://en.wikipedia.org/wiki/Race_(2016_film)</v>
      </c>
      <c r="E274" t="str">
        <v>Drama</v>
      </c>
      <c r="F274" t="str">
        <v>Sports</v>
      </c>
      <c r="G274" t="str">
        <v>Stephen Hopkins</v>
      </c>
      <c r="H274">
        <v>0</v>
      </c>
      <c r="I274" t="str">
        <v>Stephan James</v>
      </c>
      <c r="J274" t="str">
        <v>Jason Sudeikis</v>
      </c>
      <c r="K274" t="str">
        <v>Jeremy Irons</v>
      </c>
      <c r="L274" t="str">
        <v>William Hurt</v>
      </c>
      <c r="M274" t="str">
        <v>Carice van Houten</v>
      </c>
      <c r="N274">
        <v>5000000</v>
      </c>
      <c r="O274">
        <v>23500000</v>
      </c>
      <c r="P274" s="65">
        <v>18500000</v>
      </c>
      <c r="Q274">
        <v>3.7</v>
      </c>
    </row>
    <row r="275" spans="1:17" x14ac:dyDescent="0.2">
      <c r="A275" t="str">
        <v>Raiders of the Lost Ark: The IMAX Experience</v>
      </c>
      <c r="B275" s="63">
        <v>41159</v>
      </c>
      <c r="C275">
        <v>2012</v>
      </c>
      <c r="D275" t="str">
        <v>https://en.wikipedia.org/wiki/Raiders_of_the_Lost_Ark</v>
      </c>
      <c r="E275" t="str">
        <v>Action</v>
      </c>
      <c r="F275" t="str">
        <v>Adventure</v>
      </c>
      <c r="G275" t="str">
        <v>Steven Spielberg</v>
      </c>
      <c r="H275">
        <v>0</v>
      </c>
      <c r="I275" t="str">
        <v>Harrison Ford</v>
      </c>
      <c r="J275" t="str">
        <v>John Rhys-Davies</v>
      </c>
      <c r="K275" t="str">
        <v>Karen Allen</v>
      </c>
      <c r="L275" t="str">
        <v>Paul Freeman</v>
      </c>
      <c r="M275" t="str">
        <v>Alfred Molina</v>
      </c>
      <c r="N275">
        <v>18000000</v>
      </c>
      <c r="O275">
        <v>389900000</v>
      </c>
      <c r="P275" s="65">
        <v>371900000</v>
      </c>
      <c r="Q275">
        <v>20.661111111111111</v>
      </c>
    </row>
    <row r="276" spans="1:17" x14ac:dyDescent="0.2">
      <c r="A276" t="str">
        <v>Rams</v>
      </c>
      <c r="B276" s="63">
        <v>42139</v>
      </c>
      <c r="C276">
        <v>2015</v>
      </c>
      <c r="D276" t="str">
        <v>https://en.wikipedia.org/wiki/Rams_(film)</v>
      </c>
      <c r="E276" t="str">
        <v>Drama</v>
      </c>
      <c r="F276">
        <v>0</v>
      </c>
      <c r="G276" t="str">
        <v>Grímur Hákonarson</v>
      </c>
      <c r="H276">
        <v>0</v>
      </c>
      <c r="I276" t="str">
        <v>Sigurður Sigurjónsson</v>
      </c>
      <c r="J276">
        <v>0</v>
      </c>
      <c r="K276">
        <v>0</v>
      </c>
      <c r="L276">
        <v>0</v>
      </c>
      <c r="M276">
        <v>0</v>
      </c>
      <c r="N276">
        <v>1750000</v>
      </c>
      <c r="O276">
        <v>1740000</v>
      </c>
      <c r="P276" s="65">
        <v>-10000</v>
      </c>
      <c r="Q276">
        <v>-5.7142857142857143E-3</v>
      </c>
    </row>
    <row r="277" spans="1:17" x14ac:dyDescent="0.2">
      <c r="A277" t="str">
        <v>Ratchet &amp; Clank</v>
      </c>
      <c r="B277" s="63">
        <v>42489</v>
      </c>
      <c r="C277">
        <v>2016</v>
      </c>
      <c r="D277" t="str">
        <v>https://en.wikipedia.org/wiki/Ratchet_%2526_Clank_(film)</v>
      </c>
      <c r="E277" t="str">
        <v>Sci-Fi</v>
      </c>
      <c r="F277" t="str">
        <v>Action</v>
      </c>
      <c r="G277" t="str">
        <v>Jerrica Cleland</v>
      </c>
      <c r="H277" t="str">
        <v>Kevin Munroe</v>
      </c>
      <c r="I277" t="str">
        <v>Paul Giamatti</v>
      </c>
      <c r="J277" t="str">
        <v>John Goodman</v>
      </c>
      <c r="K277" t="str">
        <v>Bella Thorne</v>
      </c>
      <c r="L277" t="str">
        <v>Rosario Dawson</v>
      </c>
      <c r="M277" t="str">
        <v>James Arnold Taylor</v>
      </c>
      <c r="N277">
        <v>20000000</v>
      </c>
      <c r="O277">
        <v>12800000</v>
      </c>
      <c r="P277" s="65">
        <v>-7200000</v>
      </c>
      <c r="Q277">
        <v>-0.36</v>
      </c>
    </row>
    <row r="278" spans="1:17" x14ac:dyDescent="0.2">
      <c r="A278" t="str">
        <v>RED 2</v>
      </c>
      <c r="B278" s="63">
        <v>41474</v>
      </c>
      <c r="C278">
        <v>2013</v>
      </c>
      <c r="D278" t="str">
        <v>https://en.wikipedia.org/wiki/RED_2_(film)</v>
      </c>
      <c r="E278" t="str">
        <v>Action</v>
      </c>
      <c r="F278" t="str">
        <v>Comedy</v>
      </c>
      <c r="G278" t="str">
        <v>Dean Parisot</v>
      </c>
      <c r="H278">
        <v>0</v>
      </c>
      <c r="I278" t="str">
        <v>Bruce Willis</v>
      </c>
      <c r="J278" t="str">
        <v>John Malkovich</v>
      </c>
      <c r="K278" t="str">
        <v>Helen Mirren</v>
      </c>
      <c r="L278" t="str">
        <v>Mary-Louise Parker</v>
      </c>
      <c r="M278" t="str">
        <v>Catherine Zeta-Jones</v>
      </c>
      <c r="N278">
        <v>84000000</v>
      </c>
      <c r="O278">
        <v>148100000</v>
      </c>
      <c r="P278" s="65">
        <v>64100000</v>
      </c>
      <c r="Q278">
        <v>0.76309523809523805</v>
      </c>
    </row>
    <row r="279" spans="1:17" x14ac:dyDescent="0.2">
      <c r="A279" t="str">
        <v>Red Dawn</v>
      </c>
      <c r="B279" s="63">
        <v>41234</v>
      </c>
      <c r="C279">
        <v>2012</v>
      </c>
      <c r="D279" t="str">
        <v>https://en.wikipedia.org/wiki/Red_Dawn_(2012_film)</v>
      </c>
      <c r="E279" t="str">
        <v>Action</v>
      </c>
      <c r="F279">
        <v>0</v>
      </c>
      <c r="G279" t="str">
        <v>Dan Bradley</v>
      </c>
      <c r="H279">
        <v>0</v>
      </c>
      <c r="I279" t="str">
        <v>Will Yun Lee</v>
      </c>
      <c r="J279" t="str">
        <v>Chris Hemsworth</v>
      </c>
      <c r="K279" t="str">
        <v>Josh Peck</v>
      </c>
      <c r="L279" t="str">
        <v>Adrianne Palicki</v>
      </c>
      <c r="M279" t="str">
        <v>Josh Hutcherson</v>
      </c>
      <c r="N279">
        <v>65000000</v>
      </c>
      <c r="O279">
        <v>48100000</v>
      </c>
      <c r="P279" s="65">
        <v>-16900000</v>
      </c>
      <c r="Q279">
        <v>-0.26</v>
      </c>
    </row>
    <row r="280" spans="1:17" x14ac:dyDescent="0.2">
      <c r="A280" t="str">
        <v>Red Tails</v>
      </c>
      <c r="B280" s="63">
        <v>40928</v>
      </c>
      <c r="C280">
        <v>2012</v>
      </c>
      <c r="D280" t="str">
        <v>https://en.wikipedia.org/wiki/Red_Tails</v>
      </c>
      <c r="E280" t="str">
        <v>Drama</v>
      </c>
      <c r="F280">
        <v>0</v>
      </c>
      <c r="G280" t="str">
        <v>Anthony Hemingway</v>
      </c>
      <c r="H280">
        <v>0</v>
      </c>
      <c r="I280" t="str">
        <v>Cuba Gooding Jr.</v>
      </c>
      <c r="J280" t="str">
        <v>Nate Parker</v>
      </c>
      <c r="K280" t="str">
        <v>David Oyelowo</v>
      </c>
      <c r="L280" t="str">
        <v>Daniela Ruah</v>
      </c>
      <c r="M280" t="str">
        <v>Terrence Howard</v>
      </c>
      <c r="N280">
        <v>58000000</v>
      </c>
      <c r="O280">
        <v>50400000</v>
      </c>
      <c r="P280" s="65">
        <v>-7600000</v>
      </c>
      <c r="Q280">
        <v>-0.1310344827586207</v>
      </c>
    </row>
    <row r="281" spans="1:17" x14ac:dyDescent="0.2">
      <c r="A281" t="str">
        <v>Resident Evil: Retribution</v>
      </c>
      <c r="B281" s="63">
        <v>41166</v>
      </c>
      <c r="C281">
        <v>2012</v>
      </c>
      <c r="D281" t="str">
        <v>https://en.wikipedia.org/wiki/Resident_Evil:_Retribution</v>
      </c>
      <c r="E281" t="str">
        <v>Action</v>
      </c>
      <c r="F281" t="str">
        <v>Horror</v>
      </c>
      <c r="G281" t="str">
        <v>Paul W. S. Anderson</v>
      </c>
      <c r="H281">
        <v>0</v>
      </c>
      <c r="I281" t="str">
        <v>Milla Jovovich</v>
      </c>
      <c r="J281" t="str">
        <v>Sienna Guillory</v>
      </c>
      <c r="K281" t="str">
        <v>Colin Salmon</v>
      </c>
      <c r="L281" t="str">
        <v>Boris Kodjoe</v>
      </c>
      <c r="M281" t="str">
        <v>Michelle Rodriguez</v>
      </c>
      <c r="N281">
        <v>65000000</v>
      </c>
      <c r="O281">
        <v>240200000</v>
      </c>
      <c r="P281" s="65">
        <v>175200000</v>
      </c>
      <c r="Q281">
        <v>2.6953846153846155</v>
      </c>
    </row>
    <row r="282" spans="1:17" x14ac:dyDescent="0.2">
      <c r="A282" t="str">
        <v>Ricki and the Flash</v>
      </c>
      <c r="B282" s="63">
        <v>42223</v>
      </c>
      <c r="C282">
        <v>2015</v>
      </c>
      <c r="D282" t="str">
        <v>https://en.wikipedia.org/wiki/Ricki_and_the_Flash</v>
      </c>
      <c r="E282" t="str">
        <v>Comedy</v>
      </c>
      <c r="F282" t="str">
        <v>Drama</v>
      </c>
      <c r="G282" t="str">
        <v>Jonathan Demme</v>
      </c>
      <c r="H282">
        <v>0</v>
      </c>
      <c r="I282" t="str">
        <v>Meryl Streep</v>
      </c>
      <c r="J282" t="str">
        <v>Kevin Kline</v>
      </c>
      <c r="K282" t="str">
        <v>Mamie Gummer</v>
      </c>
      <c r="L282" t="str">
        <v>Audra McDonald</v>
      </c>
      <c r="M282" t="str">
        <v>Sebastian Stan</v>
      </c>
      <c r="N282">
        <v>18000000</v>
      </c>
      <c r="O282">
        <v>41300000</v>
      </c>
      <c r="P282" s="65">
        <v>23300000</v>
      </c>
      <c r="Q282">
        <v>1.2944444444444445</v>
      </c>
    </row>
    <row r="283" spans="1:17" x14ac:dyDescent="0.2">
      <c r="A283" t="str">
        <v>Riddick</v>
      </c>
      <c r="B283" s="63">
        <v>41523</v>
      </c>
      <c r="C283">
        <v>2013</v>
      </c>
      <c r="D283" t="str">
        <v>https://en.wikipedia.org/wiki/Riddick_(film)</v>
      </c>
      <c r="E283" t="str">
        <v>Action</v>
      </c>
      <c r="F283" t="str">
        <v>Sci-Fi</v>
      </c>
      <c r="G283" t="str">
        <v>David Twohy</v>
      </c>
      <c r="H283">
        <v>0</v>
      </c>
      <c r="I283" t="str">
        <v>Vin Diesel</v>
      </c>
      <c r="J283" t="str">
        <v>Karl Urban</v>
      </c>
      <c r="K283" t="str">
        <v>Katee Sackhoff</v>
      </c>
      <c r="L283" t="str">
        <v>Dave Bautista</v>
      </c>
      <c r="M283" t="str">
        <v>Matthew Nable</v>
      </c>
      <c r="N283">
        <v>40000000</v>
      </c>
      <c r="O283">
        <v>100300000</v>
      </c>
      <c r="P283" s="65">
        <v>60300000</v>
      </c>
      <c r="Q283">
        <v>1.5075000000000001</v>
      </c>
    </row>
    <row r="284" spans="1:17" x14ac:dyDescent="0.2">
      <c r="A284" t="str">
        <v>Ride Along</v>
      </c>
      <c r="B284" s="63">
        <v>41656</v>
      </c>
      <c r="C284">
        <v>2014</v>
      </c>
      <c r="D284" t="str">
        <v>https://en.wikipedia.org/wiki/Ride_Along_(film)</v>
      </c>
      <c r="E284" t="str">
        <v>Action</v>
      </c>
      <c r="F284" t="str">
        <v>Comedy</v>
      </c>
      <c r="G284" t="str">
        <v>Tim Story</v>
      </c>
      <c r="H284">
        <v>0</v>
      </c>
      <c r="I284" t="str">
        <v>Ice Cube</v>
      </c>
      <c r="J284" t="str">
        <v>Kevin Hart</v>
      </c>
      <c r="K284" t="str">
        <v>John Leguizamo</v>
      </c>
      <c r="L284" t="str">
        <v>Bruce McGill</v>
      </c>
      <c r="M284" t="str">
        <v>Tika Sumpter</v>
      </c>
      <c r="N284">
        <v>25000000</v>
      </c>
      <c r="O284">
        <v>154500000</v>
      </c>
      <c r="P284" s="65">
        <v>129500000</v>
      </c>
      <c r="Q284">
        <v>5.18</v>
      </c>
    </row>
    <row r="285" spans="1:17" x14ac:dyDescent="0.2">
      <c r="A285" t="str">
        <v>Ride Along 2</v>
      </c>
      <c r="B285" s="63">
        <v>42384</v>
      </c>
      <c r="C285">
        <v>2016</v>
      </c>
      <c r="D285" t="str">
        <v>https://en.wikipedia.org/wiki/Ride_Along_2</v>
      </c>
      <c r="E285" t="str">
        <v>Comedy</v>
      </c>
      <c r="F285" t="str">
        <v>Action</v>
      </c>
      <c r="G285" t="str">
        <v>Tim Story</v>
      </c>
      <c r="H285">
        <v>0</v>
      </c>
      <c r="I285" t="str">
        <v>Ice Cube</v>
      </c>
      <c r="J285" t="str">
        <v>Kevin Hart</v>
      </c>
      <c r="K285" t="str">
        <v>Benjamin Bratt</v>
      </c>
      <c r="L285" t="str">
        <v>Olivia Munn</v>
      </c>
      <c r="M285" t="str">
        <v>Ken Jeong</v>
      </c>
      <c r="N285">
        <v>40000000</v>
      </c>
      <c r="O285">
        <v>124200000</v>
      </c>
      <c r="P285" s="65">
        <v>84200000</v>
      </c>
      <c r="Q285">
        <v>2.105</v>
      </c>
    </row>
    <row r="286" spans="1:17" x14ac:dyDescent="0.2">
      <c r="A286" t="str">
        <v>Rio 2</v>
      </c>
      <c r="B286" s="63">
        <v>41718</v>
      </c>
      <c r="C286">
        <v>2014</v>
      </c>
      <c r="D286" t="str">
        <v>https://en.wikipedia.org/wiki/Rio_2</v>
      </c>
      <c r="E286" t="str">
        <v>Family</v>
      </c>
      <c r="F286">
        <v>0</v>
      </c>
      <c r="G286" t="str">
        <v>Carlos Saldanha</v>
      </c>
      <c r="H286">
        <v>0</v>
      </c>
      <c r="I286" t="str">
        <v>Jesse Eisenberg</v>
      </c>
      <c r="J286" t="str">
        <v>Anne Hathaway</v>
      </c>
      <c r="K286" t="str">
        <v>Leslie Mann</v>
      </c>
      <c r="L286" t="str">
        <v>Bruno Mars</v>
      </c>
      <c r="M286" t="str">
        <v>Jemaine Clement</v>
      </c>
      <c r="N286">
        <v>103000000</v>
      </c>
      <c r="O286">
        <v>500100000</v>
      </c>
      <c r="P286" s="65">
        <v>397100000</v>
      </c>
      <c r="Q286">
        <v>3.8553398058252428</v>
      </c>
    </row>
    <row r="287" spans="1:17" x14ac:dyDescent="0.2">
      <c r="A287" t="str">
        <v>Rise of the Guardians</v>
      </c>
      <c r="B287" s="63">
        <v>41234</v>
      </c>
      <c r="C287">
        <v>2012</v>
      </c>
      <c r="D287" t="str">
        <v>https://en.wikipedia.org/wiki/Rise_of_the_Guardians</v>
      </c>
      <c r="E287" t="str">
        <v>Adventure</v>
      </c>
      <c r="F287">
        <v>0</v>
      </c>
      <c r="G287" t="str">
        <v>Peter Ramsey</v>
      </c>
      <c r="H287">
        <v>0</v>
      </c>
      <c r="I287" t="str">
        <v>Chris Pine</v>
      </c>
      <c r="J287" t="str">
        <v>Alec Baldwin</v>
      </c>
      <c r="K287" t="str">
        <v>Hugh Jackman</v>
      </c>
      <c r="L287" t="str">
        <v>Isla Fisher</v>
      </c>
      <c r="M287" t="str">
        <v>Jude Law</v>
      </c>
      <c r="N287">
        <v>145000000</v>
      </c>
      <c r="O287">
        <v>306900000</v>
      </c>
      <c r="P287" s="65">
        <v>161900000</v>
      </c>
      <c r="Q287">
        <v>1.116551724137931</v>
      </c>
    </row>
    <row r="288" spans="1:17" x14ac:dyDescent="0.2">
      <c r="A288" t="str">
        <v>Risen</v>
      </c>
      <c r="B288" s="63">
        <v>42419</v>
      </c>
      <c r="C288">
        <v>2016</v>
      </c>
      <c r="D288" t="str">
        <v>https://en.wikipedia.org/wiki/Risen_(2016_film)</v>
      </c>
      <c r="E288" t="str">
        <v>Drama</v>
      </c>
      <c r="F288">
        <v>0</v>
      </c>
      <c r="G288" t="str">
        <v>Kevin Reynolds</v>
      </c>
      <c r="H288">
        <v>0</v>
      </c>
      <c r="I288" t="str">
        <v>Joseph Fiennes</v>
      </c>
      <c r="J288" t="str">
        <v>Tom Felton</v>
      </c>
      <c r="K288" t="str">
        <v>Cliff Curtis</v>
      </c>
      <c r="L288">
        <v>0</v>
      </c>
      <c r="M288">
        <v>0</v>
      </c>
      <c r="N288">
        <v>20000000</v>
      </c>
      <c r="O288">
        <v>46100000</v>
      </c>
      <c r="P288" s="65">
        <v>26100000</v>
      </c>
      <c r="Q288">
        <v>1.3049999999999999</v>
      </c>
    </row>
    <row r="289" spans="1:17" x14ac:dyDescent="0.2">
      <c r="A289" t="str">
        <v>RoboCop</v>
      </c>
      <c r="B289" s="63">
        <v>41669</v>
      </c>
      <c r="C289">
        <v>2014</v>
      </c>
      <c r="D289" t="str">
        <v>https://en.wikipedia.org/wiki/RoboCop_(2014_film)</v>
      </c>
      <c r="E289" t="str">
        <v>Action</v>
      </c>
      <c r="F289" t="str">
        <v>Adventure</v>
      </c>
      <c r="G289" t="str">
        <v>José Padilha</v>
      </c>
      <c r="H289">
        <v>0</v>
      </c>
      <c r="I289" t="str">
        <v>Joel Kinnaman</v>
      </c>
      <c r="J289" t="str">
        <v>Gary Oldman</v>
      </c>
      <c r="K289" t="str">
        <v>Michael Keaton</v>
      </c>
      <c r="L289" t="str">
        <v>Samuel L. Jackson</v>
      </c>
      <c r="M289" t="str">
        <v>Jackie Earle Haley</v>
      </c>
      <c r="N289">
        <v>100000000</v>
      </c>
      <c r="O289">
        <v>242700000</v>
      </c>
      <c r="P289" s="65">
        <v>142700000</v>
      </c>
      <c r="Q289">
        <v>1.427</v>
      </c>
    </row>
    <row r="290" spans="1:17" x14ac:dyDescent="0.2">
      <c r="A290" t="str">
        <v>Robot &amp; Frank</v>
      </c>
      <c r="B290" s="63">
        <v>41138</v>
      </c>
      <c r="C290">
        <v>2012</v>
      </c>
      <c r="D290" t="str">
        <v>https://en.wikipedia.org/wiki/Robot_%2526_Frank</v>
      </c>
      <c r="E290" t="str">
        <v>Comedy</v>
      </c>
      <c r="F290" t="str">
        <v>Drama</v>
      </c>
      <c r="G290" t="str">
        <v>Jake Schreier</v>
      </c>
      <c r="H290">
        <v>0</v>
      </c>
      <c r="I290" t="str">
        <v>Frank Langella</v>
      </c>
      <c r="J290" t="str">
        <v>Susan Sarandon</v>
      </c>
      <c r="K290" t="str">
        <v>James Marsden</v>
      </c>
      <c r="L290" t="str">
        <v>Liv Tyler</v>
      </c>
      <c r="M290" t="str">
        <v>Peter Sarsgaard</v>
      </c>
      <c r="N290">
        <v>2500000</v>
      </c>
      <c r="O290">
        <v>4900000</v>
      </c>
      <c r="P290" s="65">
        <v>2400000</v>
      </c>
      <c r="Q290">
        <v>0.96</v>
      </c>
    </row>
    <row r="291" spans="1:17" x14ac:dyDescent="0.2">
      <c r="A291" t="str">
        <v>Rock of Ages</v>
      </c>
      <c r="B291" s="63">
        <v>41075</v>
      </c>
      <c r="C291">
        <v>2012</v>
      </c>
      <c r="D291" t="str">
        <v>https://en.wikipedia.org/wiki/Rock_of_Ages_(2012_film)</v>
      </c>
      <c r="E291" t="str">
        <v>Musical</v>
      </c>
      <c r="F291" t="str">
        <v>Drama</v>
      </c>
      <c r="G291" t="str">
        <v>Adam Shankman</v>
      </c>
      <c r="H291">
        <v>0</v>
      </c>
      <c r="I291" t="str">
        <v>Julianne Hough</v>
      </c>
      <c r="J291" t="str">
        <v>Diego Boneta</v>
      </c>
      <c r="K291" t="str">
        <v>Tom Cruise</v>
      </c>
      <c r="L291" t="str">
        <v>Alec Baldwin</v>
      </c>
      <c r="M291" t="str">
        <v>Russell Brand</v>
      </c>
      <c r="N291">
        <v>75000000</v>
      </c>
      <c r="O291">
        <v>59400000</v>
      </c>
      <c r="P291" s="65">
        <v>-15600000</v>
      </c>
      <c r="Q291">
        <v>-0.20799999999999999</v>
      </c>
    </row>
    <row r="292" spans="1:17" x14ac:dyDescent="0.2">
      <c r="A292" t="str">
        <v>Rock the Kasbah</v>
      </c>
      <c r="B292" s="63">
        <v>42299</v>
      </c>
      <c r="C292">
        <v>2015</v>
      </c>
      <c r="D292" t="str">
        <v>https://en.wikipedia.org/wiki/Rock_the_Kasbah_(film)</v>
      </c>
      <c r="E292" t="str">
        <v>Comedy</v>
      </c>
      <c r="F292">
        <v>0</v>
      </c>
      <c r="G292" t="str">
        <v>Barry Levinson</v>
      </c>
      <c r="H292">
        <v>0</v>
      </c>
      <c r="I292" t="str">
        <v>Bill Murray</v>
      </c>
      <c r="J292" t="str">
        <v>Bruce Willis</v>
      </c>
      <c r="K292" t="str">
        <v>Kate Hudson</v>
      </c>
      <c r="L292" t="str">
        <v>Scott Caan</v>
      </c>
      <c r="M292" t="str">
        <v>Zooey Deschanel</v>
      </c>
      <c r="N292">
        <v>15000000</v>
      </c>
      <c r="O292">
        <v>3400000</v>
      </c>
      <c r="P292" s="65">
        <v>-11600000</v>
      </c>
      <c r="Q292">
        <v>-0.77333333333333332</v>
      </c>
    </row>
    <row r="293" spans="1:17" x14ac:dyDescent="0.2">
      <c r="A293" t="str">
        <v>Romeo and Juliet</v>
      </c>
      <c r="B293" s="63">
        <v>41481</v>
      </c>
      <c r="C293">
        <v>2013</v>
      </c>
      <c r="D293" t="str">
        <v>https://en.wikipedia.org/wiki/Romeo_and_Juliet_(2013_film)</v>
      </c>
      <c r="E293" t="str">
        <v>Drama</v>
      </c>
      <c r="F293">
        <v>0</v>
      </c>
      <c r="G293" t="str">
        <v>Carlo Carlei</v>
      </c>
      <c r="H293">
        <v>0</v>
      </c>
      <c r="I293" t="str">
        <v>Hailee Steinfeld</v>
      </c>
      <c r="J293" t="str">
        <v>Douglas Booth</v>
      </c>
      <c r="K293" t="str">
        <v>Damian Lewis</v>
      </c>
      <c r="L293" t="str">
        <v>Natascha McElhone</v>
      </c>
      <c r="M293" t="str">
        <v>Lesley Manville</v>
      </c>
      <c r="N293">
        <v>15000000</v>
      </c>
      <c r="O293">
        <v>3000000</v>
      </c>
      <c r="P293" s="65">
        <v>-12000000</v>
      </c>
      <c r="Q293">
        <v>-0.8</v>
      </c>
    </row>
    <row r="294" spans="1:17" x14ac:dyDescent="0.2">
      <c r="A294" t="str">
        <v>Room</v>
      </c>
      <c r="B294" s="63">
        <v>42251</v>
      </c>
      <c r="C294">
        <v>2015</v>
      </c>
      <c r="D294" t="str">
        <v>https://en.wikipedia.org/wiki/Room_(2015_film)</v>
      </c>
      <c r="E294" t="str">
        <v>Drama</v>
      </c>
      <c r="F294" t="str">
        <v>Thriller</v>
      </c>
      <c r="G294" t="str">
        <v>Lenny Abrahamson</v>
      </c>
      <c r="H294">
        <v>0</v>
      </c>
      <c r="I294" t="str">
        <v>Brie Larson</v>
      </c>
      <c r="J294" t="str">
        <v>Joan Allen</v>
      </c>
      <c r="K294" t="str">
        <v>William H. Macy</v>
      </c>
      <c r="L294" t="str">
        <v>Sean Bridgers</v>
      </c>
      <c r="M294" t="str">
        <v>Jacob Tremblay</v>
      </c>
      <c r="N294">
        <v>13000000</v>
      </c>
      <c r="O294">
        <v>36000000</v>
      </c>
      <c r="P294" s="65">
        <v>23000000</v>
      </c>
      <c r="Q294">
        <v>1.7692307692307692</v>
      </c>
    </row>
    <row r="295" spans="1:17" x14ac:dyDescent="0.2">
      <c r="A295" t="str">
        <v>Run All Night</v>
      </c>
      <c r="B295" s="63">
        <v>42076</v>
      </c>
      <c r="C295">
        <v>2015</v>
      </c>
      <c r="D295" t="str">
        <v>https://en.wikipedia.org/wiki/Run_All_Night_(film)</v>
      </c>
      <c r="E295" t="str">
        <v>Action</v>
      </c>
      <c r="F295">
        <v>0</v>
      </c>
      <c r="G295" t="str">
        <v>Jaume Collet-Serra</v>
      </c>
      <c r="H295">
        <v>0</v>
      </c>
      <c r="I295" t="str">
        <v>Liam Neeson</v>
      </c>
      <c r="J295" t="str">
        <v>Joel Kinnaman</v>
      </c>
      <c r="K295" t="str">
        <v>Ed Harris</v>
      </c>
      <c r="L295">
        <v>0</v>
      </c>
      <c r="M295">
        <v>0</v>
      </c>
      <c r="N295">
        <v>61600000</v>
      </c>
      <c r="O295">
        <v>71700000</v>
      </c>
      <c r="P295" s="65">
        <v>10100000</v>
      </c>
      <c r="Q295">
        <v>0.16396103896103897</v>
      </c>
    </row>
    <row r="296" spans="1:17" x14ac:dyDescent="0.2">
      <c r="A296" t="str">
        <v>Runner, Runner</v>
      </c>
      <c r="B296" s="63">
        <v>41544</v>
      </c>
      <c r="C296">
        <v>2013</v>
      </c>
      <c r="D296" t="str">
        <v>https://en.wikipedia.org/wiki/Runner,_Runner_(film)</v>
      </c>
      <c r="E296" t="str">
        <v>Crime</v>
      </c>
      <c r="F296">
        <v>0</v>
      </c>
      <c r="G296" t="str">
        <v>Brad Furman</v>
      </c>
      <c r="H296">
        <v>0</v>
      </c>
      <c r="I296" t="str">
        <v>Ben Affleck</v>
      </c>
      <c r="J296" t="str">
        <v>Justin Timberlake</v>
      </c>
      <c r="K296" t="str">
        <v>Gemma Arterton</v>
      </c>
      <c r="L296" t="str">
        <v>Anthony Mackie</v>
      </c>
      <c r="M296">
        <v>0</v>
      </c>
      <c r="N296">
        <v>30000000</v>
      </c>
      <c r="O296">
        <v>30000000</v>
      </c>
      <c r="P296" s="65">
        <v>0</v>
      </c>
      <c r="Q296">
        <v>0</v>
      </c>
    </row>
    <row r="297" spans="1:17" x14ac:dyDescent="0.2">
      <c r="A297" t="str">
        <v>Rush</v>
      </c>
      <c r="B297" s="63">
        <v>41537</v>
      </c>
      <c r="C297">
        <v>2013</v>
      </c>
      <c r="D297" t="str">
        <v>https://en.wikipedia.org/wiki/Rush_(2013_film)</v>
      </c>
      <c r="E297" t="str">
        <v>Action</v>
      </c>
      <c r="F297">
        <v>0</v>
      </c>
      <c r="G297" t="str">
        <v>Ron Howard</v>
      </c>
      <c r="H297">
        <v>0</v>
      </c>
      <c r="I297" t="str">
        <v>Chris Hemsworth</v>
      </c>
      <c r="J297" t="str">
        <v>Daniel Bruhl</v>
      </c>
      <c r="K297" t="str">
        <v>Olivia Wilde</v>
      </c>
      <c r="L297" t="str">
        <v>Alexandra Maria Lara</v>
      </c>
      <c r="M297">
        <v>0</v>
      </c>
      <c r="N297">
        <v>38000000</v>
      </c>
      <c r="O297">
        <v>90200000</v>
      </c>
      <c r="P297" s="65">
        <v>52200000</v>
      </c>
      <c r="Q297">
        <v>1.3736842105263158</v>
      </c>
    </row>
    <row r="298" spans="1:17" x14ac:dyDescent="0.2">
      <c r="A298" t="str">
        <v>Sabotage</v>
      </c>
      <c r="B298" s="63">
        <v>41717</v>
      </c>
      <c r="C298">
        <v>2014</v>
      </c>
      <c r="D298" t="str">
        <v>https://en.wikipedia.org/wiki/Sabotage_(2014_film)</v>
      </c>
      <c r="E298" t="str">
        <v>Action</v>
      </c>
      <c r="F298">
        <v>0</v>
      </c>
      <c r="G298" t="str">
        <v>David Ayer</v>
      </c>
      <c r="H298">
        <v>0</v>
      </c>
      <c r="I298" t="str">
        <v>Arnold Schwarzenegger</v>
      </c>
      <c r="J298" t="str">
        <v>Mireille Enos</v>
      </c>
      <c r="K298" t="str">
        <v>Sam Worthington</v>
      </c>
      <c r="L298" t="str">
        <v>Joe Manganiello</v>
      </c>
      <c r="M298" t="str">
        <v>Olivia Williams</v>
      </c>
      <c r="N298">
        <v>35000000</v>
      </c>
      <c r="O298">
        <v>17500000</v>
      </c>
      <c r="P298" s="65">
        <v>-17500000</v>
      </c>
      <c r="Q298">
        <v>-0.5</v>
      </c>
    </row>
    <row r="299" spans="1:17" x14ac:dyDescent="0.2">
      <c r="A299" t="str">
        <v>Safe House</v>
      </c>
      <c r="B299" s="63">
        <v>40949</v>
      </c>
      <c r="C299">
        <v>2012</v>
      </c>
      <c r="D299" t="str">
        <v>https://en.wikipedia.org/wiki/Safe_House_(2012_film)</v>
      </c>
      <c r="E299" t="str">
        <v>Action</v>
      </c>
      <c r="F299">
        <v>0</v>
      </c>
      <c r="G299" t="str">
        <v>Daniel Espinosa</v>
      </c>
      <c r="H299">
        <v>0</v>
      </c>
      <c r="I299" t="str">
        <v>Denzel Washington</v>
      </c>
      <c r="J299" t="str">
        <v>Ryan Reynolds</v>
      </c>
      <c r="K299" t="str">
        <v>Sam Shepard</v>
      </c>
      <c r="L299" t="str">
        <v>Robert Patrick</v>
      </c>
      <c r="M299" t="str">
        <v>Liam Cunningham</v>
      </c>
      <c r="N299">
        <v>85000000</v>
      </c>
      <c r="O299">
        <v>208100000</v>
      </c>
      <c r="P299" s="65">
        <v>123100000</v>
      </c>
      <c r="Q299">
        <v>1.4482352941176471</v>
      </c>
    </row>
    <row r="300" spans="1:17" x14ac:dyDescent="0.2">
      <c r="A300" t="str">
        <v>Salmon Fishing in the Yemen</v>
      </c>
      <c r="B300" s="63">
        <v>40977</v>
      </c>
      <c r="C300">
        <v>2012</v>
      </c>
      <c r="D300" t="str">
        <v>https://en.wikipedia.org/wiki/Salmon_Fishing_in_the_Yemen</v>
      </c>
      <c r="E300" t="str">
        <v>Drama</v>
      </c>
      <c r="F300" t="str">
        <v>Romance</v>
      </c>
      <c r="G300" t="str">
        <v>Lasse Hallström</v>
      </c>
      <c r="H300">
        <v>0</v>
      </c>
      <c r="I300" t="str">
        <v>Ewan McGregor</v>
      </c>
      <c r="J300" t="str">
        <v>Emily Blunt</v>
      </c>
      <c r="K300" t="str">
        <v>Kristin Scott Thomas</v>
      </c>
      <c r="L300" t="str">
        <v>Amr Waked</v>
      </c>
      <c r="M300">
        <v>0</v>
      </c>
      <c r="N300">
        <v>14400000</v>
      </c>
      <c r="O300">
        <v>34600000</v>
      </c>
      <c r="P300" s="65">
        <v>20200000</v>
      </c>
      <c r="Q300">
        <v>1.4027777777777777</v>
      </c>
    </row>
    <row r="301" spans="1:17" x14ac:dyDescent="0.2">
      <c r="A301" t="str">
        <v>Savages</v>
      </c>
      <c r="B301" s="63">
        <v>41096</v>
      </c>
      <c r="C301">
        <v>2012</v>
      </c>
      <c r="D301" t="str">
        <v>https://en.wikipedia.org/wiki/Savages_(2012_film)</v>
      </c>
      <c r="E301" t="str">
        <v>Crime</v>
      </c>
      <c r="F301" t="str">
        <v>Drama</v>
      </c>
      <c r="G301" t="str">
        <v>Oliver Stone</v>
      </c>
      <c r="H301">
        <v>0</v>
      </c>
      <c r="I301" t="str">
        <v>Taylor Kitsch</v>
      </c>
      <c r="J301" t="str">
        <v>Blake Lively</v>
      </c>
      <c r="K301" t="str">
        <v>Aaron Johnson</v>
      </c>
      <c r="L301" t="str">
        <v>John Travolta</v>
      </c>
      <c r="M301" t="str">
        <v>Benicio del Toro</v>
      </c>
      <c r="N301">
        <v>45000000</v>
      </c>
      <c r="O301">
        <v>83000000</v>
      </c>
      <c r="P301" s="65">
        <v>38000000</v>
      </c>
      <c r="Q301">
        <v>0.84444444444444444</v>
      </c>
    </row>
    <row r="302" spans="1:17" x14ac:dyDescent="0.2">
      <c r="A302" t="str">
        <v>Scary Movie 5</v>
      </c>
      <c r="B302" s="63">
        <v>41376</v>
      </c>
      <c r="C302">
        <v>2013</v>
      </c>
      <c r="D302" t="str">
        <v>https://en.wikipedia.org/wiki/Scary_Movie_5</v>
      </c>
      <c r="E302" t="str">
        <v>Comedy</v>
      </c>
      <c r="F302" t="str">
        <v>Horror</v>
      </c>
      <c r="G302" t="str">
        <v>Malcolm D. Lee</v>
      </c>
      <c r="H302">
        <v>0</v>
      </c>
      <c r="I302" t="str">
        <v>Ashley Tisdale</v>
      </c>
      <c r="J302" t="str">
        <v>Simon Rex</v>
      </c>
      <c r="K302" t="str">
        <v>Lindsay Lohan</v>
      </c>
      <c r="L302" t="str">
        <v>Charlie Sheen</v>
      </c>
      <c r="M302" t="str">
        <v>Terry Crews</v>
      </c>
      <c r="N302">
        <v>20000000</v>
      </c>
      <c r="O302">
        <v>78400000</v>
      </c>
      <c r="P302" s="65">
        <v>58400000</v>
      </c>
      <c r="Q302">
        <v>2.92</v>
      </c>
    </row>
    <row r="303" spans="1:17" x14ac:dyDescent="0.2">
      <c r="A303" t="str">
        <v>Secret in Their Eyes</v>
      </c>
      <c r="B303" s="63">
        <v>42328</v>
      </c>
      <c r="C303">
        <v>2015</v>
      </c>
      <c r="D303" t="str">
        <v>https://en.wikipedia.org/wiki/Secret_in_Their_Eyes</v>
      </c>
      <c r="E303" t="str">
        <v>Crime</v>
      </c>
      <c r="F303" t="str">
        <v>Thriller</v>
      </c>
      <c r="G303" t="str">
        <v>Billy Ray</v>
      </c>
      <c r="H303">
        <v>0</v>
      </c>
      <c r="I303" t="str">
        <v>Julia Roberts</v>
      </c>
      <c r="J303" t="str">
        <v>Nicole Kidman</v>
      </c>
      <c r="K303" t="str">
        <v>Chiwetel Ejiofor</v>
      </c>
      <c r="L303" t="str">
        <v>Dean Norris</v>
      </c>
      <c r="M303">
        <v>0</v>
      </c>
      <c r="N303">
        <v>19500000</v>
      </c>
      <c r="O303">
        <v>32200000.000000004</v>
      </c>
      <c r="P303" s="65">
        <v>12700000.000000004</v>
      </c>
      <c r="Q303">
        <v>0.65128205128205152</v>
      </c>
    </row>
    <row r="304" spans="1:17" x14ac:dyDescent="0.2">
      <c r="A304" t="str">
        <v>Self/less</v>
      </c>
      <c r="B304" s="63">
        <v>42195</v>
      </c>
      <c r="C304">
        <v>2015</v>
      </c>
      <c r="D304" t="str">
        <v>https://en.wikipedia.org/wiki/Self/less</v>
      </c>
      <c r="E304" t="str">
        <v>Drama</v>
      </c>
      <c r="F304" t="str">
        <v>Sci-Fi</v>
      </c>
      <c r="G304" t="str">
        <v>Tarsem Singh</v>
      </c>
      <c r="H304">
        <v>0</v>
      </c>
      <c r="I304" t="str">
        <v>Ryan Reynolds</v>
      </c>
      <c r="J304" t="str">
        <v>Ben Kingsley</v>
      </c>
      <c r="K304" t="str">
        <v>Natalie Martinez</v>
      </c>
      <c r="L304" t="str">
        <v>Victor Garber</v>
      </c>
      <c r="M304" t="str">
        <v>Matthew Goode</v>
      </c>
      <c r="N304">
        <v>26000000</v>
      </c>
      <c r="O304">
        <v>30500000</v>
      </c>
      <c r="P304" s="65">
        <v>4500000</v>
      </c>
      <c r="Q304">
        <v>0.17307692307692307</v>
      </c>
    </row>
    <row r="305" spans="1:17" x14ac:dyDescent="0.2">
      <c r="A305" t="str">
        <v>Selma</v>
      </c>
      <c r="B305" s="63">
        <v>41998</v>
      </c>
      <c r="C305">
        <v>2014</v>
      </c>
      <c r="D305" t="str">
        <v>https://en.wikipedia.org/wiki/Selma_(film)</v>
      </c>
      <c r="E305" t="str">
        <v>Drama</v>
      </c>
      <c r="F305">
        <v>0</v>
      </c>
      <c r="G305" t="str">
        <v>Ava DuVernay</v>
      </c>
      <c r="H305">
        <v>0</v>
      </c>
      <c r="I305" t="str">
        <v>David Oyelowo</v>
      </c>
      <c r="J305" t="str">
        <v>Tom Wilkinson</v>
      </c>
      <c r="K305" t="str">
        <v>Common</v>
      </c>
      <c r="L305" t="str">
        <v>Carmen Ejogo</v>
      </c>
      <c r="M305">
        <v>0</v>
      </c>
      <c r="N305">
        <v>20000000</v>
      </c>
      <c r="O305">
        <v>66800000</v>
      </c>
      <c r="P305" s="65">
        <v>46800000</v>
      </c>
      <c r="Q305">
        <v>2.34</v>
      </c>
    </row>
    <row r="306" spans="1:17" x14ac:dyDescent="0.2">
      <c r="A306" t="str">
        <v>Seventh Son</v>
      </c>
      <c r="B306" s="63">
        <v>41990</v>
      </c>
      <c r="C306">
        <v>2014</v>
      </c>
      <c r="D306" t="str">
        <v>https://en.wikipedia.org/wiki/Seventh_Son_(film)</v>
      </c>
      <c r="E306" t="str">
        <v>Fantasy</v>
      </c>
      <c r="F306">
        <v>0</v>
      </c>
      <c r="G306" t="str">
        <v>Sergei Bodrov</v>
      </c>
      <c r="H306">
        <v>0</v>
      </c>
      <c r="I306" t="str">
        <v>Sergei Bodrov (director) Ben Barnes</v>
      </c>
      <c r="J306" t="str">
        <v>Jeff Bridges</v>
      </c>
      <c r="K306" t="str">
        <v>Julianne Moore</v>
      </c>
      <c r="L306" t="str">
        <v>Alicia Vikander</v>
      </c>
      <c r="M306" t="str">
        <v>Kit Harington</v>
      </c>
      <c r="N306">
        <v>95000000</v>
      </c>
      <c r="O306">
        <v>114200000</v>
      </c>
      <c r="P306" s="65">
        <v>19200000</v>
      </c>
      <c r="Q306">
        <v>0.20210526315789473</v>
      </c>
    </row>
    <row r="307" spans="1:17" x14ac:dyDescent="0.2">
      <c r="A307" t="str">
        <v>Shaun the Sheep Movie</v>
      </c>
      <c r="B307" s="63">
        <v>42028</v>
      </c>
      <c r="C307">
        <v>2015</v>
      </c>
      <c r="D307" t="str">
        <v>https://en.wikipedia.org/wiki/Shaun_the_Sheep_Movie</v>
      </c>
      <c r="E307" t="str">
        <v>Adventure</v>
      </c>
      <c r="F307" t="str">
        <v>Comedy</v>
      </c>
      <c r="G307" t="str">
        <v>Mark Burton</v>
      </c>
      <c r="H307">
        <v>0</v>
      </c>
      <c r="I307" t="str">
        <v>Justin Fletcher</v>
      </c>
      <c r="J307" t="str">
        <v>John Sparkes</v>
      </c>
      <c r="K307">
        <v>0</v>
      </c>
      <c r="L307">
        <v>0</v>
      </c>
      <c r="M307">
        <v>0</v>
      </c>
      <c r="N307">
        <v>25000000</v>
      </c>
      <c r="O307">
        <v>106000000</v>
      </c>
      <c r="P307" s="65">
        <v>81000000</v>
      </c>
      <c r="Q307">
        <v>3.24</v>
      </c>
    </row>
    <row r="308" spans="1:17" x14ac:dyDescent="0.2">
      <c r="A308" t="str">
        <v>Sicario</v>
      </c>
      <c r="B308" s="63">
        <v>42143</v>
      </c>
      <c r="C308">
        <v>2015</v>
      </c>
      <c r="D308" t="str">
        <v>https://en.wikipedia.org/wiki/Sicario_(2015_film)</v>
      </c>
      <c r="E308" t="str">
        <v>Crime</v>
      </c>
      <c r="F308" t="str">
        <v>Drama</v>
      </c>
      <c r="G308" t="str">
        <v>Denis Villeneuve</v>
      </c>
      <c r="H308">
        <v>0</v>
      </c>
      <c r="I308" t="str">
        <v>Emily Blunt</v>
      </c>
      <c r="J308" t="str">
        <v>Benicio del Toro</v>
      </c>
      <c r="K308" t="str">
        <v>Josh Brolin</v>
      </c>
      <c r="L308" t="str">
        <v>Jon Bernthal</v>
      </c>
      <c r="M308">
        <v>0</v>
      </c>
      <c r="N308">
        <v>30000000</v>
      </c>
      <c r="O308">
        <v>84900000</v>
      </c>
      <c r="P308" s="65">
        <v>54900000</v>
      </c>
      <c r="Q308">
        <v>1.83</v>
      </c>
    </row>
    <row r="309" spans="1:17" x14ac:dyDescent="0.2">
      <c r="A309" t="str">
        <v>Side Effects</v>
      </c>
      <c r="B309" s="63">
        <v>41313</v>
      </c>
      <c r="C309">
        <v>2013</v>
      </c>
      <c r="D309" t="str">
        <v>https://en.wikipedia.org/wiki/Side_Effects_(2013_film)</v>
      </c>
      <c r="E309" t="str">
        <v>Crime</v>
      </c>
      <c r="F309">
        <v>0</v>
      </c>
      <c r="G309" t="str">
        <v>Steven Soderbergh</v>
      </c>
      <c r="H309">
        <v>0</v>
      </c>
      <c r="I309" t="str">
        <v>Rooney Mara</v>
      </c>
      <c r="J309" t="str">
        <v>Jude Law</v>
      </c>
      <c r="K309" t="str">
        <v>Channing Tatum</v>
      </c>
      <c r="L309" t="str">
        <v>Catherine Zeta-Jones</v>
      </c>
      <c r="M309" t="str">
        <v>Vinessa Shaw</v>
      </c>
      <c r="N309">
        <v>30000000</v>
      </c>
      <c r="O309">
        <v>66700000</v>
      </c>
      <c r="P309" s="65">
        <v>36700000</v>
      </c>
      <c r="Q309">
        <v>1.2233333333333334</v>
      </c>
    </row>
    <row r="310" spans="1:17" x14ac:dyDescent="0.2">
      <c r="A310" t="str">
        <v>Silent Hill: Revelation 3D</v>
      </c>
      <c r="B310" s="63">
        <v>41208</v>
      </c>
      <c r="C310">
        <v>2012</v>
      </c>
      <c r="D310" t="str">
        <v>https://en.wikipedia.org/wiki/Silent_Hill:_Revelation_3D</v>
      </c>
      <c r="E310" t="str">
        <v>Horror</v>
      </c>
      <c r="F310">
        <v>0</v>
      </c>
      <c r="G310" t="str">
        <v>Michael J. Bassett</v>
      </c>
      <c r="H310">
        <v>0</v>
      </c>
      <c r="I310" t="str">
        <v>Adelaide Clemens</v>
      </c>
      <c r="J310" t="str">
        <v>Sean Bean</v>
      </c>
      <c r="K310" t="str">
        <v>Radha Mitchell</v>
      </c>
      <c r="L310" t="str">
        <v>Kit Harington</v>
      </c>
      <c r="M310" t="str">
        <v>Carrie-Anne Moss</v>
      </c>
      <c r="N310">
        <v>20000000</v>
      </c>
      <c r="O310">
        <v>52300000</v>
      </c>
      <c r="P310" s="65">
        <v>32300000</v>
      </c>
      <c r="Q310">
        <v>1.615</v>
      </c>
    </row>
    <row r="311" spans="1:17" x14ac:dyDescent="0.2">
      <c r="A311" t="str">
        <v>Silver Linings Playbook</v>
      </c>
      <c r="B311" s="63">
        <v>41229</v>
      </c>
      <c r="C311">
        <v>2012</v>
      </c>
      <c r="D311" t="str">
        <v>https://en.wikipedia.org/wiki/Silver_Linings_Playbook</v>
      </c>
      <c r="E311" t="str">
        <v>Drama</v>
      </c>
      <c r="F311">
        <v>0</v>
      </c>
      <c r="G311" t="str">
        <v>David O. Russell</v>
      </c>
      <c r="H311">
        <v>0</v>
      </c>
      <c r="I311" t="str">
        <v>Bradley Cooper</v>
      </c>
      <c r="J311" t="str">
        <v>Jennifer Lawrence</v>
      </c>
      <c r="K311" t="str">
        <v>Brea Bee</v>
      </c>
      <c r="L311" t="str">
        <v>Robert De Niro</v>
      </c>
      <c r="M311" t="str">
        <v>Jacki Weaver</v>
      </c>
      <c r="N311">
        <v>21000000</v>
      </c>
      <c r="O311">
        <v>236400000</v>
      </c>
      <c r="P311" s="65">
        <v>215400000</v>
      </c>
      <c r="Q311">
        <v>10.257142857142858</v>
      </c>
    </row>
    <row r="312" spans="1:17" x14ac:dyDescent="0.2">
      <c r="A312" t="str">
        <v>Sin City: A Dame to Kill For</v>
      </c>
      <c r="B312" s="63">
        <v>41870</v>
      </c>
      <c r="C312">
        <v>2014</v>
      </c>
      <c r="D312" t="str">
        <v>https://en.wikipedia.org/wiki/Sin_City:_A_Dame_to_Kill_For</v>
      </c>
      <c r="E312" t="str">
        <v>Crime</v>
      </c>
      <c r="F312" t="str">
        <v>Thriller</v>
      </c>
      <c r="G312" t="str">
        <v>Frank Miller</v>
      </c>
      <c r="H312" t="str">
        <v>Robert Rodriguez</v>
      </c>
      <c r="I312" t="str">
        <v>Jessica Alba</v>
      </c>
      <c r="J312" t="str">
        <v>Powers Boothe</v>
      </c>
      <c r="K312" t="str">
        <v>Josh Brolin</v>
      </c>
      <c r="L312" t="str">
        <v>Rosario Dawson</v>
      </c>
      <c r="M312" t="str">
        <v>Joseph Gordon-Levitt</v>
      </c>
      <c r="N312">
        <v>65000000</v>
      </c>
      <c r="O312">
        <v>39400000</v>
      </c>
      <c r="P312" s="65">
        <v>-25600000</v>
      </c>
      <c r="Q312">
        <v>-0.39384615384615385</v>
      </c>
    </row>
    <row r="313" spans="1:17" x14ac:dyDescent="0.2">
      <c r="A313" t="str">
        <v>Sinister</v>
      </c>
      <c r="B313" s="63">
        <v>41194</v>
      </c>
      <c r="C313">
        <v>2012</v>
      </c>
      <c r="D313" t="str">
        <v>https://en.wikipedia.org/wiki/Sinister_(film)</v>
      </c>
      <c r="E313" t="str">
        <v>Horror</v>
      </c>
      <c r="F313" t="str">
        <v>Thriller</v>
      </c>
      <c r="G313" t="str">
        <v>Scott Derrickson</v>
      </c>
      <c r="H313">
        <v>0</v>
      </c>
      <c r="I313" t="str">
        <v>Ethan Hawke</v>
      </c>
      <c r="J313" t="str">
        <v>Juliet Rylance</v>
      </c>
      <c r="K313" t="str">
        <v>Fred Thompson</v>
      </c>
      <c r="L313" t="str">
        <v>Vincent D'Onofrio</v>
      </c>
      <c r="M313">
        <v>0</v>
      </c>
      <c r="N313">
        <v>3000000</v>
      </c>
      <c r="O313">
        <v>77700000</v>
      </c>
      <c r="P313" s="65">
        <v>74700000</v>
      </c>
      <c r="Q313">
        <v>24.9</v>
      </c>
    </row>
    <row r="314" spans="1:17" x14ac:dyDescent="0.2">
      <c r="A314" t="str">
        <v>Sinister 2</v>
      </c>
      <c r="B314" s="63">
        <v>42237</v>
      </c>
      <c r="C314">
        <v>2015</v>
      </c>
      <c r="D314" t="str">
        <v>https://en.wikipedia.org/wiki/Sinister_2</v>
      </c>
      <c r="E314" t="str">
        <v>Horror</v>
      </c>
      <c r="F314">
        <v>0</v>
      </c>
      <c r="G314" t="str">
        <v>Ciaran Foy</v>
      </c>
      <c r="H314">
        <v>0</v>
      </c>
      <c r="I314" t="str">
        <v>James Ransone</v>
      </c>
      <c r="J314" t="str">
        <v>Shannyn Sossamon</v>
      </c>
      <c r="K314">
        <v>0</v>
      </c>
      <c r="L314">
        <v>0</v>
      </c>
      <c r="M314">
        <v>0</v>
      </c>
      <c r="N314">
        <v>10000000</v>
      </c>
      <c r="O314">
        <v>52900000</v>
      </c>
      <c r="P314" s="65">
        <v>42900000</v>
      </c>
      <c r="Q314">
        <v>4.29</v>
      </c>
    </row>
    <row r="315" spans="1:17" x14ac:dyDescent="0.2">
      <c r="A315" t="str">
        <v>Sisters</v>
      </c>
      <c r="B315" s="63">
        <v>42356</v>
      </c>
      <c r="C315">
        <v>2015</v>
      </c>
      <c r="D315" t="str">
        <v>https://en.wikipedia.org/wiki/Sisters_(2015_film)</v>
      </c>
      <c r="E315" t="str">
        <v>Comedy</v>
      </c>
      <c r="F315">
        <v>0</v>
      </c>
      <c r="G315" t="str">
        <v>Jason Moore</v>
      </c>
      <c r="H315">
        <v>0</v>
      </c>
      <c r="I315" t="str">
        <v>Amy Poehler</v>
      </c>
      <c r="J315" t="str">
        <v>Tina Fey</v>
      </c>
      <c r="K315" t="str">
        <v>John Cena</v>
      </c>
      <c r="L315" t="str">
        <v>Maya Rudolph</v>
      </c>
      <c r="M315">
        <v>0</v>
      </c>
      <c r="N315">
        <v>30000000</v>
      </c>
      <c r="O315">
        <v>105000000</v>
      </c>
      <c r="P315" s="65">
        <v>75000000</v>
      </c>
      <c r="Q315">
        <v>2.5</v>
      </c>
    </row>
    <row r="316" spans="1:17" x14ac:dyDescent="0.2">
      <c r="A316" t="str">
        <v>Snitch</v>
      </c>
      <c r="B316" s="63">
        <v>41327</v>
      </c>
      <c r="C316">
        <v>2013</v>
      </c>
      <c r="D316" t="str">
        <v>https://en.wikipedia.org/wiki/Snitch_(film)</v>
      </c>
      <c r="E316" t="str">
        <v>Action</v>
      </c>
      <c r="F316">
        <v>0</v>
      </c>
      <c r="G316" t="str">
        <v>Ric Roman Waugh</v>
      </c>
      <c r="H316">
        <v>0</v>
      </c>
      <c r="I316" t="str">
        <v>Dwayne Johnson</v>
      </c>
      <c r="J316" t="str">
        <v>Susan Sarandon</v>
      </c>
      <c r="K316" t="str">
        <v>Benjamin Bratt</v>
      </c>
      <c r="L316" t="str">
        <v>Barry Pepper</v>
      </c>
      <c r="M316">
        <v>0</v>
      </c>
      <c r="N316">
        <v>15000000</v>
      </c>
      <c r="O316">
        <v>57800000</v>
      </c>
      <c r="P316" s="65">
        <v>42800000</v>
      </c>
      <c r="Q316">
        <v>2.8533333333333335</v>
      </c>
    </row>
    <row r="317" spans="1:17" x14ac:dyDescent="0.2">
      <c r="A317" t="str">
        <v>Snow White and the Huntsman</v>
      </c>
      <c r="B317" s="63">
        <v>41061</v>
      </c>
      <c r="C317">
        <v>2012</v>
      </c>
      <c r="D317" t="str">
        <v>https://en.wikipedia.org/wiki/Snow_White_and_the_Huntsman</v>
      </c>
      <c r="E317" t="str">
        <v>Action</v>
      </c>
      <c r="F317" t="str">
        <v>Fantasy</v>
      </c>
      <c r="G317" t="str">
        <v>Rupert Sanders</v>
      </c>
      <c r="H317">
        <v>0</v>
      </c>
      <c r="I317" t="str">
        <v>Charlize Theron</v>
      </c>
      <c r="J317" t="str">
        <v>Kristen Stewart</v>
      </c>
      <c r="K317" t="str">
        <v>Chris Hemsworth</v>
      </c>
      <c r="L317" t="str">
        <v>Sam Spruell</v>
      </c>
      <c r="M317" t="str">
        <v>Ian McShane</v>
      </c>
      <c r="N317">
        <v>170000000</v>
      </c>
      <c r="O317">
        <v>396600000</v>
      </c>
      <c r="P317" s="65">
        <v>226600000</v>
      </c>
      <c r="Q317">
        <v>1.3329411764705883</v>
      </c>
    </row>
    <row r="318" spans="1:17" x14ac:dyDescent="0.2">
      <c r="A318" t="str">
        <v>Son of God</v>
      </c>
      <c r="B318" s="63">
        <v>41698</v>
      </c>
      <c r="C318">
        <v>2014</v>
      </c>
      <c r="D318" t="str">
        <v>https://en.wikipedia.org/wiki/Son_of_God_(film)</v>
      </c>
      <c r="E318" t="str">
        <v>Drama</v>
      </c>
      <c r="F318">
        <v>0</v>
      </c>
      <c r="G318" t="str">
        <v>Christopher Spencer</v>
      </c>
      <c r="H318">
        <v>0</v>
      </c>
      <c r="I318" t="str">
        <v>Diogo Morgado</v>
      </c>
      <c r="J318" t="str">
        <v>Roma Downey</v>
      </c>
      <c r="K318" t="str">
        <v>Darwin Shaw</v>
      </c>
      <c r="L318">
        <v>0</v>
      </c>
      <c r="M318">
        <v>0</v>
      </c>
      <c r="N318">
        <v>22000000</v>
      </c>
      <c r="O318">
        <v>67800000</v>
      </c>
      <c r="P318" s="65">
        <v>45800000</v>
      </c>
      <c r="Q318">
        <v>2.081818181818182</v>
      </c>
    </row>
    <row r="319" spans="1:17" x14ac:dyDescent="0.2">
      <c r="A319" t="str">
        <v>Son of Saul</v>
      </c>
      <c r="B319" s="63">
        <v>42139</v>
      </c>
      <c r="C319">
        <v>2015</v>
      </c>
      <c r="D319" t="str">
        <v>https://en.wikipedia.org/wiki/Son_of_Saul</v>
      </c>
      <c r="E319" t="str">
        <v>Drama</v>
      </c>
      <c r="F319">
        <v>0</v>
      </c>
      <c r="G319" t="str">
        <v>László Nemes</v>
      </c>
      <c r="H319">
        <v>0</v>
      </c>
      <c r="I319" t="str">
        <v>Géza Röhrig</v>
      </c>
      <c r="J319">
        <v>0</v>
      </c>
      <c r="K319">
        <v>0</v>
      </c>
      <c r="L319">
        <v>0</v>
      </c>
      <c r="M319">
        <v>0</v>
      </c>
      <c r="N319">
        <v>1500000</v>
      </c>
      <c r="O319">
        <v>6200000</v>
      </c>
      <c r="P319" s="65">
        <v>4700000</v>
      </c>
      <c r="Q319">
        <v>3.1333333333333333</v>
      </c>
    </row>
    <row r="320" spans="1:17" x14ac:dyDescent="0.2">
      <c r="A320" t="str">
        <v>Southpaw</v>
      </c>
      <c r="B320" s="63">
        <v>42170</v>
      </c>
      <c r="C320">
        <v>2015</v>
      </c>
      <c r="D320" t="str">
        <v>https://en.wikipedia.org/wiki/Southpaw_(film)</v>
      </c>
      <c r="E320" t="str">
        <v>Drama</v>
      </c>
      <c r="F320">
        <v>0</v>
      </c>
      <c r="G320" t="str">
        <v>Antoine Fuqua</v>
      </c>
      <c r="H320">
        <v>0</v>
      </c>
      <c r="I320" t="str">
        <v>Jake Gyllenhaal</v>
      </c>
      <c r="J320" t="str">
        <v>Rachel McAdams</v>
      </c>
      <c r="K320" t="str">
        <v>Naomie Harris</v>
      </c>
      <c r="L320" t="str">
        <v>Forest Whitaker</v>
      </c>
      <c r="M320" t="str">
        <v>Victor Ortiz</v>
      </c>
      <c r="N320">
        <v>30000000</v>
      </c>
      <c r="O320">
        <v>92000000</v>
      </c>
      <c r="P320" s="65">
        <v>62000000</v>
      </c>
      <c r="Q320">
        <v>2.0666666666666669</v>
      </c>
    </row>
    <row r="321" spans="1:17" x14ac:dyDescent="0.2">
      <c r="A321" t="str">
        <v>Spotlight</v>
      </c>
      <c r="B321" s="63">
        <v>42250</v>
      </c>
      <c r="C321">
        <v>2015</v>
      </c>
      <c r="D321" t="str">
        <v>https://en.wikipedia.org/wiki/Spotlight_(film)</v>
      </c>
      <c r="E321" t="str">
        <v>Drama</v>
      </c>
      <c r="F321">
        <v>0</v>
      </c>
      <c r="G321" t="str">
        <v>Tom McCarthy</v>
      </c>
      <c r="H321">
        <v>0</v>
      </c>
      <c r="I321" t="str">
        <v>Mark Ruffalo</v>
      </c>
      <c r="J321" t="str">
        <v>Michael Keaton</v>
      </c>
      <c r="K321" t="str">
        <v>Rachel McAdams</v>
      </c>
      <c r="L321" t="str">
        <v>Liev Schreiber</v>
      </c>
      <c r="M321" t="str">
        <v>John Slattery</v>
      </c>
      <c r="N321">
        <v>20000000</v>
      </c>
      <c r="O321">
        <v>88300000</v>
      </c>
      <c r="P321" s="65">
        <v>68300000</v>
      </c>
      <c r="Q321">
        <v>3.415</v>
      </c>
    </row>
    <row r="322" spans="1:17" x14ac:dyDescent="0.2">
      <c r="A322" t="str">
        <v>Spy</v>
      </c>
      <c r="B322" s="63">
        <v>42139</v>
      </c>
      <c r="C322">
        <v>2015</v>
      </c>
      <c r="D322" t="str">
        <v>https://en.wikipedia.org/wiki/Spy_(2015_film)</v>
      </c>
      <c r="E322" t="str">
        <v>Action</v>
      </c>
      <c r="F322" t="str">
        <v>Comedy</v>
      </c>
      <c r="G322" t="str">
        <v>Paul Feig</v>
      </c>
      <c r="H322">
        <v>0</v>
      </c>
      <c r="I322" t="str">
        <v>Melissa McCarthy</v>
      </c>
      <c r="J322" t="str">
        <v>Jason Statham</v>
      </c>
      <c r="K322" t="str">
        <v>Rose Byrne</v>
      </c>
      <c r="L322" t="str">
        <v>Miranda Hart</v>
      </c>
      <c r="M322" t="str">
        <v>Bobby Cannavale</v>
      </c>
      <c r="N322">
        <v>65000000</v>
      </c>
      <c r="O322">
        <v>235700000</v>
      </c>
      <c r="P322" s="65">
        <v>170700000</v>
      </c>
      <c r="Q322">
        <v>2.6261538461538461</v>
      </c>
    </row>
    <row r="323" spans="1:17" x14ac:dyDescent="0.2">
      <c r="A323" t="str">
        <v>St. Vincent</v>
      </c>
      <c r="B323" s="63">
        <v>41887</v>
      </c>
      <c r="C323">
        <v>2014</v>
      </c>
      <c r="D323" t="str">
        <v>https://en.wikipedia.org/wiki/St._Vincent_(film)</v>
      </c>
      <c r="E323" t="str">
        <v>Comedy</v>
      </c>
      <c r="F323">
        <v>0</v>
      </c>
      <c r="G323" t="str">
        <v>Theodore Melfi</v>
      </c>
      <c r="H323" t="str">
        <v/>
      </c>
      <c r="I323" t="str">
        <v>Bill Murray</v>
      </c>
      <c r="J323" t="str">
        <v>Melissa McCarthy</v>
      </c>
      <c r="K323" t="str">
        <v>Naomi Watts</v>
      </c>
      <c r="L323" t="str">
        <v>Chris O'Dowd</v>
      </c>
      <c r="M323" t="str">
        <v>Kimberly Quinn</v>
      </c>
      <c r="N323">
        <v>13000000</v>
      </c>
      <c r="O323">
        <v>54800000</v>
      </c>
      <c r="P323" s="65">
        <v>41800000</v>
      </c>
      <c r="Q323">
        <v>3.2153846153846155</v>
      </c>
    </row>
    <row r="324" spans="1:17" x14ac:dyDescent="0.2">
      <c r="A324" t="str">
        <v>Stand by Me Doraemon</v>
      </c>
      <c r="B324" s="63">
        <v>41859</v>
      </c>
      <c r="C324">
        <v>2014</v>
      </c>
      <c r="D324" t="str">
        <v>https://en.wikipedia.org/wiki/Stand_by_Me_Doraemon</v>
      </c>
      <c r="E324" t="str">
        <v>Animation</v>
      </c>
      <c r="F324">
        <v>0</v>
      </c>
      <c r="G324" t="str">
        <v>Takashi Yamazaki</v>
      </c>
      <c r="H324" t="str">
        <v>Ryuichi Yagi</v>
      </c>
      <c r="I324" t="str">
        <v>Wasabi Mizuta</v>
      </c>
      <c r="J324" t="str">
        <v>Megumi Ohara</v>
      </c>
      <c r="K324" t="str">
        <v>Yumi Kakazu</v>
      </c>
      <c r="L324" t="str">
        <v>Tomokazu Seki</v>
      </c>
      <c r="M324" t="str">
        <v>Subaru Kimura</v>
      </c>
      <c r="N324">
        <v>35000000</v>
      </c>
      <c r="O324">
        <v>196400000</v>
      </c>
      <c r="P324" s="65">
        <v>161400000</v>
      </c>
      <c r="Q324">
        <v>4.6114285714285712</v>
      </c>
    </row>
    <row r="325" spans="1:17" x14ac:dyDescent="0.2">
      <c r="A325" t="str">
        <v>Star Trek Beyond</v>
      </c>
      <c r="B325" s="63">
        <v>42573</v>
      </c>
      <c r="C325">
        <v>2016</v>
      </c>
      <c r="D325" t="str">
        <v>https://en.wikipedia.org/wiki/Star_Trek_Beyond</v>
      </c>
      <c r="E325" t="str">
        <v>Action</v>
      </c>
      <c r="F325" t="str">
        <v>Adventure</v>
      </c>
      <c r="G325" t="str">
        <v>Justin Lin</v>
      </c>
      <c r="H325">
        <v>0</v>
      </c>
      <c r="I325" t="str">
        <v>Chris Pine</v>
      </c>
      <c r="J325" t="str">
        <v>Zachary Quinto</v>
      </c>
      <c r="K325" t="str">
        <v>Zoe Saldana</v>
      </c>
      <c r="L325" t="str">
        <v>Karl Urban</v>
      </c>
      <c r="M325" t="str">
        <v>John Cho</v>
      </c>
      <c r="N325">
        <v>185000000</v>
      </c>
      <c r="O325">
        <v>243000000</v>
      </c>
      <c r="P325" s="65">
        <v>58000000</v>
      </c>
      <c r="Q325">
        <v>0.31351351351351353</v>
      </c>
    </row>
    <row r="326" spans="1:17" x14ac:dyDescent="0.2">
      <c r="A326" t="str">
        <v>Step Up: All In</v>
      </c>
      <c r="B326" s="63">
        <v>41859</v>
      </c>
      <c r="C326">
        <v>2014</v>
      </c>
      <c r="D326" t="str">
        <v>https://en.wikipedia.org/wiki/Step_Up:_All_In</v>
      </c>
      <c r="E326" t="str">
        <v>Drama</v>
      </c>
      <c r="F326">
        <v>0</v>
      </c>
      <c r="G326" t="str">
        <v>Trish Sie</v>
      </c>
      <c r="H326">
        <v>0</v>
      </c>
      <c r="I326" t="str">
        <v>Ryan Guzman</v>
      </c>
      <c r="J326" t="str">
        <v>Briana Evigan</v>
      </c>
      <c r="K326" t="str">
        <v>Alyson Stoner</v>
      </c>
      <c r="L326" t="str">
        <v>Adam Sevani</v>
      </c>
      <c r="M326" t="str">
        <v>Mari Koda</v>
      </c>
      <c r="N326">
        <v>45000000</v>
      </c>
      <c r="O326">
        <v>86200000</v>
      </c>
      <c r="P326" s="65">
        <v>41200000</v>
      </c>
      <c r="Q326">
        <v>0.91555555555555557</v>
      </c>
    </row>
    <row r="327" spans="1:17" x14ac:dyDescent="0.2">
      <c r="A327" t="str">
        <v>Steve Jobs</v>
      </c>
      <c r="B327" s="63">
        <v>42252</v>
      </c>
      <c r="C327">
        <v>2015</v>
      </c>
      <c r="D327" t="str">
        <v>https://en.wikipedia.org/wiki/Steve_Jobs_(2015_film)</v>
      </c>
      <c r="E327" t="str">
        <v>Biography</v>
      </c>
      <c r="F327">
        <v>0</v>
      </c>
      <c r="G327" t="str">
        <v>Danny Boyle</v>
      </c>
      <c r="H327">
        <v>0</v>
      </c>
      <c r="I327" t="str">
        <v>Michael Fassbender</v>
      </c>
      <c r="J327" t="str">
        <v>Seth Rogen</v>
      </c>
      <c r="K327" t="str">
        <v>Kate Winslet</v>
      </c>
      <c r="L327" t="str">
        <v>Jeff Daniels</v>
      </c>
      <c r="M327" t="str">
        <v>Katherine Waterston</v>
      </c>
      <c r="N327">
        <v>30000000</v>
      </c>
      <c r="O327">
        <v>34400000</v>
      </c>
      <c r="P327" s="65">
        <v>4400000</v>
      </c>
      <c r="Q327">
        <v>0.14666666666666667</v>
      </c>
    </row>
    <row r="328" spans="1:17" x14ac:dyDescent="0.2">
      <c r="A328" t="str">
        <v>Straight Outta Compton</v>
      </c>
      <c r="B328" s="63">
        <v>42227</v>
      </c>
      <c r="C328">
        <v>2015</v>
      </c>
      <c r="D328" t="str">
        <v>https://en.wikipedia.org/wiki/Straight_Outta_Compton_(2015_film)</v>
      </c>
      <c r="E328" t="str">
        <v>Biography</v>
      </c>
      <c r="F328" t="str">
        <v>Drama</v>
      </c>
      <c r="G328" t="str">
        <v>F. Gary Gray</v>
      </c>
      <c r="H328">
        <v>0</v>
      </c>
      <c r="I328" t="str">
        <v>O'Shea Jackson</v>
      </c>
      <c r="J328" t="str">
        <v>Jr.</v>
      </c>
      <c r="K328" t="str">
        <v>Corey Hawkins</v>
      </c>
      <c r="L328" t="str">
        <v>Jason Mitchell</v>
      </c>
      <c r="M328" t="str">
        <v>Aldis Hodge</v>
      </c>
      <c r="N328">
        <v>50000000</v>
      </c>
      <c r="O328">
        <v>201600000</v>
      </c>
      <c r="P328" s="65">
        <v>151600000</v>
      </c>
      <c r="Q328">
        <v>3.032</v>
      </c>
    </row>
    <row r="329" spans="1:17" x14ac:dyDescent="0.2">
      <c r="A329" t="str">
        <v>Suffragette</v>
      </c>
      <c r="B329" s="63">
        <v>42251</v>
      </c>
      <c r="C329">
        <v>2015</v>
      </c>
      <c r="D329" t="str">
        <v>https://en.wikipedia.org/wiki/Suffragette_(film)</v>
      </c>
      <c r="E329" t="str">
        <v>Drama</v>
      </c>
      <c r="F329">
        <v>0</v>
      </c>
      <c r="G329" t="str">
        <v>Sarah Gavron</v>
      </c>
      <c r="H329">
        <v>0</v>
      </c>
      <c r="I329" t="str">
        <v>Carey Mulligan</v>
      </c>
      <c r="J329" t="str">
        <v>Helena Bonham Carter</v>
      </c>
      <c r="K329" t="str">
        <v>Meryl Streep</v>
      </c>
      <c r="L329" t="str">
        <v>Ben Whishaw</v>
      </c>
      <c r="M329" t="str">
        <v>Brendan Gleeson</v>
      </c>
      <c r="N329">
        <v>14000000</v>
      </c>
      <c r="O329">
        <v>32000000</v>
      </c>
      <c r="P329" s="65">
        <v>18000000</v>
      </c>
      <c r="Q329">
        <v>1.2857142857142858</v>
      </c>
    </row>
    <row r="330" spans="1:17" x14ac:dyDescent="0.2">
      <c r="A330" t="str">
        <v>Suicide Squad</v>
      </c>
      <c r="B330" s="63">
        <v>42587</v>
      </c>
      <c r="C330">
        <v>2016</v>
      </c>
      <c r="D330" t="str">
        <v>https://en.wikipedia.org/wiki/Suicide_Squad_(film)</v>
      </c>
      <c r="E330" t="str">
        <v>Action</v>
      </c>
      <c r="F330">
        <v>0</v>
      </c>
      <c r="G330" t="str">
        <v>David Ayer</v>
      </c>
      <c r="H330">
        <v>0</v>
      </c>
      <c r="I330" t="str">
        <v>Will Smith</v>
      </c>
      <c r="J330" t="str">
        <v>Jared Leto</v>
      </c>
      <c r="K330" t="str">
        <v>Margot Robbie</v>
      </c>
      <c r="L330" t="str">
        <v>Joel Kinnaman</v>
      </c>
      <c r="M330" t="str">
        <v>Viola Davis</v>
      </c>
      <c r="N330">
        <v>175000000</v>
      </c>
      <c r="O330">
        <v>636700000</v>
      </c>
      <c r="P330" s="65">
        <v>461700000</v>
      </c>
      <c r="Q330">
        <v>2.6382857142857143</v>
      </c>
    </row>
    <row r="331" spans="1:17" x14ac:dyDescent="0.2">
      <c r="A331" t="str">
        <v>Taken 2</v>
      </c>
      <c r="B331" s="63">
        <v>41187</v>
      </c>
      <c r="C331">
        <v>2012</v>
      </c>
      <c r="D331" t="str">
        <v>https://en.wikipedia.org/wiki/Taken_2</v>
      </c>
      <c r="E331" t="str">
        <v>Action</v>
      </c>
      <c r="F331" t="str">
        <v>Thriller</v>
      </c>
      <c r="G331" t="str">
        <v>Olivier Megaton</v>
      </c>
      <c r="H331">
        <v>0</v>
      </c>
      <c r="I331" t="str">
        <v>Liam Neeson</v>
      </c>
      <c r="J331" t="str">
        <v>Famke Janssen</v>
      </c>
      <c r="K331" t="str">
        <v>Maggie Grace</v>
      </c>
      <c r="L331" t="str">
        <v>Rade Sherbedgia</v>
      </c>
      <c r="M331" t="str">
        <v>Luke Grimes</v>
      </c>
      <c r="N331">
        <v>43000000</v>
      </c>
      <c r="O331">
        <v>376100000</v>
      </c>
      <c r="P331" s="65">
        <v>333100000</v>
      </c>
      <c r="Q331">
        <v>7.746511627906977</v>
      </c>
    </row>
    <row r="332" spans="1:17" x14ac:dyDescent="0.2">
      <c r="A332" t="str">
        <v>Tammy</v>
      </c>
      <c r="B332" s="63">
        <v>41822</v>
      </c>
      <c r="C332">
        <v>2014</v>
      </c>
      <c r="D332" t="str">
        <v>https://en.wikipedia.org/wiki/Tammy_(film)</v>
      </c>
      <c r="E332" t="str">
        <v>Comedy</v>
      </c>
      <c r="F332">
        <v>0</v>
      </c>
      <c r="G332" t="str">
        <v>Ben Falcone</v>
      </c>
      <c r="H332">
        <v>0</v>
      </c>
      <c r="I332" t="str">
        <v>Melissa McCarthy</v>
      </c>
      <c r="J332" t="str">
        <v>Susan Sarandon</v>
      </c>
      <c r="K332" t="str">
        <v>Allison Janney</v>
      </c>
      <c r="L332" t="str">
        <v>Toni Collette</v>
      </c>
      <c r="M332" t="str">
        <v>Sandra Oh</v>
      </c>
      <c r="N332">
        <v>20000000</v>
      </c>
      <c r="O332">
        <v>100500000</v>
      </c>
      <c r="P332" s="65">
        <v>80500000</v>
      </c>
      <c r="Q332">
        <v>4.0250000000000004</v>
      </c>
    </row>
    <row r="333" spans="1:17" x14ac:dyDescent="0.2">
      <c r="A333" t="str">
        <v>Ted</v>
      </c>
      <c r="B333" s="63">
        <v>41089</v>
      </c>
      <c r="C333">
        <v>2012</v>
      </c>
      <c r="D333" t="str">
        <v>https://en.wikipedia.org/wiki/Ted_(film)</v>
      </c>
      <c r="E333" t="str">
        <v>Comedy</v>
      </c>
      <c r="F333">
        <v>0</v>
      </c>
      <c r="G333" t="str">
        <v>Seth MacFarlane</v>
      </c>
      <c r="H333">
        <v>0</v>
      </c>
      <c r="I333" t="str">
        <v>Mark Wahlberg</v>
      </c>
      <c r="J333" t="str">
        <v>Mila Kunis</v>
      </c>
      <c r="K333" t="str">
        <v>Seth MacFarlane</v>
      </c>
      <c r="L333" t="str">
        <v>Giovanni Ribisi</v>
      </c>
      <c r="M333" t="str">
        <v>Joel McHale</v>
      </c>
      <c r="N333">
        <v>51000000</v>
      </c>
      <c r="O333">
        <v>549400000</v>
      </c>
      <c r="P333" s="65">
        <v>498400000</v>
      </c>
      <c r="Q333">
        <v>9.7725490196078439</v>
      </c>
    </row>
    <row r="334" spans="1:17" x14ac:dyDescent="0.2">
      <c r="A334" t="str">
        <v>Ted 2</v>
      </c>
      <c r="B334" s="63">
        <v>42179</v>
      </c>
      <c r="C334">
        <v>2015</v>
      </c>
      <c r="D334" t="str">
        <v>https://en.wikipedia.org/wiki/Ted_2</v>
      </c>
      <c r="E334" t="str">
        <v>Comedy</v>
      </c>
      <c r="F334">
        <v>0</v>
      </c>
      <c r="G334" t="str">
        <v>Seth MacFarlane</v>
      </c>
      <c r="H334">
        <v>0</v>
      </c>
      <c r="I334" t="str">
        <v>Alec Sulkin</v>
      </c>
      <c r="J334" t="str">
        <v>Wellesley Wild(screenplay) Mark Wahlberg</v>
      </c>
      <c r="K334" t="str">
        <v>Seth MacFarlane</v>
      </c>
      <c r="L334" t="str">
        <v>Amanda Seyfried</v>
      </c>
      <c r="M334" t="str">
        <v>Giovanni Ribisi</v>
      </c>
      <c r="N334">
        <v>68000000</v>
      </c>
      <c r="O334">
        <v>216700000</v>
      </c>
      <c r="P334" s="65">
        <v>148700000</v>
      </c>
      <c r="Q334">
        <v>2.1867647058823527</v>
      </c>
    </row>
    <row r="335" spans="1:17" x14ac:dyDescent="0.2">
      <c r="A335" t="str">
        <v>Teenage Mutant Ninja Turtles</v>
      </c>
      <c r="B335" s="63">
        <v>41849</v>
      </c>
      <c r="C335">
        <v>2014</v>
      </c>
      <c r="D335" t="str">
        <v>https://en.wikipedia.org/wiki/Teenage_Mutant_Ninja_Turtles_(2014_film)</v>
      </c>
      <c r="E335" t="str">
        <v>Action</v>
      </c>
      <c r="F335" t="str">
        <v>Comedy</v>
      </c>
      <c r="G335" t="str">
        <v>Jonathan Liebesman</v>
      </c>
      <c r="H335">
        <v>0</v>
      </c>
      <c r="I335" t="str">
        <v>Megan Fox</v>
      </c>
      <c r="J335" t="str">
        <v>Johnny Knoxville</v>
      </c>
      <c r="K335" t="str">
        <v>Alan Ritchson</v>
      </c>
      <c r="L335" t="str">
        <v>Noel Fisher</v>
      </c>
      <c r="M335" t="str">
        <v>Jeremy Howard</v>
      </c>
      <c r="N335">
        <v>125000000</v>
      </c>
      <c r="O335">
        <v>493300000</v>
      </c>
      <c r="P335" s="65">
        <v>368300000</v>
      </c>
      <c r="Q335">
        <v>2.9464000000000001</v>
      </c>
    </row>
    <row r="336" spans="1:17" x14ac:dyDescent="0.2">
      <c r="A336" t="str">
        <v>Teenage Mutant Ninja Turtles: Out of the Shadows</v>
      </c>
      <c r="B336" s="63">
        <v>42512</v>
      </c>
      <c r="C336">
        <v>2016</v>
      </c>
      <c r="D336" t="str">
        <v>https://en.wikipedia.org/wiki/Teenage_Mutant_Ninja_Turtles:_Out_of_the_Shadows</v>
      </c>
      <c r="E336" t="str">
        <v>Action</v>
      </c>
      <c r="F336">
        <v>0</v>
      </c>
      <c r="G336" t="str">
        <v>Dave Green</v>
      </c>
      <c r="H336">
        <v>0</v>
      </c>
      <c r="I336" t="str">
        <v>Megan Fox</v>
      </c>
      <c r="J336" t="str">
        <v>Stephen Amell</v>
      </c>
      <c r="K336" t="str">
        <v>Will Arnett</v>
      </c>
      <c r="L336" t="str">
        <v>Laura Linney</v>
      </c>
      <c r="M336" t="str">
        <v>Brian Tee</v>
      </c>
      <c r="N336">
        <v>135000000</v>
      </c>
      <c r="O336">
        <v>242500000</v>
      </c>
      <c r="P336" s="65">
        <v>107500000</v>
      </c>
      <c r="Q336">
        <v>0.79629629629629628</v>
      </c>
    </row>
    <row r="337" spans="1:17" x14ac:dyDescent="0.2">
      <c r="A337" t="str">
        <v>Terminator Genisys</v>
      </c>
      <c r="B337" s="63">
        <v>42177</v>
      </c>
      <c r="C337">
        <v>2015</v>
      </c>
      <c r="D337" t="str">
        <v>https://en.wikipedia.org/wiki/Terminator_Genisys</v>
      </c>
      <c r="E337" t="str">
        <v>Sci-Fi</v>
      </c>
      <c r="F337" t="str">
        <v>Action</v>
      </c>
      <c r="G337" t="str">
        <v>Alan Taylor</v>
      </c>
      <c r="H337">
        <v>0</v>
      </c>
      <c r="I337" t="str">
        <v>Arnold Schwarzenegger</v>
      </c>
      <c r="J337" t="str">
        <v>J. K. Simmons</v>
      </c>
      <c r="K337" t="str">
        <v>Emilia Clarke</v>
      </c>
      <c r="L337" t="str">
        <v>Jason Clarke</v>
      </c>
      <c r="M337" t="str">
        <v>Jai Courtney</v>
      </c>
      <c r="N337">
        <v>155000000</v>
      </c>
      <c r="O337">
        <v>440600000</v>
      </c>
      <c r="P337" s="65">
        <v>285600000</v>
      </c>
      <c r="Q337">
        <v>1.8425806451612903</v>
      </c>
    </row>
    <row r="338" spans="1:17" x14ac:dyDescent="0.2">
      <c r="A338" t="str">
        <v>Texas Chainsaw 3D</v>
      </c>
      <c r="B338" s="63">
        <v>41278</v>
      </c>
      <c r="C338">
        <v>2013</v>
      </c>
      <c r="D338" t="str">
        <v>https://en.wikipedia.org/wiki/Texas_Chainsaw_3D</v>
      </c>
      <c r="E338" t="str">
        <v>Horror</v>
      </c>
      <c r="F338">
        <v>0</v>
      </c>
      <c r="G338" t="str">
        <v>John Luessenhop</v>
      </c>
      <c r="H338">
        <v>0</v>
      </c>
      <c r="I338" t="str">
        <v>Alexandra Daddario</v>
      </c>
      <c r="J338" t="str">
        <v>Dan Yeager</v>
      </c>
      <c r="K338" t="str">
        <v>Trey Songz</v>
      </c>
      <c r="L338" t="str">
        <v>Scott Eastwood</v>
      </c>
      <c r="M338" t="str">
        <v>Tania Raymonde</v>
      </c>
      <c r="N338">
        <v>20000000</v>
      </c>
      <c r="O338">
        <v>47200000</v>
      </c>
      <c r="P338" s="65">
        <v>27200000</v>
      </c>
      <c r="Q338">
        <v>1.36</v>
      </c>
    </row>
    <row r="339" spans="1:17" x14ac:dyDescent="0.2">
      <c r="A339" t="str">
        <v>That Awkward Moment</v>
      </c>
      <c r="B339" s="63">
        <v>41666</v>
      </c>
      <c r="C339">
        <v>2014</v>
      </c>
      <c r="D339" t="str">
        <v>https://en.wikipedia.org/wiki/That_Awkward_Moment</v>
      </c>
      <c r="E339" t="str">
        <v>Comedy</v>
      </c>
      <c r="F339" t="str">
        <v>Romance</v>
      </c>
      <c r="G339" t="str">
        <v>Tom Gormican</v>
      </c>
      <c r="H339">
        <v>0</v>
      </c>
      <c r="I339" t="str">
        <v>Zac Efron</v>
      </c>
      <c r="J339" t="str">
        <v>Michael B. Jordan</v>
      </c>
      <c r="K339" t="str">
        <v>Miles Teller</v>
      </c>
      <c r="L339" t="str">
        <v>Imogen Poots</v>
      </c>
      <c r="M339" t="str">
        <v>Jessica Lucas</v>
      </c>
      <c r="N339">
        <v>8000000</v>
      </c>
      <c r="O339">
        <v>40500000</v>
      </c>
      <c r="P339" s="65">
        <v>32500000</v>
      </c>
      <c r="Q339">
        <v>4.0625</v>
      </c>
    </row>
    <row r="340" spans="1:17" x14ac:dyDescent="0.2">
      <c r="A340" t="str">
        <v>The 33</v>
      </c>
      <c r="B340" s="63">
        <v>42222</v>
      </c>
      <c r="C340">
        <v>2015</v>
      </c>
      <c r="D340" t="str">
        <v>https://en.wikipedia.org/wiki/The_33_(film)</v>
      </c>
      <c r="E340" t="str">
        <v>Drama</v>
      </c>
      <c r="F340">
        <v>0</v>
      </c>
      <c r="G340" t="str">
        <v>Patricia Riggen</v>
      </c>
      <c r="H340">
        <v>0</v>
      </c>
      <c r="I340" t="str">
        <v>Antonio Banderas</v>
      </c>
      <c r="J340" t="str">
        <v>Rodrigo Santoro</v>
      </c>
      <c r="K340" t="str">
        <v>Juliette Binoche</v>
      </c>
      <c r="L340" t="str">
        <v>James Brolin</v>
      </c>
      <c r="M340" t="str">
        <v>Lou Diamond Phillips</v>
      </c>
      <c r="N340">
        <v>26000000</v>
      </c>
      <c r="O340">
        <v>24900000</v>
      </c>
      <c r="P340" s="65">
        <v>-1100000</v>
      </c>
      <c r="Q340">
        <v>-4.230769230769231E-2</v>
      </c>
    </row>
    <row r="341" spans="1:17" x14ac:dyDescent="0.2">
      <c r="A341" t="str">
        <v>The 5th Wave</v>
      </c>
      <c r="B341" s="63">
        <v>42391</v>
      </c>
      <c r="C341">
        <v>2016</v>
      </c>
      <c r="D341" t="str">
        <v>https://en.wikipedia.org/wiki/The_5th_Wave_(film)</v>
      </c>
      <c r="E341" t="str">
        <v>Sci-Fi</v>
      </c>
      <c r="F341" t="str">
        <v>Adventure</v>
      </c>
      <c r="G341" t="str">
        <v>J Blakeson</v>
      </c>
      <c r="H341">
        <v>0</v>
      </c>
      <c r="I341" t="str">
        <v>Chloë Grace Moretz</v>
      </c>
      <c r="J341" t="str">
        <v>Nick Robinson</v>
      </c>
      <c r="K341" t="str">
        <v>Alex Roe</v>
      </c>
      <c r="L341" t="str">
        <v>Liev Schreiber</v>
      </c>
      <c r="M341" t="str">
        <v>Maika Monroe</v>
      </c>
      <c r="N341">
        <v>35000000</v>
      </c>
      <c r="O341">
        <v>110700000</v>
      </c>
      <c r="P341" s="65">
        <v>75700000</v>
      </c>
      <c r="Q341">
        <v>2.1628571428571428</v>
      </c>
    </row>
    <row r="342" spans="1:17" x14ac:dyDescent="0.2">
      <c r="A342" t="str">
        <v>The Age of Adaline</v>
      </c>
      <c r="B342" s="63">
        <v>42118</v>
      </c>
      <c r="C342">
        <v>2015</v>
      </c>
      <c r="D342" t="str">
        <v>https://en.wikipedia.org/wiki/The_Age_of_Adaline</v>
      </c>
      <c r="E342" t="str">
        <v>Romance</v>
      </c>
      <c r="F342">
        <v>0</v>
      </c>
      <c r="G342" t="str">
        <v>Lee Toland Krieger</v>
      </c>
      <c r="H342">
        <v>0</v>
      </c>
      <c r="I342" t="str">
        <v>Blake Lively</v>
      </c>
      <c r="J342" t="str">
        <v>Michiel Huisman</v>
      </c>
      <c r="K342" t="str">
        <v>Harrison Ford</v>
      </c>
      <c r="L342" t="str">
        <v>Ellen Burstyn</v>
      </c>
      <c r="M342" t="str">
        <v>Amanda Crew</v>
      </c>
      <c r="N342">
        <v>25000000</v>
      </c>
      <c r="O342">
        <v>65700000</v>
      </c>
      <c r="P342" s="65">
        <v>40700000</v>
      </c>
      <c r="Q342">
        <v>1.6279999999999999</v>
      </c>
    </row>
    <row r="343" spans="1:17" x14ac:dyDescent="0.2">
      <c r="A343" t="str">
        <v>The Amazing Spider-Man</v>
      </c>
      <c r="B343" s="63">
        <v>41093</v>
      </c>
      <c r="C343">
        <v>2012</v>
      </c>
      <c r="D343" t="str">
        <v>https://en.wikipedia.org/wiki/The_Amazing_Spider-Man_(2012_film)</v>
      </c>
      <c r="E343" t="str">
        <v>Action</v>
      </c>
      <c r="F343" t="str">
        <v>Fantasy</v>
      </c>
      <c r="G343" t="str">
        <v>Marc Webb</v>
      </c>
      <c r="H343">
        <v>0</v>
      </c>
      <c r="I343" t="str">
        <v>Andrew Garfield</v>
      </c>
      <c r="J343" t="str">
        <v>Emma Stone</v>
      </c>
      <c r="K343" t="str">
        <v>Max Charles</v>
      </c>
      <c r="L343" t="str">
        <v>Martin Sheen</v>
      </c>
      <c r="M343" t="str">
        <v>Sally Field</v>
      </c>
      <c r="N343">
        <v>230000000</v>
      </c>
      <c r="O343">
        <v>757900000</v>
      </c>
      <c r="P343" s="65">
        <v>527900000</v>
      </c>
      <c r="Q343">
        <v>2.2952173913043477</v>
      </c>
    </row>
    <row r="344" spans="1:17" x14ac:dyDescent="0.2">
      <c r="A344" t="str">
        <v>The Angry Birds Movie</v>
      </c>
      <c r="B344" s="63">
        <v>42495</v>
      </c>
      <c r="C344">
        <v>2016</v>
      </c>
      <c r="D344" t="str">
        <v>https://en.wikipedia.org/wiki/The_Angry_Birds_Movie</v>
      </c>
      <c r="E344" t="str">
        <v>Comedy</v>
      </c>
      <c r="F344">
        <v>0</v>
      </c>
      <c r="G344" t="str">
        <v>Clay Kaytis</v>
      </c>
      <c r="H344" t="str">
        <v>Fergal Reilly</v>
      </c>
      <c r="I344" t="str">
        <v>Jason Sudeikis</v>
      </c>
      <c r="J344" t="str">
        <v>Josh Gad</v>
      </c>
      <c r="K344" t="str">
        <v>Danny McBride</v>
      </c>
      <c r="L344" t="str">
        <v>Bill Hader</v>
      </c>
      <c r="M344" t="str">
        <v>Maya Rudolph</v>
      </c>
      <c r="N344">
        <v>73000000</v>
      </c>
      <c r="O344">
        <v>346900000</v>
      </c>
      <c r="P344" s="65">
        <v>273900000</v>
      </c>
      <c r="Q344">
        <v>3.7520547945205478</v>
      </c>
    </row>
    <row r="345" spans="1:17" x14ac:dyDescent="0.2">
      <c r="A345" t="str">
        <v>The Best Exotic Marigold Hotel ₪</v>
      </c>
      <c r="B345" s="63">
        <v>41033</v>
      </c>
      <c r="C345">
        <v>2012</v>
      </c>
      <c r="D345" t="str">
        <v>https://en.wikipedia.org/wiki/The_Best_Exotic_Marigold_Hotel</v>
      </c>
      <c r="E345" t="str">
        <v>Comedy</v>
      </c>
      <c r="F345" t="str">
        <v>Drama</v>
      </c>
      <c r="G345" t="str">
        <v>John Madden</v>
      </c>
      <c r="H345">
        <v>0</v>
      </c>
      <c r="I345" t="str">
        <v>Judi Dench</v>
      </c>
      <c r="J345" t="str">
        <v>Bill Nighy</v>
      </c>
      <c r="K345" t="str">
        <v>Dev Patel</v>
      </c>
      <c r="L345" t="str">
        <v>Tom Wilkinson</v>
      </c>
      <c r="M345" t="str">
        <v>Maggie Smith</v>
      </c>
      <c r="N345">
        <v>10000000</v>
      </c>
      <c r="O345">
        <v>136800000</v>
      </c>
      <c r="P345" s="65">
        <v>126800000</v>
      </c>
      <c r="Q345">
        <v>12.68</v>
      </c>
    </row>
    <row r="346" spans="1:17" x14ac:dyDescent="0.2">
      <c r="A346" t="str">
        <v>The Big Short</v>
      </c>
      <c r="B346" s="63">
        <v>42349</v>
      </c>
      <c r="C346">
        <v>2015</v>
      </c>
      <c r="D346" t="str">
        <v>https://en.wikipedia.org/wiki/The_Big_Short_(film)</v>
      </c>
      <c r="E346" t="str">
        <v>Biography</v>
      </c>
      <c r="F346" t="str">
        <v>Drama</v>
      </c>
      <c r="G346" t="str">
        <v>Adam McKay</v>
      </c>
      <c r="H346">
        <v>0</v>
      </c>
      <c r="I346" t="str">
        <v>Religious Bale</v>
      </c>
      <c r="J346" t="str">
        <v>Steve Carell</v>
      </c>
      <c r="K346" t="str">
        <v>Ryan Gosling</v>
      </c>
      <c r="L346" t="str">
        <v>Brad Pitt</v>
      </c>
      <c r="M346" t="str">
        <v>Melissa Leo</v>
      </c>
      <c r="N346">
        <v>28000000</v>
      </c>
      <c r="O346">
        <v>133300000.00000001</v>
      </c>
      <c r="P346" s="65">
        <v>105300000.00000001</v>
      </c>
      <c r="Q346">
        <v>3.7607142857142861</v>
      </c>
    </row>
    <row r="347" spans="1:17" x14ac:dyDescent="0.2">
      <c r="A347" t="str">
        <v>The Bling Ring</v>
      </c>
      <c r="B347" s="63">
        <v>41439</v>
      </c>
      <c r="C347">
        <v>2013</v>
      </c>
      <c r="D347" t="str">
        <v>https://en.wikipedia.org/wiki/The_Bling_Ring</v>
      </c>
      <c r="E347" t="str">
        <v>Comedy</v>
      </c>
      <c r="F347" t="str">
        <v>Crime</v>
      </c>
      <c r="G347" t="str">
        <v>Sofia Coppola</v>
      </c>
      <c r="H347">
        <v>0</v>
      </c>
      <c r="I347" t="str">
        <v>Emma Watson</v>
      </c>
      <c r="J347" t="str">
        <v>Israel Broussard</v>
      </c>
      <c r="K347" t="str">
        <v>Katie Chang</v>
      </c>
      <c r="L347" t="str">
        <v>Claire Julien</v>
      </c>
      <c r="M347" t="str">
        <v>Taissa Farmiga</v>
      </c>
      <c r="N347">
        <v>8000000</v>
      </c>
      <c r="O347">
        <v>19100000</v>
      </c>
      <c r="P347" s="65">
        <v>11100000</v>
      </c>
      <c r="Q347">
        <v>1.3875</v>
      </c>
    </row>
    <row r="348" spans="1:17" x14ac:dyDescent="0.2">
      <c r="A348" t="str">
        <v>The Book of Life</v>
      </c>
      <c r="B348" s="63">
        <v>41924</v>
      </c>
      <c r="C348">
        <v>2014</v>
      </c>
      <c r="D348" t="str">
        <v>https://en.wikipedia.org/wiki/The_Book_of_Life_(2014_film)</v>
      </c>
      <c r="E348" t="str">
        <v>Family</v>
      </c>
      <c r="F348">
        <v>0</v>
      </c>
      <c r="G348" t="str">
        <v>Jorge R. Gutierrez</v>
      </c>
      <c r="H348">
        <v>0</v>
      </c>
      <c r="I348" t="str">
        <v>Christina Applegate</v>
      </c>
      <c r="J348" t="str">
        <v>Diego Luna</v>
      </c>
      <c r="K348" t="str">
        <v>Zoe Saldana</v>
      </c>
      <c r="L348" t="str">
        <v>Channing Tatum</v>
      </c>
      <c r="M348">
        <v>0</v>
      </c>
      <c r="N348">
        <v>50000000</v>
      </c>
      <c r="O348">
        <v>99800000</v>
      </c>
      <c r="P348" s="65">
        <v>49800000</v>
      </c>
      <c r="Q348">
        <v>0.996</v>
      </c>
    </row>
    <row r="349" spans="1:17" x14ac:dyDescent="0.2">
      <c r="A349" t="str">
        <v>The Boss</v>
      </c>
      <c r="B349" s="63">
        <v>42468</v>
      </c>
      <c r="C349">
        <v>2016</v>
      </c>
      <c r="D349" t="str">
        <v>https://en.wikipedia.org/wiki/The_Boss_(2016_film)</v>
      </c>
      <c r="E349" t="str">
        <v>Comedy</v>
      </c>
      <c r="F349">
        <v>0</v>
      </c>
      <c r="G349" t="str">
        <v>Ben Falcone</v>
      </c>
      <c r="H349">
        <v>0</v>
      </c>
      <c r="I349" t="str">
        <v>Melissa McCarthy</v>
      </c>
      <c r="J349" t="str">
        <v>Kristen Bell</v>
      </c>
      <c r="K349" t="str">
        <v>Peter Dinklage</v>
      </c>
      <c r="L349" t="str">
        <v>Tyler Labine</v>
      </c>
      <c r="M349" t="str">
        <v>Kristen Schaal</v>
      </c>
      <c r="N349">
        <v>29000000</v>
      </c>
      <c r="O349">
        <v>78600000</v>
      </c>
      <c r="P349" s="65">
        <v>49600000</v>
      </c>
      <c r="Q349">
        <v>1.710344827586207</v>
      </c>
    </row>
    <row r="350" spans="1:17" x14ac:dyDescent="0.2">
      <c r="A350" t="str">
        <v>The Bourne Legacy</v>
      </c>
      <c r="B350" s="63">
        <v>41131</v>
      </c>
      <c r="C350">
        <v>2012</v>
      </c>
      <c r="D350" t="str">
        <v>https://en.wikipedia.org/wiki/The_Bourne_Legacy_(film)</v>
      </c>
      <c r="E350" t="str">
        <v>Action</v>
      </c>
      <c r="F350" t="str">
        <v>Thriller</v>
      </c>
      <c r="G350" t="str">
        <v>Tony Gilroy</v>
      </c>
      <c r="H350">
        <v>0</v>
      </c>
      <c r="I350" t="str">
        <v>Jeremy Renner</v>
      </c>
      <c r="J350" t="str">
        <v>Rachel Weisz</v>
      </c>
      <c r="K350" t="str">
        <v>Edward Norton</v>
      </c>
      <c r="L350" t="str">
        <v>Oscar Isaac</v>
      </c>
      <c r="M350" t="str">
        <v>Joan Allen</v>
      </c>
      <c r="N350">
        <v>125000000</v>
      </c>
      <c r="O350">
        <v>276100000</v>
      </c>
      <c r="P350" s="65">
        <v>151100000</v>
      </c>
      <c r="Q350">
        <v>1.2088000000000001</v>
      </c>
    </row>
    <row r="351" spans="1:17" x14ac:dyDescent="0.2">
      <c r="A351" t="str">
        <v>The Boxtrolls</v>
      </c>
      <c r="B351" s="63">
        <v>41882</v>
      </c>
      <c r="C351">
        <v>2014</v>
      </c>
      <c r="D351" t="str">
        <v>https://en.wikipedia.org/wiki/The_Boxtrolls</v>
      </c>
      <c r="E351" t="str">
        <v>Family</v>
      </c>
      <c r="F351">
        <v>0</v>
      </c>
      <c r="G351" t="str">
        <v>Anthony Stacchi</v>
      </c>
      <c r="H351" t="str">
        <v>Graham Annable</v>
      </c>
      <c r="I351" t="str">
        <v>Ben Kingsley</v>
      </c>
      <c r="J351" t="str">
        <v>Toni Collette</v>
      </c>
      <c r="K351" t="str">
        <v>Elle Fanning</v>
      </c>
      <c r="L351" t="str">
        <v>Isaac Hempstead-Wright</v>
      </c>
      <c r="M351" t="str">
        <v>Jared Harris</v>
      </c>
      <c r="N351">
        <v>60000000</v>
      </c>
      <c r="O351">
        <v>109300000</v>
      </c>
      <c r="P351" s="65">
        <v>49300000</v>
      </c>
      <c r="Q351">
        <v>0.82166666666666666</v>
      </c>
    </row>
    <row r="352" spans="1:17" x14ac:dyDescent="0.2">
      <c r="A352" t="str">
        <v>The Boy</v>
      </c>
      <c r="B352" s="63">
        <v>42391</v>
      </c>
      <c r="C352">
        <v>2016</v>
      </c>
      <c r="D352" t="str">
        <v>https://en.wikipedia.org/wiki/The_Boy_(2016_film)</v>
      </c>
      <c r="E352" t="str">
        <v>Horror</v>
      </c>
      <c r="F352" t="str">
        <v>Thriller</v>
      </c>
      <c r="G352" t="str">
        <v>William Brent Bell</v>
      </c>
      <c r="H352">
        <v>0</v>
      </c>
      <c r="I352" t="str">
        <v>Lauren Cohan</v>
      </c>
      <c r="J352" t="str">
        <v>Rupert Evans</v>
      </c>
      <c r="K352" t="str">
        <v>Jim Norton</v>
      </c>
      <c r="L352" t="str">
        <v>Diana Hardcastle</v>
      </c>
      <c r="M352">
        <v>0</v>
      </c>
      <c r="N352">
        <v>10000000</v>
      </c>
      <c r="O352">
        <v>64200000</v>
      </c>
      <c r="P352" s="65">
        <v>54200000</v>
      </c>
      <c r="Q352">
        <v>5.42</v>
      </c>
    </row>
    <row r="353" spans="1:17" x14ac:dyDescent="0.2">
      <c r="A353" t="str">
        <v>The Butler</v>
      </c>
      <c r="B353" s="63">
        <v>41502</v>
      </c>
      <c r="C353">
        <v>2013</v>
      </c>
      <c r="D353" t="str">
        <v>https://en.wikipedia.org/wiki/The_Butler</v>
      </c>
      <c r="E353" t="str">
        <v>Drama</v>
      </c>
      <c r="F353" t="str">
        <v>Biography</v>
      </c>
      <c r="G353" t="str">
        <v>Lee Daniels</v>
      </c>
      <c r="H353">
        <v>0</v>
      </c>
      <c r="I353" t="str">
        <v>Forest Whitaker</v>
      </c>
      <c r="J353" t="str">
        <v>Oprah Winfrey</v>
      </c>
      <c r="K353" t="str">
        <v>David Oyelowo</v>
      </c>
      <c r="L353" t="str">
        <v>Liam Neeson</v>
      </c>
      <c r="M353" t="str">
        <v>John Cusack</v>
      </c>
      <c r="N353">
        <v>30000000</v>
      </c>
      <c r="O353">
        <v>176600000</v>
      </c>
      <c r="P353" s="65">
        <v>146600000</v>
      </c>
      <c r="Q353">
        <v>4.8866666666666667</v>
      </c>
    </row>
    <row r="354" spans="1:17" x14ac:dyDescent="0.2">
      <c r="A354" t="str">
        <v>The Cabin in the Woods</v>
      </c>
      <c r="B354" s="63">
        <v>41012</v>
      </c>
      <c r="C354">
        <v>2012</v>
      </c>
      <c r="D354" t="str">
        <v>https://en.wikipedia.org/wiki/The_Cabin_in_the_Woods</v>
      </c>
      <c r="E354" t="str">
        <v>Horror</v>
      </c>
      <c r="F354" t="str">
        <v>Comedy</v>
      </c>
      <c r="G354" t="str">
        <v>Drew Goddard</v>
      </c>
      <c r="H354">
        <v>0</v>
      </c>
      <c r="I354" t="str">
        <v>Richard Jenkins</v>
      </c>
      <c r="J354" t="str">
        <v>Bradley Whitford</v>
      </c>
      <c r="K354" t="str">
        <v>Jesse Williams</v>
      </c>
      <c r="L354" t="str">
        <v>Chris Hemsworth</v>
      </c>
      <c r="M354" t="str">
        <v>Kristen Connolly</v>
      </c>
      <c r="N354">
        <v>30000000</v>
      </c>
      <c r="O354">
        <v>66500000</v>
      </c>
      <c r="P354" s="65">
        <v>36500000</v>
      </c>
      <c r="Q354">
        <v>1.2166666666666666</v>
      </c>
    </row>
    <row r="355" spans="1:17" x14ac:dyDescent="0.2">
      <c r="A355" t="str">
        <v>The Call</v>
      </c>
      <c r="B355" s="63">
        <v>41348</v>
      </c>
      <c r="C355">
        <v>2013</v>
      </c>
      <c r="D355" t="str">
        <v>https://en.wikipedia.org/wiki/The_Call_(2013_film)</v>
      </c>
      <c r="E355" t="str">
        <v>Mystery</v>
      </c>
      <c r="F355">
        <v>0</v>
      </c>
      <c r="G355" t="str">
        <v>Brad Anderson</v>
      </c>
      <c r="H355">
        <v>0</v>
      </c>
      <c r="I355" t="str">
        <v>Abigail Breslin</v>
      </c>
      <c r="J355" t="str">
        <v>Halle Berry</v>
      </c>
      <c r="K355" t="str">
        <v>Morris Chestnut</v>
      </c>
      <c r="L355" t="str">
        <v>Michael Eklund</v>
      </c>
      <c r="M355" t="str">
        <v>Michael Imperioli</v>
      </c>
      <c r="N355">
        <v>13000000</v>
      </c>
      <c r="O355">
        <v>68600000</v>
      </c>
      <c r="P355" s="65">
        <v>55600000</v>
      </c>
      <c r="Q355">
        <v>4.2769230769230768</v>
      </c>
    </row>
    <row r="356" spans="1:17" x14ac:dyDescent="0.2">
      <c r="A356" t="str">
        <v>The Campaign</v>
      </c>
      <c r="B356" s="63">
        <v>41131</v>
      </c>
      <c r="C356">
        <v>2012</v>
      </c>
      <c r="D356" t="str">
        <v>https://en.wikipedia.org/wiki/The_Campaign_(film)</v>
      </c>
      <c r="E356" t="str">
        <v>Comedy</v>
      </c>
      <c r="F356">
        <v>0</v>
      </c>
      <c r="G356" t="str">
        <v>Jay Roach</v>
      </c>
      <c r="H356">
        <v>0</v>
      </c>
      <c r="I356" t="str">
        <v>Will Ferrell</v>
      </c>
      <c r="J356" t="str">
        <v>Zach Galifianakis</v>
      </c>
      <c r="K356" t="str">
        <v>Jason Sudeikis</v>
      </c>
      <c r="L356" t="str">
        <v>Katherine LaNasa</v>
      </c>
      <c r="M356" t="str">
        <v>Dylan McDermott</v>
      </c>
      <c r="N356">
        <v>95000000</v>
      </c>
      <c r="O356">
        <v>104900000</v>
      </c>
      <c r="P356" s="65">
        <v>9900000</v>
      </c>
      <c r="Q356">
        <v>0.10421052631578948</v>
      </c>
    </row>
    <row r="357" spans="1:17" x14ac:dyDescent="0.2">
      <c r="A357" t="str">
        <v>The Cold Light of Day</v>
      </c>
      <c r="B357" s="63">
        <v>41159</v>
      </c>
      <c r="C357">
        <v>2012</v>
      </c>
      <c r="D357" t="str">
        <v>https://en.wikipedia.org/wiki/The_Cold_Light_of_Day_(film)</v>
      </c>
      <c r="E357" t="str">
        <v>Action</v>
      </c>
      <c r="F357" t="str">
        <v>Thriller</v>
      </c>
      <c r="G357" t="str">
        <v>Mabrouk El Mechri</v>
      </c>
      <c r="H357">
        <v>0</v>
      </c>
      <c r="I357" t="str">
        <v>Henry Cavill</v>
      </c>
      <c r="J357" t="str">
        <v>Bruce Willis</v>
      </c>
      <c r="K357" t="str">
        <v>Sigourney Weaver</v>
      </c>
      <c r="L357" t="str">
        <v>Veronica Echegui</v>
      </c>
      <c r="M357" t="str">
        <v>Roschoy Zem</v>
      </c>
      <c r="N357">
        <v>20000000</v>
      </c>
      <c r="O357">
        <v>16900000</v>
      </c>
      <c r="P357" s="65">
        <v>-3100000</v>
      </c>
      <c r="Q357">
        <v>-0.155</v>
      </c>
    </row>
    <row r="358" spans="1:17" x14ac:dyDescent="0.2">
      <c r="A358" t="str">
        <v>The Collection</v>
      </c>
      <c r="B358" s="63">
        <v>41243</v>
      </c>
      <c r="C358">
        <v>2012</v>
      </c>
      <c r="D358" t="str">
        <v>https://en.wikipedia.org/wiki/The_Collection_(film)</v>
      </c>
      <c r="E358" t="str">
        <v>Horror</v>
      </c>
      <c r="F358">
        <v>0</v>
      </c>
      <c r="G358" t="str">
        <v>Marcus Dunstan</v>
      </c>
      <c r="H358">
        <v>0</v>
      </c>
      <c r="I358" t="str">
        <v>Josh Stewart</v>
      </c>
      <c r="J358" t="str">
        <v>Emma Fitzpatrick</v>
      </c>
      <c r="K358">
        <v>0</v>
      </c>
      <c r="L358">
        <v>0</v>
      </c>
      <c r="M358">
        <v>0</v>
      </c>
      <c r="N358">
        <v>10000000</v>
      </c>
      <c r="O358">
        <v>8900000</v>
      </c>
      <c r="P358" s="65">
        <v>-1100000</v>
      </c>
      <c r="Q358">
        <v>-0.11</v>
      </c>
    </row>
    <row r="359" spans="1:17" x14ac:dyDescent="0.2">
      <c r="A359" t="str">
        <v>The Conjuring</v>
      </c>
      <c r="B359" s="63">
        <v>41474</v>
      </c>
      <c r="C359">
        <v>2013</v>
      </c>
      <c r="D359" t="str">
        <v>https://en.wikipedia.org/wiki/The_Conjuring_(film)</v>
      </c>
      <c r="E359" t="str">
        <v>Thriller</v>
      </c>
      <c r="F359" t="str">
        <v>Horror</v>
      </c>
      <c r="G359" t="str">
        <v>James Wan</v>
      </c>
      <c r="H359">
        <v>0</v>
      </c>
      <c r="I359" t="str">
        <v>Patrick Wilson</v>
      </c>
      <c r="J359" t="str">
        <v>Vera Farmiga</v>
      </c>
      <c r="K359" t="str">
        <v>Ron Livingston</v>
      </c>
      <c r="L359" t="str">
        <v>Lili Taylor</v>
      </c>
      <c r="M359" t="str">
        <v>Shannon Kook</v>
      </c>
      <c r="N359">
        <v>20000000</v>
      </c>
      <c r="O359">
        <v>318000000</v>
      </c>
      <c r="P359" s="65">
        <v>298000000</v>
      </c>
      <c r="Q359">
        <v>14.9</v>
      </c>
    </row>
    <row r="360" spans="1:17" x14ac:dyDescent="0.2">
      <c r="A360" t="str">
        <v>The Conjuring 2</v>
      </c>
      <c r="B360" s="63">
        <v>42528</v>
      </c>
      <c r="C360">
        <v>2016</v>
      </c>
      <c r="D360" t="str">
        <v>https://en.wikipedia.org/wiki/The_Conjuring_2</v>
      </c>
      <c r="E360" t="str">
        <v>Horror</v>
      </c>
      <c r="F360">
        <v>0</v>
      </c>
      <c r="G360" t="str">
        <v>James Wan</v>
      </c>
      <c r="H360">
        <v>0</v>
      </c>
      <c r="I360" t="str">
        <v>Patrick Wilson</v>
      </c>
      <c r="J360" t="str">
        <v>Vera Farmiga</v>
      </c>
      <c r="K360">
        <v>0</v>
      </c>
      <c r="L360">
        <v>0</v>
      </c>
      <c r="M360">
        <v>0</v>
      </c>
      <c r="N360">
        <v>40000000</v>
      </c>
      <c r="O360">
        <v>319500000</v>
      </c>
      <c r="P360" s="65">
        <v>279500000</v>
      </c>
      <c r="Q360">
        <v>6.9874999999999998</v>
      </c>
    </row>
    <row r="361" spans="1:17" x14ac:dyDescent="0.2">
      <c r="A361" t="str">
        <v>The Croods</v>
      </c>
      <c r="B361" s="63">
        <v>41355</v>
      </c>
      <c r="C361">
        <v>2013</v>
      </c>
      <c r="D361" t="str">
        <v>https://en.wikipedia.org/wiki/The_Croods</v>
      </c>
      <c r="E361" t="str">
        <v>Adventure</v>
      </c>
      <c r="F361" t="str">
        <v>Comedy</v>
      </c>
      <c r="G361" t="str">
        <v>Chris Sanders</v>
      </c>
      <c r="H361" t="str">
        <v>Kirk DeMicco</v>
      </c>
      <c r="I361" t="str">
        <v>Nicolas Cage</v>
      </c>
      <c r="J361" t="str">
        <v>Ryan Reynolds</v>
      </c>
      <c r="K361" t="str">
        <v>Emma Stone</v>
      </c>
      <c r="L361" t="str">
        <v>Catherine Keener</v>
      </c>
      <c r="M361" t="str">
        <v>Clark Duke</v>
      </c>
      <c r="N361">
        <v>135000000</v>
      </c>
      <c r="O361">
        <v>587200000</v>
      </c>
      <c r="P361" s="65">
        <v>452200000</v>
      </c>
      <c r="Q361">
        <v>3.3496296296296295</v>
      </c>
    </row>
    <row r="362" spans="1:17" x14ac:dyDescent="0.2">
      <c r="A362" t="str">
        <v>The Danish Girl</v>
      </c>
      <c r="B362" s="63">
        <v>42252</v>
      </c>
      <c r="C362">
        <v>2015</v>
      </c>
      <c r="D362" t="str">
        <v>https://en.wikipedia.org/wiki/The_Danish_Girl_(film)</v>
      </c>
      <c r="E362" t="str">
        <v>Drama</v>
      </c>
      <c r="F362">
        <v>0</v>
      </c>
      <c r="G362" t="str">
        <v>Tom Hooper</v>
      </c>
      <c r="H362">
        <v>0</v>
      </c>
      <c r="I362" t="str">
        <v>Eddie Redmayne</v>
      </c>
      <c r="J362" t="str">
        <v>Alicia Vikander</v>
      </c>
      <c r="K362" t="str">
        <v>Matthias Schoenaerts</v>
      </c>
      <c r="L362" t="str">
        <v>Ben Whishaw</v>
      </c>
      <c r="M362">
        <v>0</v>
      </c>
      <c r="N362">
        <v>15000000</v>
      </c>
      <c r="O362">
        <v>64200000</v>
      </c>
      <c r="P362" s="65">
        <v>49200000</v>
      </c>
      <c r="Q362">
        <v>3.28</v>
      </c>
    </row>
    <row r="363" spans="1:17" x14ac:dyDescent="0.2">
      <c r="A363" t="str">
        <v>The Darkness</v>
      </c>
      <c r="B363" s="63">
        <v>42503</v>
      </c>
      <c r="C363">
        <v>2016</v>
      </c>
      <c r="D363" t="str">
        <v>https://en.wikipedia.org/wiki/The_Darkness_(film)</v>
      </c>
      <c r="E363" t="str">
        <v>Horror</v>
      </c>
      <c r="F363">
        <v>0</v>
      </c>
      <c r="G363" t="str">
        <v>Greg McLean</v>
      </c>
      <c r="H363">
        <v>0</v>
      </c>
      <c r="I363" t="str">
        <v>Kevin Bacon</v>
      </c>
      <c r="J363" t="str">
        <v>Radha Mitchell</v>
      </c>
      <c r="K363" t="str">
        <v>David Mazouz</v>
      </c>
      <c r="L363" t="str">
        <v>Lucy Fry</v>
      </c>
      <c r="M363" t="str">
        <v>Matt Walsh</v>
      </c>
      <c r="N363">
        <v>4000000</v>
      </c>
      <c r="O363">
        <v>10900000</v>
      </c>
      <c r="P363" s="65">
        <v>6900000</v>
      </c>
      <c r="Q363">
        <v>1.7250000000000001</v>
      </c>
    </row>
    <row r="364" spans="1:17" x14ac:dyDescent="0.2">
      <c r="A364" t="str">
        <v>The Devil Inside</v>
      </c>
      <c r="B364" s="63">
        <v>40914</v>
      </c>
      <c r="C364">
        <v>2012</v>
      </c>
      <c r="D364" t="str">
        <v>https://en.wikipedia.org/wiki/The_Devil_Inside_(film)</v>
      </c>
      <c r="E364" t="str">
        <v>Horror</v>
      </c>
      <c r="F364" t="str">
        <v>Drama</v>
      </c>
      <c r="G364" t="str">
        <v>William Brent Bell</v>
      </c>
      <c r="H364">
        <v>0</v>
      </c>
      <c r="I364" t="str">
        <v>Suzan Crowley</v>
      </c>
      <c r="J364" t="str">
        <v>Fernanda Andrade</v>
      </c>
      <c r="K364" t="str">
        <v>Simon Quarterman</v>
      </c>
      <c r="L364" t="str">
        <v>Evan Helmuth</v>
      </c>
      <c r="M364">
        <v>0</v>
      </c>
      <c r="N364">
        <v>1000000</v>
      </c>
      <c r="O364">
        <v>101800000</v>
      </c>
      <c r="P364" s="65">
        <v>100800000</v>
      </c>
      <c r="Q364">
        <v>100.8</v>
      </c>
    </row>
    <row r="365" spans="1:17" x14ac:dyDescent="0.2">
      <c r="A365" t="str">
        <v>The Dictator</v>
      </c>
      <c r="B365" s="63">
        <v>41045</v>
      </c>
      <c r="C365">
        <v>2012</v>
      </c>
      <c r="D365" t="str">
        <v>https://en.wikipedia.org/wiki/The_Dictator_(2012_film)</v>
      </c>
      <c r="E365" t="str">
        <v>Comedy</v>
      </c>
      <c r="F365">
        <v>0</v>
      </c>
      <c r="G365" t="str">
        <v>Larry Charles</v>
      </c>
      <c r="H365">
        <v>0</v>
      </c>
      <c r="I365" t="str">
        <v>Sacha Baron Cohen</v>
      </c>
      <c r="J365" t="str">
        <v>Ben Kingsley</v>
      </c>
      <c r="K365" t="str">
        <v>Anna Faris</v>
      </c>
      <c r="L365" t="str">
        <v>Megan Fox</v>
      </c>
      <c r="M365" t="str">
        <v>John C. Reilly</v>
      </c>
      <c r="N365">
        <v>65000000</v>
      </c>
      <c r="O365">
        <v>179400000</v>
      </c>
      <c r="P365" s="65">
        <v>114400000</v>
      </c>
      <c r="Q365">
        <v>1.76</v>
      </c>
    </row>
    <row r="366" spans="1:17" x14ac:dyDescent="0.2">
      <c r="A366" t="str">
        <v>The Divergent Series: Allegiant</v>
      </c>
      <c r="B366" s="63">
        <v>42447</v>
      </c>
      <c r="C366">
        <v>2016</v>
      </c>
      <c r="D366" t="str">
        <v>https://en.wikipedia.org/wiki/The_Divergent_Series:_Allegiant</v>
      </c>
      <c r="E366" t="str">
        <v>Adventure</v>
      </c>
      <c r="F366" t="str">
        <v>Action</v>
      </c>
      <c r="G366" t="str">
        <v>Robert Schwentke</v>
      </c>
      <c r="H366">
        <v>0</v>
      </c>
      <c r="I366" t="str">
        <v>Shailene Woodley</v>
      </c>
      <c r="J366" t="str">
        <v>Theo James</v>
      </c>
      <c r="K366" t="str">
        <v>Naomi Watts</v>
      </c>
      <c r="L366" t="str">
        <v>Jeff Daniels</v>
      </c>
      <c r="M366" t="str">
        <v>Ansel Elgort</v>
      </c>
      <c r="N366">
        <v>110000000</v>
      </c>
      <c r="O366">
        <v>179200000</v>
      </c>
      <c r="P366" s="65">
        <v>69200000</v>
      </c>
      <c r="Q366">
        <v>0.62909090909090915</v>
      </c>
    </row>
    <row r="367" spans="1:17" x14ac:dyDescent="0.2">
      <c r="A367" t="str">
        <v>The Divergent Series: Insurgent</v>
      </c>
      <c r="B367" s="63">
        <v>42082</v>
      </c>
      <c r="C367">
        <v>2015</v>
      </c>
      <c r="D367" t="str">
        <v>https://en.wikipedia.org/wiki/The_Divergent_Series:_Insurgent</v>
      </c>
      <c r="E367" t="str">
        <v>Sci-Fi</v>
      </c>
      <c r="F367" t="str">
        <v>Action</v>
      </c>
      <c r="G367" t="str">
        <v>Robert Schwentke</v>
      </c>
      <c r="H367">
        <v>0</v>
      </c>
      <c r="I367" t="str">
        <v>Shailene Woodley</v>
      </c>
      <c r="J367" t="str">
        <v>Kate Winslet</v>
      </c>
      <c r="K367" t="str">
        <v>Theo James</v>
      </c>
      <c r="L367" t="str">
        <v>Ansel Elgort</v>
      </c>
      <c r="M367" t="str">
        <v>Naomi Watts</v>
      </c>
      <c r="N367">
        <v>110000000</v>
      </c>
      <c r="O367">
        <v>297300000</v>
      </c>
      <c r="P367" s="65">
        <v>187300000</v>
      </c>
      <c r="Q367">
        <v>1.7027272727272726</v>
      </c>
    </row>
    <row r="368" spans="1:17" x14ac:dyDescent="0.2">
      <c r="A368" t="str">
        <v>The Drop</v>
      </c>
      <c r="B368" s="63">
        <v>41894</v>
      </c>
      <c r="C368">
        <v>2014</v>
      </c>
      <c r="D368" t="str">
        <v>https://en.wikipedia.org/wiki/The_Drop_(film)</v>
      </c>
      <c r="E368" t="str">
        <v>Drama</v>
      </c>
      <c r="F368">
        <v>0</v>
      </c>
      <c r="G368" t="str">
        <v>Michaël R. Roskam</v>
      </c>
      <c r="H368">
        <v>0</v>
      </c>
      <c r="I368" t="str">
        <v>Tom Hardy</v>
      </c>
      <c r="J368" t="str">
        <v>Noomi Rapace</v>
      </c>
      <c r="K368" t="str">
        <v>James Gandolfini</v>
      </c>
      <c r="L368" t="str">
        <v>Matthias Schoenaerts</v>
      </c>
      <c r="M368" t="str">
        <v>John Ortiz</v>
      </c>
      <c r="N368">
        <v>12600000</v>
      </c>
      <c r="O368">
        <v>18700000</v>
      </c>
      <c r="P368" s="65">
        <v>6100000</v>
      </c>
      <c r="Q368">
        <v>0.48412698412698413</v>
      </c>
    </row>
    <row r="369" spans="1:17" x14ac:dyDescent="0.2">
      <c r="A369" t="str">
        <v>The Duff</v>
      </c>
      <c r="B369" s="63">
        <v>42047</v>
      </c>
      <c r="C369">
        <v>2015</v>
      </c>
      <c r="D369" t="str">
        <v>https://en.wikipedia.org/wiki/The_Duff</v>
      </c>
      <c r="E369" t="str">
        <v>Comedy</v>
      </c>
      <c r="F369">
        <v>0</v>
      </c>
      <c r="G369" t="str">
        <v>Ari Sandel</v>
      </c>
      <c r="H369">
        <v>0</v>
      </c>
      <c r="I369" t="str">
        <v>Mae Whitman</v>
      </c>
      <c r="J369" t="str">
        <v>Robbie Amell</v>
      </c>
      <c r="K369" t="str">
        <v>Bella Thorne</v>
      </c>
      <c r="L369" t="str">
        <v>Bianca A. Santos</v>
      </c>
      <c r="M369" t="str">
        <v>Allison Janney</v>
      </c>
      <c r="N369">
        <v>8500000</v>
      </c>
      <c r="O369">
        <v>43500000</v>
      </c>
      <c r="P369" s="65">
        <v>35000000</v>
      </c>
      <c r="Q369">
        <v>4.117647058823529</v>
      </c>
    </row>
    <row r="370" spans="1:17" x14ac:dyDescent="0.2">
      <c r="A370" t="str">
        <v>The East</v>
      </c>
      <c r="B370" s="63">
        <v>41425</v>
      </c>
      <c r="C370">
        <v>2013</v>
      </c>
      <c r="D370" t="str">
        <v>https://en.wikipedia.org/wiki/The_East_(film)</v>
      </c>
      <c r="E370" t="str">
        <v>Crime</v>
      </c>
      <c r="F370">
        <v>0</v>
      </c>
      <c r="G370" t="str">
        <v>Zal Batmanglij</v>
      </c>
      <c r="H370">
        <v>0</v>
      </c>
      <c r="I370" t="str">
        <v>Brit Marling</v>
      </c>
      <c r="J370" t="str">
        <v>Alexander Skarsgard</v>
      </c>
      <c r="K370" t="str">
        <v>Ellen Page</v>
      </c>
      <c r="L370" t="str">
        <v>Julia Ormond</v>
      </c>
      <c r="M370" t="str">
        <v>Patricia Clarkson</v>
      </c>
      <c r="N370">
        <v>6500000</v>
      </c>
      <c r="O370">
        <v>2400000</v>
      </c>
      <c r="P370" s="65">
        <v>-4100000</v>
      </c>
      <c r="Q370">
        <v>-0.63076923076923075</v>
      </c>
    </row>
    <row r="371" spans="1:17" x14ac:dyDescent="0.2">
      <c r="A371" t="str">
        <v>The Equalizer</v>
      </c>
      <c r="B371" s="63">
        <v>41889</v>
      </c>
      <c r="C371">
        <v>2014</v>
      </c>
      <c r="D371" t="str">
        <v>https://en.wikipedia.org/wiki/The_Equalizer_(film)</v>
      </c>
      <c r="E371" t="str">
        <v>Thriller</v>
      </c>
      <c r="F371">
        <v>0</v>
      </c>
      <c r="G371" t="str">
        <v>Antoine Fuqua</v>
      </c>
      <c r="H371">
        <v>0</v>
      </c>
      <c r="I371" t="str">
        <v>Denzel Washington</v>
      </c>
      <c r="J371" t="str">
        <v>Chloë Grace Moretz</v>
      </c>
      <c r="K371" t="str">
        <v>Marton Csokas</v>
      </c>
      <c r="L371" t="str">
        <v>David Harbour</v>
      </c>
      <c r="M371" t="str">
        <v>Bill Pullman</v>
      </c>
      <c r="N371">
        <v>55000000</v>
      </c>
      <c r="O371">
        <v>192300000</v>
      </c>
      <c r="P371" s="65">
        <v>137300000</v>
      </c>
      <c r="Q371">
        <v>2.4963636363636366</v>
      </c>
    </row>
    <row r="372" spans="1:17" x14ac:dyDescent="0.2">
      <c r="A372" t="str">
        <v>The Expendables 2</v>
      </c>
      <c r="B372" s="63">
        <v>41138</v>
      </c>
      <c r="C372">
        <v>2012</v>
      </c>
      <c r="D372" t="str">
        <v>https://en.wikipedia.org/wiki/The_Expendables_2</v>
      </c>
      <c r="E372" t="str">
        <v>Action</v>
      </c>
      <c r="F372">
        <v>0</v>
      </c>
      <c r="G372" t="str">
        <v>Simon West</v>
      </c>
      <c r="H372">
        <v>0</v>
      </c>
      <c r="I372" t="str">
        <v>Sylvester Stallone</v>
      </c>
      <c r="J372" t="str">
        <v>Jason Statham</v>
      </c>
      <c r="K372" t="str">
        <v>Dolph Lundgren</v>
      </c>
      <c r="L372" t="str">
        <v>Terry Crews</v>
      </c>
      <c r="M372" t="str">
        <v>Randy Couture</v>
      </c>
      <c r="N372">
        <v>100000000</v>
      </c>
      <c r="O372">
        <v>305400000</v>
      </c>
      <c r="P372" s="65">
        <v>205400000</v>
      </c>
      <c r="Q372">
        <v>2.0539999999999998</v>
      </c>
    </row>
    <row r="373" spans="1:17" x14ac:dyDescent="0.2">
      <c r="A373" t="str">
        <v>The Expendables 3</v>
      </c>
      <c r="B373" s="63">
        <v>41855</v>
      </c>
      <c r="C373">
        <v>2014</v>
      </c>
      <c r="D373" t="str">
        <v>https://en.wikipedia.org/wiki/The_Expendables_3</v>
      </c>
      <c r="E373" t="str">
        <v>Action</v>
      </c>
      <c r="F373">
        <v>0</v>
      </c>
      <c r="G373" t="str">
        <v>Patrick Hughes</v>
      </c>
      <c r="H373">
        <v>0</v>
      </c>
      <c r="I373" t="str">
        <v>Sylvester Stallone</v>
      </c>
      <c r="J373" t="str">
        <v>Arnold Schwarzenegger</v>
      </c>
      <c r="K373" t="str">
        <v>Harrison Ford</v>
      </c>
      <c r="L373" t="str">
        <v>Mel Gibson</v>
      </c>
      <c r="M373" t="str">
        <v>Jason Statham</v>
      </c>
      <c r="N373">
        <v>90000000</v>
      </c>
      <c r="O373">
        <v>206200000</v>
      </c>
      <c r="P373" s="65">
        <v>116200000</v>
      </c>
      <c r="Q373">
        <v>1.2911111111111111</v>
      </c>
    </row>
    <row r="374" spans="1:17" x14ac:dyDescent="0.2">
      <c r="A374" t="str">
        <v>The Family</v>
      </c>
      <c r="B374" s="63">
        <v>41530</v>
      </c>
      <c r="C374">
        <v>2013</v>
      </c>
      <c r="D374" t="str">
        <v>https://en.wikipedia.org/wiki/The_Family_(2013_film)</v>
      </c>
      <c r="E374" t="str">
        <v>Crime</v>
      </c>
      <c r="F374">
        <v>0</v>
      </c>
      <c r="G374" t="str">
        <v>Luc Besson</v>
      </c>
      <c r="H374">
        <v>0</v>
      </c>
      <c r="I374" t="str">
        <v>Robert De Niro</v>
      </c>
      <c r="J374" t="str">
        <v>Michelle Pfeiffer</v>
      </c>
      <c r="K374" t="str">
        <v>Dianna Agron</v>
      </c>
      <c r="L374" t="str">
        <v>Tommy Lee Jones</v>
      </c>
      <c r="M374" t="str">
        <v>Vincent Pastore</v>
      </c>
      <c r="N374">
        <v>30000000</v>
      </c>
      <c r="O374">
        <v>78400000</v>
      </c>
      <c r="P374" s="65">
        <v>48400000</v>
      </c>
      <c r="Q374">
        <v>1.6133333333333333</v>
      </c>
    </row>
    <row r="375" spans="1:17" x14ac:dyDescent="0.2">
      <c r="A375" t="str">
        <v>The Fault in Our Stars</v>
      </c>
      <c r="B375" s="63">
        <v>41775</v>
      </c>
      <c r="C375">
        <v>2014</v>
      </c>
      <c r="D375" t="str">
        <v>https://en.wikipedia.org/wiki/The_Fault_in_Our_Stars_(film)</v>
      </c>
      <c r="E375" t="str">
        <v>Drama</v>
      </c>
      <c r="F375">
        <v>0</v>
      </c>
      <c r="G375" t="str">
        <v>Josh Boone</v>
      </c>
      <c r="H375">
        <v>0</v>
      </c>
      <c r="I375" t="str">
        <v>Shailene Woodley</v>
      </c>
      <c r="J375" t="str">
        <v>Ansel Elgort</v>
      </c>
      <c r="K375">
        <v>0</v>
      </c>
      <c r="L375">
        <v>0</v>
      </c>
      <c r="M375">
        <v>0</v>
      </c>
      <c r="N375">
        <v>13000000</v>
      </c>
      <c r="O375">
        <v>307200000</v>
      </c>
      <c r="P375" s="65">
        <v>294200000</v>
      </c>
      <c r="Q375">
        <v>22.630769230769232</v>
      </c>
    </row>
    <row r="376" spans="1:17" x14ac:dyDescent="0.2">
      <c r="A376" t="str">
        <v>The Five-Year Engagement</v>
      </c>
      <c r="B376" s="63">
        <v>41026</v>
      </c>
      <c r="C376">
        <v>2012</v>
      </c>
      <c r="D376" t="str">
        <v>https://en.wikipedia.org/wiki/The_Five-Year_Engagement</v>
      </c>
      <c r="E376" t="str">
        <v>Comedy</v>
      </c>
      <c r="F376" t="str">
        <v>Romance</v>
      </c>
      <c r="G376" t="str">
        <v>Nicholas Stoller</v>
      </c>
      <c r="H376">
        <v>0</v>
      </c>
      <c r="I376" t="str">
        <v>Jason Segel</v>
      </c>
      <c r="J376" t="str">
        <v>Emily Blunt</v>
      </c>
      <c r="K376" t="str">
        <v>Chris Pratt</v>
      </c>
      <c r="L376" t="str">
        <v>Alison Brie</v>
      </c>
      <c r="M376" t="str">
        <v>Rhys Ifans</v>
      </c>
      <c r="N376">
        <v>30000000</v>
      </c>
      <c r="O376">
        <v>53900000</v>
      </c>
      <c r="P376" s="65">
        <v>23900000</v>
      </c>
      <c r="Q376">
        <v>0.79666666666666663</v>
      </c>
    </row>
    <row r="377" spans="1:17" x14ac:dyDescent="0.2">
      <c r="A377" t="str">
        <v>The Forest</v>
      </c>
      <c r="B377" s="63">
        <v>42377</v>
      </c>
      <c r="C377">
        <v>2016</v>
      </c>
      <c r="D377" t="str">
        <v>https://en.wikipedia.org/wiki/The_Forest_(2016_film)</v>
      </c>
      <c r="E377" t="str">
        <v>Horror</v>
      </c>
      <c r="F377">
        <v>0</v>
      </c>
      <c r="G377" t="str">
        <v>Jason Zada</v>
      </c>
      <c r="H377">
        <v>0</v>
      </c>
      <c r="I377" t="str">
        <v>Natalie Dormer</v>
      </c>
      <c r="J377" t="str">
        <v>Taylor Kinney</v>
      </c>
      <c r="K377">
        <v>0</v>
      </c>
      <c r="L377">
        <v>0</v>
      </c>
      <c r="M377">
        <v>0</v>
      </c>
      <c r="N377">
        <v>10000000</v>
      </c>
      <c r="O377">
        <v>37600000</v>
      </c>
      <c r="P377" s="65">
        <v>27600000</v>
      </c>
      <c r="Q377">
        <v>2.76</v>
      </c>
    </row>
    <row r="378" spans="1:17" x14ac:dyDescent="0.2">
      <c r="A378" t="str">
        <v>The Gift</v>
      </c>
      <c r="B378" s="63">
        <v>42215</v>
      </c>
      <c r="C378">
        <v>2015</v>
      </c>
      <c r="D378" t="str">
        <v>https://en.wikipedia.org/wiki/The_Gift_(2015_film)</v>
      </c>
      <c r="E378" t="str">
        <v>Thriller</v>
      </c>
      <c r="F378">
        <v>0</v>
      </c>
      <c r="G378" t="str">
        <v>Joel Edgerton</v>
      </c>
      <c r="H378">
        <v>0</v>
      </c>
      <c r="I378" t="str">
        <v>Jason Bateman</v>
      </c>
      <c r="J378" t="str">
        <v>Rebecca Hall</v>
      </c>
      <c r="K378" t="str">
        <v>Joel Edgerton</v>
      </c>
      <c r="L378">
        <v>0</v>
      </c>
      <c r="M378">
        <v>0</v>
      </c>
      <c r="N378">
        <v>5000000</v>
      </c>
      <c r="O378">
        <v>59000000</v>
      </c>
      <c r="P378" s="65">
        <v>54000000</v>
      </c>
      <c r="Q378">
        <v>10.8</v>
      </c>
    </row>
    <row r="379" spans="1:17" x14ac:dyDescent="0.2">
      <c r="A379" t="str">
        <v>The Giver</v>
      </c>
      <c r="B379" s="63">
        <v>41862</v>
      </c>
      <c r="C379">
        <v>2014</v>
      </c>
      <c r="D379" t="str">
        <v>https://en.wikipedia.org/wiki/The_Giver_(film)</v>
      </c>
      <c r="E379" t="str">
        <v>Sci-Fi</v>
      </c>
      <c r="F379">
        <v>0</v>
      </c>
      <c r="G379" t="str">
        <v>Phillip Noyce</v>
      </c>
      <c r="H379">
        <v>0</v>
      </c>
      <c r="I379" t="str">
        <v>Jeff Bridges</v>
      </c>
      <c r="J379" t="str">
        <v>Brenton Thwaites</v>
      </c>
      <c r="K379" t="str">
        <v>Meryl Streep</v>
      </c>
      <c r="L379" t="str">
        <v>Alexander Skarsgård</v>
      </c>
      <c r="M379" t="str">
        <v>Katie Holmes</v>
      </c>
      <c r="N379">
        <v>25000000</v>
      </c>
      <c r="O379">
        <v>67000000</v>
      </c>
      <c r="P379" s="65">
        <v>42000000</v>
      </c>
      <c r="Q379">
        <v>1.68</v>
      </c>
    </row>
    <row r="380" spans="1:17" x14ac:dyDescent="0.2">
      <c r="A380" t="str">
        <v>The Grand Budapest Hotel</v>
      </c>
      <c r="B380" s="63">
        <v>41676</v>
      </c>
      <c r="C380">
        <v>2014</v>
      </c>
      <c r="D380" t="str">
        <v>https://en.wikipedia.org/wiki/The_Grand_Budapest_Hotel</v>
      </c>
      <c r="E380" t="str">
        <v>Comedy</v>
      </c>
      <c r="F380">
        <v>0</v>
      </c>
      <c r="G380" t="str">
        <v>Wes Anderson</v>
      </c>
      <c r="H380">
        <v>0</v>
      </c>
      <c r="I380" t="str">
        <v>Ralph Fiennes</v>
      </c>
      <c r="J380" t="str">
        <v>Tony Revolori</v>
      </c>
      <c r="K380" t="str">
        <v>F. Murray Abraham</v>
      </c>
      <c r="L380" t="str">
        <v>Mathieu Amalric</v>
      </c>
      <c r="M380" t="str">
        <v>Adrien Brody</v>
      </c>
      <c r="N380">
        <v>23000000</v>
      </c>
      <c r="O380">
        <v>174800000</v>
      </c>
      <c r="P380" s="65">
        <v>151800000</v>
      </c>
      <c r="Q380">
        <v>6.6</v>
      </c>
    </row>
    <row r="381" spans="1:17" x14ac:dyDescent="0.2">
      <c r="A381" t="str">
        <v>The Great Gatsby</v>
      </c>
      <c r="B381" s="63">
        <v>41404</v>
      </c>
      <c r="C381">
        <v>2013</v>
      </c>
      <c r="D381" t="str">
        <v>https://en.wikipedia.org/wiki/The_Great_Gatsby_(2013_film)</v>
      </c>
      <c r="E381" t="str">
        <v>Drama</v>
      </c>
      <c r="F381" t="str">
        <v>Romance</v>
      </c>
      <c r="G381" t="str">
        <v>Baz Luhrmann</v>
      </c>
      <c r="H381">
        <v>0</v>
      </c>
      <c r="I381" t="str">
        <v>Leonardo DiCaprio</v>
      </c>
      <c r="J381" t="str">
        <v>Tobey Maguire</v>
      </c>
      <c r="K381" t="str">
        <v>Joel Edgerton</v>
      </c>
      <c r="L381" t="str">
        <v>Carey Mulligan</v>
      </c>
      <c r="M381" t="str">
        <v>Isla Fisher</v>
      </c>
      <c r="N381">
        <v>105000000</v>
      </c>
      <c r="O381">
        <v>351000000</v>
      </c>
      <c r="P381" s="65">
        <v>246000000</v>
      </c>
      <c r="Q381">
        <v>2.342857142857143</v>
      </c>
    </row>
    <row r="382" spans="1:17" x14ac:dyDescent="0.2">
      <c r="A382" t="str">
        <v>The Grey</v>
      </c>
      <c r="B382" s="63">
        <v>40935</v>
      </c>
      <c r="C382">
        <v>2012</v>
      </c>
      <c r="D382" t="str">
        <v>https://en.wikipedia.org/wiki/The_Grey_(film)</v>
      </c>
      <c r="E382" t="str">
        <v>Action</v>
      </c>
      <c r="F382" t="str">
        <v>Drama</v>
      </c>
      <c r="G382" t="str">
        <v>Joe Carnahan</v>
      </c>
      <c r="H382">
        <v>0</v>
      </c>
      <c r="I382" t="str">
        <v>Liam Neeson</v>
      </c>
      <c r="J382" t="str">
        <v>Frank Grillo</v>
      </c>
      <c r="K382" t="str">
        <v>Dermot Mulroney</v>
      </c>
      <c r="L382" t="str">
        <v>Dallas Roberts</v>
      </c>
      <c r="M382">
        <v>0</v>
      </c>
      <c r="N382">
        <v>25000000</v>
      </c>
      <c r="O382">
        <v>77300000</v>
      </c>
      <c r="P382" s="65">
        <v>52300000</v>
      </c>
      <c r="Q382">
        <v>2.0920000000000001</v>
      </c>
    </row>
    <row r="383" spans="1:17" x14ac:dyDescent="0.2">
      <c r="A383" t="str">
        <v>The Gunman</v>
      </c>
      <c r="B383" s="63">
        <v>42083</v>
      </c>
      <c r="C383">
        <v>2015</v>
      </c>
      <c r="D383" t="str">
        <v>https://en.wikipedia.org/wiki/The_Gunman_(film)</v>
      </c>
      <c r="E383" t="str">
        <v>Thriller</v>
      </c>
      <c r="F383">
        <v>0</v>
      </c>
      <c r="G383" t="str">
        <v>Pierre Morel</v>
      </c>
      <c r="H383">
        <v>0</v>
      </c>
      <c r="I383" t="str">
        <v>Sean Penn</v>
      </c>
      <c r="J383" t="str">
        <v>Javier Bardem</v>
      </c>
      <c r="K383" t="str">
        <v>Ray Winstone</v>
      </c>
      <c r="L383" t="str">
        <v>Idris Elba</v>
      </c>
      <c r="M383" t="str">
        <v>Mark Rylance</v>
      </c>
      <c r="N383">
        <v>40000000</v>
      </c>
      <c r="O383">
        <v>24200000</v>
      </c>
      <c r="P383" s="65">
        <v>-15800000</v>
      </c>
      <c r="Q383">
        <v>-0.39500000000000002</v>
      </c>
    </row>
    <row r="384" spans="1:17" x14ac:dyDescent="0.2">
      <c r="A384" t="str">
        <v>The Hangover Part III</v>
      </c>
      <c r="B384" s="63">
        <v>41417</v>
      </c>
      <c r="C384">
        <v>2013</v>
      </c>
      <c r="D384" t="str">
        <v>https://en.wikipedia.org/wiki/The_Hangover_Part_III</v>
      </c>
      <c r="E384" t="str">
        <v>Comedy</v>
      </c>
      <c r="F384">
        <v>0</v>
      </c>
      <c r="G384" t="str">
        <v>Todd Phillips</v>
      </c>
      <c r="H384">
        <v>0</v>
      </c>
      <c r="I384" t="str">
        <v>Bradley Cooper</v>
      </c>
      <c r="J384" t="str">
        <v>Zach Galifianakis</v>
      </c>
      <c r="K384" t="str">
        <v>Ed Helms</v>
      </c>
      <c r="L384" t="str">
        <v>Justin Bartha</v>
      </c>
      <c r="M384" t="str">
        <v>Ken Jeong</v>
      </c>
      <c r="N384">
        <v>103000000</v>
      </c>
      <c r="O384">
        <v>362000000</v>
      </c>
      <c r="P384" s="65">
        <v>259000000</v>
      </c>
      <c r="Q384">
        <v>2.5145631067961167</v>
      </c>
    </row>
    <row r="385" spans="1:17" x14ac:dyDescent="0.2">
      <c r="A385" t="str">
        <v>The Hateful Eight</v>
      </c>
      <c r="B385" s="63">
        <v>42363</v>
      </c>
      <c r="C385">
        <v>2015</v>
      </c>
      <c r="D385" t="str">
        <v>https://en.wikipedia.org/wiki/The_Hateful_Eight</v>
      </c>
      <c r="E385" t="str">
        <v>Drama</v>
      </c>
      <c r="F385">
        <v>0</v>
      </c>
      <c r="G385" t="str">
        <v>Quentin Tarantino</v>
      </c>
      <c r="H385">
        <v>0</v>
      </c>
      <c r="I385" t="str">
        <v>Samuel L. Jackson</v>
      </c>
      <c r="J385" t="str">
        <v>Kurt Russell</v>
      </c>
      <c r="K385" t="str">
        <v>Jennifer Jason Leigh</v>
      </c>
      <c r="L385" t="str">
        <v>Walton Goggins</v>
      </c>
      <c r="M385" t="str">
        <v>Tim Roth</v>
      </c>
      <c r="N385">
        <v>44000000</v>
      </c>
      <c r="O385">
        <v>155800000</v>
      </c>
      <c r="P385" s="65">
        <v>111800000</v>
      </c>
      <c r="Q385">
        <v>2.540909090909091</v>
      </c>
    </row>
    <row r="386" spans="1:17" x14ac:dyDescent="0.2">
      <c r="A386" t="str">
        <v>The Heat</v>
      </c>
      <c r="B386" s="63">
        <v>41453</v>
      </c>
      <c r="C386">
        <v>2013</v>
      </c>
      <c r="D386" t="str">
        <v>https://en.wikipedia.org/wiki/The_Heat_(film)</v>
      </c>
      <c r="E386" t="str">
        <v>Action</v>
      </c>
      <c r="F386" t="str">
        <v>Comedy</v>
      </c>
      <c r="G386" t="str">
        <v>Paul Feig</v>
      </c>
      <c r="H386">
        <v>0</v>
      </c>
      <c r="I386" t="str">
        <v>Sandra Bullock</v>
      </c>
      <c r="J386" t="str">
        <v>Melissa McCarthy</v>
      </c>
      <c r="K386" t="str">
        <v>Kaitlin Olson</v>
      </c>
      <c r="L386" t="str">
        <v>Tony Hale</v>
      </c>
      <c r="M386" t="str">
        <v>Demian Bichir</v>
      </c>
      <c r="N386">
        <v>43000000</v>
      </c>
      <c r="O386">
        <v>229900000</v>
      </c>
      <c r="P386" s="65">
        <v>186900000</v>
      </c>
      <c r="Q386">
        <v>4.3465116279069766</v>
      </c>
    </row>
    <row r="387" spans="1:17" x14ac:dyDescent="0.2">
      <c r="A387" t="str">
        <v>The Hobbit: The Battle of the Five Armies</v>
      </c>
      <c r="B387" s="63">
        <v>41974</v>
      </c>
      <c r="C387">
        <v>2014</v>
      </c>
      <c r="D387" t="str">
        <v>https://en.wikipedia.org/wiki/The_Hobbit:_The_Battle_of_the_Five_Armies</v>
      </c>
      <c r="E387" t="str">
        <v>Adventure</v>
      </c>
      <c r="F387" t="str">
        <v>Fantasy</v>
      </c>
      <c r="G387" t="str">
        <v>Peter Jackson</v>
      </c>
      <c r="H387">
        <v>0</v>
      </c>
      <c r="I387" t="str">
        <v>Ian McKellen</v>
      </c>
      <c r="J387" t="str">
        <v>Martin Freeman</v>
      </c>
      <c r="K387" t="str">
        <v>Richard Armitage</v>
      </c>
      <c r="L387" t="str">
        <v>Evangeline Lilly</v>
      </c>
      <c r="M387" t="str">
        <v>Luke Evans</v>
      </c>
      <c r="N387">
        <v>250000000</v>
      </c>
      <c r="O387">
        <v>956000000</v>
      </c>
      <c r="P387" s="65">
        <v>706000000</v>
      </c>
      <c r="Q387">
        <v>2.8239999999999998</v>
      </c>
    </row>
    <row r="388" spans="1:17" x14ac:dyDescent="0.2">
      <c r="A388" t="str">
        <v>The Host</v>
      </c>
      <c r="B388" s="63">
        <v>41362</v>
      </c>
      <c r="C388">
        <v>2013</v>
      </c>
      <c r="D388" t="str">
        <v>https://en.wikipedia.org/wiki/The_Host_(2013_film)</v>
      </c>
      <c r="E388" t="str">
        <v>Sci-Fi</v>
      </c>
      <c r="F388" t="str">
        <v>Romance</v>
      </c>
      <c r="G388" t="str">
        <v>Andrew Niccol</v>
      </c>
      <c r="H388">
        <v>0</v>
      </c>
      <c r="I388" t="str">
        <v>Saoirse Ronan</v>
      </c>
      <c r="J388" t="str">
        <v>Max Irons</v>
      </c>
      <c r="K388" t="str">
        <v>Jake Abel</v>
      </c>
      <c r="L388" t="str">
        <v>Diane Kruger</v>
      </c>
      <c r="M388" t="str">
        <v>William Hurt</v>
      </c>
      <c r="N388">
        <v>40000000</v>
      </c>
      <c r="O388">
        <v>63300000</v>
      </c>
      <c r="P388" s="65">
        <v>23300000</v>
      </c>
      <c r="Q388">
        <v>0.58250000000000002</v>
      </c>
    </row>
    <row r="389" spans="1:17" x14ac:dyDescent="0.2">
      <c r="A389" t="str">
        <v>The Hundred-Foot Journey</v>
      </c>
      <c r="B389" s="63">
        <v>41859</v>
      </c>
      <c r="C389">
        <v>2014</v>
      </c>
      <c r="D389" t="str">
        <v>https://en.wikipedia.org/wiki/The_Hundred-Foot_Journey_(film)</v>
      </c>
      <c r="E389" t="str">
        <v>Drama</v>
      </c>
      <c r="F389">
        <v>0</v>
      </c>
      <c r="G389" t="str">
        <v>Lasse Hallström</v>
      </c>
      <c r="H389">
        <v>0</v>
      </c>
      <c r="I389" t="str">
        <v>Helen Mirren</v>
      </c>
      <c r="J389" t="str">
        <v>Manish Dayal</v>
      </c>
      <c r="K389">
        <v>0</v>
      </c>
      <c r="L389">
        <v>0</v>
      </c>
      <c r="M389">
        <v>0</v>
      </c>
      <c r="N389">
        <v>22000000</v>
      </c>
      <c r="O389">
        <v>88900000</v>
      </c>
      <c r="P389" s="65">
        <v>66900000</v>
      </c>
      <c r="Q389">
        <v>3.040909090909091</v>
      </c>
    </row>
    <row r="390" spans="1:17" x14ac:dyDescent="0.2">
      <c r="A390" t="str">
        <v>The Hunger Games</v>
      </c>
      <c r="B390" s="63">
        <v>40991</v>
      </c>
      <c r="C390">
        <v>2012</v>
      </c>
      <c r="D390" t="str">
        <v>https://en.wikipedia.org/wiki/The_Hunger_Games_(film)</v>
      </c>
      <c r="E390" t="str">
        <v>Action</v>
      </c>
      <c r="F390" t="str">
        <v>Sci-Fi</v>
      </c>
      <c r="G390" t="str">
        <v>Gary Ross</v>
      </c>
      <c r="H390">
        <v>0</v>
      </c>
      <c r="I390" t="str">
        <v>Jennifer Lawrence</v>
      </c>
      <c r="J390" t="str">
        <v>Josh Hutcherson</v>
      </c>
      <c r="K390" t="str">
        <v>Liam Hemsworth</v>
      </c>
      <c r="L390" t="str">
        <v>Wes Bentley</v>
      </c>
      <c r="M390" t="str">
        <v>Elizabeth Banks</v>
      </c>
      <c r="N390">
        <v>78000000</v>
      </c>
      <c r="O390">
        <v>694400000</v>
      </c>
      <c r="P390" s="65">
        <v>616400000</v>
      </c>
      <c r="Q390">
        <v>7.9025641025641029</v>
      </c>
    </row>
    <row r="391" spans="1:17" x14ac:dyDescent="0.2">
      <c r="A391" t="str">
        <v>The Hunger Games: Mockingjay – Part 1</v>
      </c>
      <c r="B391" s="63">
        <v>41953</v>
      </c>
      <c r="C391">
        <v>2014</v>
      </c>
      <c r="D391" t="str">
        <v>https://en.wikipedia.org/wiki/The_Hunger_Games:_Mockingjay_%25E2%2580%2593_Part_1</v>
      </c>
      <c r="E391" t="str">
        <v>Sci-Fi</v>
      </c>
      <c r="F391" t="str">
        <v>Adventure</v>
      </c>
      <c r="G391" t="str">
        <v>Francis Lawrence</v>
      </c>
      <c r="H391">
        <v>0</v>
      </c>
      <c r="I391" t="str">
        <v>Jennifer Lawrence</v>
      </c>
      <c r="J391" t="str">
        <v>Josh Hutcherson</v>
      </c>
      <c r="K391" t="str">
        <v>Woody Harrelson</v>
      </c>
      <c r="L391" t="str">
        <v>Julianne Moore</v>
      </c>
      <c r="M391" t="str">
        <v>Donald Sutherland</v>
      </c>
      <c r="N391">
        <v>125000000</v>
      </c>
      <c r="O391">
        <v>755400000</v>
      </c>
      <c r="P391" s="65">
        <v>630400000</v>
      </c>
      <c r="Q391">
        <v>5.0431999999999997</v>
      </c>
    </row>
    <row r="392" spans="1:17" x14ac:dyDescent="0.2">
      <c r="A392" t="str">
        <v>The Hunger Games: Mockingjay – Part 2</v>
      </c>
      <c r="B392" s="63">
        <v>42312</v>
      </c>
      <c r="C392">
        <v>2015</v>
      </c>
      <c r="D392" t="str">
        <v>https://en.wikipedia.org/wiki/The_Hunger_Games:_Mockingjay_%25E2%2580%2593_Part_2</v>
      </c>
      <c r="E392" t="str">
        <v>Sci-Fi</v>
      </c>
      <c r="F392">
        <v>0</v>
      </c>
      <c r="G392" t="str">
        <v>Francis Lawrence</v>
      </c>
      <c r="H392">
        <v>0</v>
      </c>
      <c r="I392" t="str">
        <v>Jennifer Lawrence</v>
      </c>
      <c r="J392" t="str">
        <v>Josh Hutcherson</v>
      </c>
      <c r="K392" t="str">
        <v>Liam Hemsworth</v>
      </c>
      <c r="L392" t="str">
        <v>Woody Harrelson</v>
      </c>
      <c r="M392" t="str">
        <v>Elizabeth Banks</v>
      </c>
      <c r="N392">
        <v>160000000</v>
      </c>
      <c r="O392">
        <v>653400000</v>
      </c>
      <c r="P392" s="65">
        <v>493400000</v>
      </c>
      <c r="Q392">
        <v>3.0837500000000002</v>
      </c>
    </row>
    <row r="393" spans="1:17" x14ac:dyDescent="0.2">
      <c r="A393" t="str">
        <v>The Huntsman: Winter's War</v>
      </c>
      <c r="B393" s="63">
        <v>42482</v>
      </c>
      <c r="C393">
        <v>2016</v>
      </c>
      <c r="D393" t="str">
        <v>https://en.wikipedia.org/wiki/The_Huntsman:_Winter%2527s_War</v>
      </c>
      <c r="E393" t="str">
        <v>Fantasy</v>
      </c>
      <c r="F393">
        <v>0</v>
      </c>
      <c r="G393" t="str">
        <v>Cedric Nicolas-Troyan</v>
      </c>
      <c r="H393">
        <v>0</v>
      </c>
      <c r="I393" t="str">
        <v>Chris Hemsworth</v>
      </c>
      <c r="J393" t="str">
        <v>Charlize Theron</v>
      </c>
      <c r="K393" t="str">
        <v>Emily Blunt</v>
      </c>
      <c r="L393" t="str">
        <v>Jessica Chastain</v>
      </c>
      <c r="M393" t="str">
        <v>Nick Frost</v>
      </c>
      <c r="N393">
        <v>115000000</v>
      </c>
      <c r="O393">
        <v>164600000</v>
      </c>
      <c r="P393" s="65">
        <v>49600000</v>
      </c>
      <c r="Q393">
        <v>0.43130434782608695</v>
      </c>
    </row>
    <row r="394" spans="1:17" x14ac:dyDescent="0.2">
      <c r="A394" t="str">
        <v>The Iceman</v>
      </c>
      <c r="B394" s="63">
        <v>41397</v>
      </c>
      <c r="C394">
        <v>2013</v>
      </c>
      <c r="D394" t="str">
        <v>https://en.wikipedia.org/wiki/The_Iceman_(film)</v>
      </c>
      <c r="E394" t="str">
        <v>Drama</v>
      </c>
      <c r="F394" t="str">
        <v>Thriller</v>
      </c>
      <c r="G394" t="str">
        <v>Ariel Vromen</v>
      </c>
      <c r="H394">
        <v>0</v>
      </c>
      <c r="I394" t="str">
        <v>Morgan Land (screenplay)</v>
      </c>
      <c r="J394" t="str">
        <v>Michael Shannon</v>
      </c>
      <c r="K394" t="str">
        <v>Winona Ryder</v>
      </c>
      <c r="L394" t="str">
        <v>Chris Evans</v>
      </c>
      <c r="M394" t="str">
        <v>Ray Liotta</v>
      </c>
      <c r="N394">
        <v>10000000</v>
      </c>
      <c r="O394">
        <v>4400000</v>
      </c>
      <c r="P394" s="65">
        <v>-5600000</v>
      </c>
      <c r="Q394">
        <v>-0.56000000000000005</v>
      </c>
    </row>
    <row r="395" spans="1:17" x14ac:dyDescent="0.2">
      <c r="A395" t="str">
        <v>The Identical</v>
      </c>
      <c r="B395" s="63">
        <v>41746</v>
      </c>
      <c r="C395">
        <v>2014</v>
      </c>
      <c r="D395" t="str">
        <v>https://en.wikipedia.org/wiki/The_Identical</v>
      </c>
      <c r="E395" t="str">
        <v>Religious</v>
      </c>
      <c r="F395" t="str">
        <v>Musical</v>
      </c>
      <c r="G395" t="str">
        <v>Dustin Marcellino</v>
      </c>
      <c r="H395">
        <v>0</v>
      </c>
      <c r="I395" t="str">
        <v>Ray Liotta</v>
      </c>
      <c r="J395" t="str">
        <v>Ashley Judd</v>
      </c>
      <c r="K395" t="str">
        <v>Seth Green</v>
      </c>
      <c r="L395" t="str">
        <v>Brian Geraghty</v>
      </c>
      <c r="M395" t="str">
        <v>Joe Pantoliano</v>
      </c>
      <c r="N395">
        <v>16000000</v>
      </c>
      <c r="O395">
        <v>2800000</v>
      </c>
      <c r="P395" s="65">
        <v>-13200000</v>
      </c>
      <c r="Q395">
        <v>-0.82499999999999996</v>
      </c>
    </row>
    <row r="396" spans="1:17" x14ac:dyDescent="0.2">
      <c r="A396" t="str">
        <v>The Imitation Game</v>
      </c>
      <c r="B396" s="63">
        <v>41880</v>
      </c>
      <c r="C396">
        <v>2014</v>
      </c>
      <c r="D396" t="str">
        <v>https://en.wikipedia.org/wiki/The_Imitation_Game</v>
      </c>
      <c r="E396" t="str">
        <v>Drama</v>
      </c>
      <c r="F396">
        <v>0</v>
      </c>
      <c r="G396" t="str">
        <v>Morten Tyldum</v>
      </c>
      <c r="H396">
        <v>0</v>
      </c>
      <c r="I396" t="str">
        <v>Benedict Cumberbatch</v>
      </c>
      <c r="J396" t="str">
        <v>Keira Knightley</v>
      </c>
      <c r="K396" t="str">
        <v>Matthew Goode</v>
      </c>
      <c r="L396" t="str">
        <v>Rory Kinnear</v>
      </c>
      <c r="M396" t="str">
        <v>Allen Leech</v>
      </c>
      <c r="N396">
        <v>14000000</v>
      </c>
      <c r="O396">
        <v>233600000</v>
      </c>
      <c r="P396" s="65">
        <v>219600000</v>
      </c>
      <c r="Q396">
        <v>15.685714285714285</v>
      </c>
    </row>
    <row r="397" spans="1:17" x14ac:dyDescent="0.2">
      <c r="A397" t="str">
        <v>The Impossible</v>
      </c>
      <c r="B397" s="63">
        <v>41264</v>
      </c>
      <c r="C397">
        <v>2012</v>
      </c>
      <c r="D397" t="str">
        <v>https://en.wikipedia.org/wiki/The_Impossible_(2012_film)</v>
      </c>
      <c r="E397" t="str">
        <v>Drama</v>
      </c>
      <c r="F397">
        <v>0</v>
      </c>
      <c r="G397" t="str">
        <v>Juan Antonio Bayona</v>
      </c>
      <c r="H397">
        <v>0</v>
      </c>
      <c r="I397" t="str">
        <v>Naomi Watts</v>
      </c>
      <c r="J397" t="str">
        <v>Ewan McGregor</v>
      </c>
      <c r="K397">
        <v>0</v>
      </c>
      <c r="L397">
        <v>0</v>
      </c>
      <c r="M397">
        <v>0</v>
      </c>
      <c r="N397">
        <v>45000000</v>
      </c>
      <c r="O397">
        <v>180300000</v>
      </c>
      <c r="P397" s="65">
        <v>135300000</v>
      </c>
      <c r="Q397">
        <v>3.0066666666666668</v>
      </c>
    </row>
    <row r="398" spans="1:17" x14ac:dyDescent="0.2">
      <c r="A398" t="str">
        <v>The Incredible Burt Wonderstone</v>
      </c>
      <c r="B398" s="63">
        <v>41348</v>
      </c>
      <c r="C398">
        <v>2013</v>
      </c>
      <c r="D398" t="str">
        <v>https://en.wikipedia.org/wiki/The_Incredible_Burt_Wonderstone</v>
      </c>
      <c r="E398" t="str">
        <v>Comedy</v>
      </c>
      <c r="F398">
        <v>0</v>
      </c>
      <c r="G398" t="str">
        <v>Don Scardino</v>
      </c>
      <c r="H398">
        <v>0</v>
      </c>
      <c r="I398" t="str">
        <v>Steve Carell</v>
      </c>
      <c r="J398" t="str">
        <v>Jim Carrey</v>
      </c>
      <c r="K398" t="str">
        <v>Steve Buscemi</v>
      </c>
      <c r="L398" t="str">
        <v>Olivia Wilde</v>
      </c>
      <c r="M398" t="str">
        <v>James Gandolfini</v>
      </c>
      <c r="N398">
        <v>34000000</v>
      </c>
      <c r="O398">
        <v>27400000</v>
      </c>
      <c r="P398" s="65">
        <v>-6600000</v>
      </c>
      <c r="Q398">
        <v>-0.19411764705882353</v>
      </c>
    </row>
    <row r="399" spans="1:17" x14ac:dyDescent="0.2">
      <c r="A399" t="str">
        <v>The Infiltrator</v>
      </c>
      <c r="B399" s="63">
        <v>42564</v>
      </c>
      <c r="C399">
        <v>2016</v>
      </c>
      <c r="D399" t="str">
        <v>https://en.wikipedia.org/wiki/The_Infiltrator_(2016_film)</v>
      </c>
      <c r="E399" t="str">
        <v>Drama</v>
      </c>
      <c r="F399" t="str">
        <v>Biography</v>
      </c>
      <c r="G399" t="str">
        <v>Brad Furman</v>
      </c>
      <c r="H399">
        <v>0</v>
      </c>
      <c r="I399" t="str">
        <v>Bryan Cranston</v>
      </c>
      <c r="J399" t="str">
        <v>Diane Kruger</v>
      </c>
      <c r="K399" t="str">
        <v>Benjamin Bratt</v>
      </c>
      <c r="L399" t="str">
        <v>John Leguizamo</v>
      </c>
      <c r="M399" t="str">
        <v>Amy Ryan</v>
      </c>
      <c r="N399">
        <v>47500000</v>
      </c>
      <c r="O399">
        <v>15200000</v>
      </c>
      <c r="P399" s="65">
        <v>-32300000</v>
      </c>
      <c r="Q399">
        <v>-0.68</v>
      </c>
    </row>
    <row r="400" spans="1:17" x14ac:dyDescent="0.2">
      <c r="A400" t="str">
        <v>The Intern</v>
      </c>
      <c r="B400" s="63">
        <v>42262</v>
      </c>
      <c r="C400">
        <v>2015</v>
      </c>
      <c r="D400" t="str">
        <v>https://en.wikipedia.org/wiki/The_Intern_(2015_film)</v>
      </c>
      <c r="E400" t="str">
        <v>Comedy</v>
      </c>
      <c r="F400">
        <v>0</v>
      </c>
      <c r="G400" t="str">
        <v>Nancy Meyers</v>
      </c>
      <c r="H400">
        <v>0</v>
      </c>
      <c r="I400" t="str">
        <v>Robert De Niro</v>
      </c>
      <c r="J400" t="str">
        <v>Anne Hathaway</v>
      </c>
      <c r="K400" t="str">
        <v>Rene Russo</v>
      </c>
      <c r="L400" t="str">
        <v>Adam DeVine</v>
      </c>
      <c r="M400" t="str">
        <v>Anders Holm</v>
      </c>
      <c r="N400">
        <v>44000000</v>
      </c>
      <c r="O400">
        <v>194600000</v>
      </c>
      <c r="P400" s="65">
        <v>150600000</v>
      </c>
      <c r="Q400">
        <v>3.4227272727272728</v>
      </c>
    </row>
    <row r="401" spans="1:17" x14ac:dyDescent="0.2">
      <c r="A401" t="str">
        <v>The Internship</v>
      </c>
      <c r="B401" s="63">
        <v>41432</v>
      </c>
      <c r="C401">
        <v>2013</v>
      </c>
      <c r="D401" t="str">
        <v>https://en.wikipedia.org/wiki/The_Internship</v>
      </c>
      <c r="E401" t="str">
        <v>Comedy</v>
      </c>
      <c r="F401">
        <v>0</v>
      </c>
      <c r="G401" t="str">
        <v>Shawn Levy</v>
      </c>
      <c r="H401">
        <v>0</v>
      </c>
      <c r="I401" t="str">
        <v>Vince Vaughn</v>
      </c>
      <c r="J401" t="str">
        <v>Owen Wilson</v>
      </c>
      <c r="K401" t="str">
        <v>Dylan O'Brien</v>
      </c>
      <c r="L401" t="str">
        <v>Rose Byrne</v>
      </c>
      <c r="M401" t="str">
        <v>Jessica Szohr</v>
      </c>
      <c r="N401">
        <v>58000000</v>
      </c>
      <c r="O401">
        <v>93000000</v>
      </c>
      <c r="P401" s="65">
        <v>35000000</v>
      </c>
      <c r="Q401">
        <v>0.60344827586206895</v>
      </c>
    </row>
    <row r="402" spans="1:17" x14ac:dyDescent="0.2">
      <c r="A402" t="str">
        <v>The Interview</v>
      </c>
      <c r="B402" s="63">
        <v>41984</v>
      </c>
      <c r="C402">
        <v>2014</v>
      </c>
      <c r="D402" t="str">
        <v>https://en.wikipedia.org/wiki/The_Interview_(2014_film)</v>
      </c>
      <c r="E402" t="str">
        <v>Action</v>
      </c>
      <c r="F402" t="str">
        <v>Comedy</v>
      </c>
      <c r="G402" t="str">
        <v>Seth Rogen</v>
      </c>
      <c r="H402" t="str">
        <v>Evan Goldberg</v>
      </c>
      <c r="I402" t="str">
        <v>Seth Rogen</v>
      </c>
      <c r="J402" t="str">
        <v>James Franco</v>
      </c>
      <c r="K402" t="str">
        <v>Lizzy Caplan</v>
      </c>
      <c r="L402">
        <v>0</v>
      </c>
      <c r="M402">
        <v>0</v>
      </c>
      <c r="N402">
        <v>44000000</v>
      </c>
      <c r="O402">
        <v>11300000</v>
      </c>
      <c r="P402" s="65">
        <v>-32700000</v>
      </c>
      <c r="Q402">
        <v>-0.74318181818181817</v>
      </c>
    </row>
    <row r="403" spans="1:17" x14ac:dyDescent="0.2">
      <c r="A403" t="str">
        <v>The Judge</v>
      </c>
      <c r="B403" s="63">
        <v>41886</v>
      </c>
      <c r="C403">
        <v>2014</v>
      </c>
      <c r="D403" t="str">
        <v>https://en.wikipedia.org/wiki/The_Judge_(2014_film)</v>
      </c>
      <c r="E403" t="str">
        <v>Comedy</v>
      </c>
      <c r="F403" t="str">
        <v>Drama</v>
      </c>
      <c r="G403" t="str">
        <v>David Dobkin</v>
      </c>
      <c r="H403">
        <v>0</v>
      </c>
      <c r="I403" t="str">
        <v>Robert Downey</v>
      </c>
      <c r="J403" t="str">
        <v>Jr.</v>
      </c>
      <c r="K403" t="str">
        <v>Robert Duvall</v>
      </c>
      <c r="L403" t="str">
        <v>Vera Farmiga</v>
      </c>
      <c r="M403" t="str">
        <v>Billy Bob Thornton</v>
      </c>
      <c r="N403">
        <v>50000000</v>
      </c>
      <c r="O403">
        <v>84400000</v>
      </c>
      <c r="P403" s="65">
        <v>34400000</v>
      </c>
      <c r="Q403">
        <v>0.68799999999999994</v>
      </c>
    </row>
    <row r="404" spans="1:17" x14ac:dyDescent="0.2">
      <c r="A404" t="str">
        <v>The Lady in the Van</v>
      </c>
      <c r="B404" s="63">
        <v>42342</v>
      </c>
      <c r="C404">
        <v>2015</v>
      </c>
      <c r="D404" t="str">
        <v>https://en.wikipedia.org/wiki/The_Lady_in_the_Van</v>
      </c>
      <c r="E404" t="str">
        <v>Comedy</v>
      </c>
      <c r="F404" t="str">
        <v>Drama</v>
      </c>
      <c r="G404" t="str">
        <v>Nicholas Hytner</v>
      </c>
      <c r="H404">
        <v>0</v>
      </c>
      <c r="I404" t="str">
        <v>Maggie Smith</v>
      </c>
      <c r="J404" t="str">
        <v>Alex Jennings</v>
      </c>
      <c r="K404" t="str">
        <v>Jim Broadbent</v>
      </c>
      <c r="L404" t="str">
        <v>Frances de la Tour</v>
      </c>
      <c r="M404" t="str">
        <v>Roger Allam</v>
      </c>
      <c r="N404">
        <v>6000000</v>
      </c>
      <c r="O404">
        <v>41400000</v>
      </c>
      <c r="P404" s="65">
        <v>35400000</v>
      </c>
      <c r="Q404">
        <v>5.9</v>
      </c>
    </row>
    <row r="405" spans="1:17" x14ac:dyDescent="0.2">
      <c r="A405" t="str">
        <v>The Last Exorcism Part II</v>
      </c>
      <c r="B405" s="63">
        <v>41334</v>
      </c>
      <c r="C405">
        <v>2013</v>
      </c>
      <c r="D405" t="str">
        <v>https://en.wikipedia.org/wiki/The_Last_Exorcism_Part_II</v>
      </c>
      <c r="E405" t="str">
        <v>Horror</v>
      </c>
      <c r="F405" t="str">
        <v>Thriller</v>
      </c>
      <c r="G405" t="str">
        <v>Ed Gass-Donnelly</v>
      </c>
      <c r="H405">
        <v>0</v>
      </c>
      <c r="I405" t="str">
        <v>Ashley Bell</v>
      </c>
      <c r="J405" t="str">
        <v>Spencer Treat Clark</v>
      </c>
      <c r="K405" t="str">
        <v>Muse Watson</v>
      </c>
      <c r="L405" t="str">
        <v>Louis Herthum</v>
      </c>
      <c r="M405" t="str">
        <v>Judd Lormand</v>
      </c>
      <c r="N405">
        <v>5000000</v>
      </c>
      <c r="O405">
        <v>15100000</v>
      </c>
      <c r="P405" s="65">
        <v>10100000</v>
      </c>
      <c r="Q405">
        <v>2.02</v>
      </c>
    </row>
    <row r="406" spans="1:17" x14ac:dyDescent="0.2">
      <c r="A406" t="str">
        <v>The Last Stand</v>
      </c>
      <c r="B406" s="63">
        <v>41292</v>
      </c>
      <c r="C406">
        <v>2013</v>
      </c>
      <c r="D406" t="str">
        <v>https://en.wikipedia.org/wiki/The_Last_Stand_(2013_film)</v>
      </c>
      <c r="E406" t="str">
        <v>Action</v>
      </c>
      <c r="F406">
        <v>0</v>
      </c>
      <c r="G406" t="str">
        <v>Kim Ji-woon</v>
      </c>
      <c r="H406">
        <v>0</v>
      </c>
      <c r="I406" t="str">
        <v>Arnold Schwarzenegger</v>
      </c>
      <c r="J406" t="str">
        <v>Forest Whitaker</v>
      </c>
      <c r="K406" t="str">
        <v>Peter Stormare</v>
      </c>
      <c r="L406" t="str">
        <v>Jaimie Alexander</v>
      </c>
      <c r="M406" t="str">
        <v>Rodrigo Santoro</v>
      </c>
      <c r="N406">
        <v>45000000</v>
      </c>
      <c r="O406">
        <v>48300000</v>
      </c>
      <c r="P406" s="65">
        <v>3300000</v>
      </c>
      <c r="Q406">
        <v>7.3333333333333334E-2</v>
      </c>
    </row>
    <row r="407" spans="1:17" x14ac:dyDescent="0.2">
      <c r="A407" t="str">
        <v>The Last Witch Hunter</v>
      </c>
      <c r="B407" s="63">
        <v>42300</v>
      </c>
      <c r="C407">
        <v>2015</v>
      </c>
      <c r="D407" t="str">
        <v>https://en.wikipedia.org/wiki/The_Last_Witch_Hunter</v>
      </c>
      <c r="E407" t="str">
        <v>Action</v>
      </c>
      <c r="F407" t="str">
        <v>Fantasy</v>
      </c>
      <c r="G407" t="str">
        <v>Breck Eisner</v>
      </c>
      <c r="H407">
        <v>0</v>
      </c>
      <c r="I407" t="str">
        <v>Vin Diesel</v>
      </c>
      <c r="J407" t="str">
        <v>Michael Caine</v>
      </c>
      <c r="K407" t="str">
        <v>Rose Leslie</v>
      </c>
      <c r="L407" t="str">
        <v>Elijah Wood</v>
      </c>
      <c r="M407">
        <v>0</v>
      </c>
      <c r="N407">
        <v>90000000</v>
      </c>
      <c r="O407">
        <v>140400000</v>
      </c>
      <c r="P407" s="65">
        <v>50400000</v>
      </c>
      <c r="Q407">
        <v>0.56000000000000005</v>
      </c>
    </row>
    <row r="408" spans="1:17" x14ac:dyDescent="0.2">
      <c r="A408" t="str">
        <v>The Lazarus Effect</v>
      </c>
      <c r="B408" s="63">
        <v>42062</v>
      </c>
      <c r="C408">
        <v>2015</v>
      </c>
      <c r="D408" t="str">
        <v>https://en.wikipedia.org/wiki/The_Lazarus_Effect_(2015_film)</v>
      </c>
      <c r="E408" t="str">
        <v>Horror</v>
      </c>
      <c r="F408">
        <v>0</v>
      </c>
      <c r="G408" t="str">
        <v>David Gelb</v>
      </c>
      <c r="H408">
        <v>0</v>
      </c>
      <c r="I408" t="str">
        <v>Olivia Wilde</v>
      </c>
      <c r="J408" t="str">
        <v>Mark Duplass</v>
      </c>
      <c r="K408" t="str">
        <v>Donald Glover</v>
      </c>
      <c r="L408">
        <v>0</v>
      </c>
      <c r="M408">
        <v>0</v>
      </c>
      <c r="N408">
        <v>3300000</v>
      </c>
      <c r="O408">
        <v>38400000</v>
      </c>
      <c r="P408" s="65">
        <v>35100000</v>
      </c>
      <c r="Q408">
        <v>10.636363636363637</v>
      </c>
    </row>
    <row r="409" spans="1:17" x14ac:dyDescent="0.2">
      <c r="A409" t="str">
        <v>The Legend of Hercules</v>
      </c>
      <c r="B409" s="63">
        <v>41649</v>
      </c>
      <c r="C409">
        <v>2014</v>
      </c>
      <c r="D409" t="str">
        <v>https://en.wikipedia.org/wiki/The_Legend_of_Hercules</v>
      </c>
      <c r="E409" t="str">
        <v>Action</v>
      </c>
      <c r="F409" t="str">
        <v>Adventure</v>
      </c>
      <c r="G409" t="str">
        <v>Renny Harlin</v>
      </c>
      <c r="H409">
        <v>0</v>
      </c>
      <c r="I409" t="str">
        <v>Kellan Lutz</v>
      </c>
      <c r="J409" t="str">
        <v>Gaia Weiss</v>
      </c>
      <c r="K409" t="str">
        <v>Scott Adkins</v>
      </c>
      <c r="L409" t="str">
        <v>Roxanne McKee</v>
      </c>
      <c r="M409" t="str">
        <v>Liam Garrigan</v>
      </c>
      <c r="N409">
        <v>70000000</v>
      </c>
      <c r="O409">
        <v>61300000</v>
      </c>
      <c r="P409" s="65">
        <v>-8700000</v>
      </c>
      <c r="Q409">
        <v>-0.12428571428571429</v>
      </c>
    </row>
    <row r="410" spans="1:17" x14ac:dyDescent="0.2">
      <c r="A410" t="str">
        <v>The Legend of Tarzan</v>
      </c>
      <c r="B410" s="63">
        <v>42552</v>
      </c>
      <c r="C410">
        <v>2016</v>
      </c>
      <c r="D410" t="str">
        <v>https://en.wikipedia.org/wiki/The_Legend_of_Tarzan_(film)</v>
      </c>
      <c r="E410" t="str">
        <v>Action</v>
      </c>
      <c r="F410" t="str">
        <v>Adventure</v>
      </c>
      <c r="G410" t="str">
        <v>David Yates</v>
      </c>
      <c r="H410">
        <v>0</v>
      </c>
      <c r="I410" t="str">
        <v>Alexander Skarsgard</v>
      </c>
      <c r="J410" t="str">
        <v>Margot Robbie</v>
      </c>
      <c r="K410" t="str">
        <v>Christoph Waltz</v>
      </c>
      <c r="L410" t="str">
        <v>Samuel L. Jackson</v>
      </c>
      <c r="M410" t="str">
        <v>Djimon Hounsou</v>
      </c>
      <c r="N410">
        <v>180000000</v>
      </c>
      <c r="O410">
        <v>352700000</v>
      </c>
      <c r="P410" s="65">
        <v>172700000</v>
      </c>
      <c r="Q410">
        <v>0.95944444444444443</v>
      </c>
    </row>
    <row r="411" spans="1:17" x14ac:dyDescent="0.2">
      <c r="A411" t="str">
        <v>The Lego Movie</v>
      </c>
      <c r="B411" s="63">
        <v>41671</v>
      </c>
      <c r="C411">
        <v>2014</v>
      </c>
      <c r="D411" t="str">
        <v>https://en.wikipedia.org/wiki/The_Lego_Movie</v>
      </c>
      <c r="E411" t="str">
        <v>Family</v>
      </c>
      <c r="F411">
        <v>0</v>
      </c>
      <c r="G411" t="str">
        <v>Phil Lord</v>
      </c>
      <c r="H411" t="str">
        <v>Chris Miller</v>
      </c>
      <c r="I411" t="str">
        <v>Chris Pratt</v>
      </c>
      <c r="J411" t="str">
        <v>Will Ferrell</v>
      </c>
      <c r="K411" t="str">
        <v>Elizabeth Banks</v>
      </c>
      <c r="L411" t="str">
        <v>Will Arnett</v>
      </c>
      <c r="M411" t="str">
        <v>Nick Offerman</v>
      </c>
      <c r="N411">
        <v>60000000</v>
      </c>
      <c r="O411">
        <v>469200000</v>
      </c>
      <c r="P411" s="65">
        <v>409200000</v>
      </c>
      <c r="Q411">
        <v>6.82</v>
      </c>
    </row>
    <row r="412" spans="1:17" x14ac:dyDescent="0.2">
      <c r="A412" t="str">
        <v>The Letters</v>
      </c>
      <c r="B412" s="63">
        <v>42342</v>
      </c>
      <c r="C412">
        <v>2015</v>
      </c>
      <c r="D412" t="str">
        <v>https://en.wikipedia.org/wiki/The_Letters_(film)</v>
      </c>
      <c r="E412" t="str">
        <v>Drama</v>
      </c>
      <c r="F412">
        <v>0</v>
      </c>
      <c r="G412" t="str">
        <v>William Riead</v>
      </c>
      <c r="H412">
        <v>0</v>
      </c>
      <c r="I412" t="str">
        <v>Juliet Stevenson</v>
      </c>
      <c r="J412" t="str">
        <v>Max von Sydow</v>
      </c>
      <c r="K412" t="str">
        <v>Rutger Hauer</v>
      </c>
      <c r="L412" t="str">
        <v>Priya Darshini</v>
      </c>
      <c r="M412">
        <v>0</v>
      </c>
      <c r="N412">
        <v>1000000</v>
      </c>
      <c r="O412">
        <v>1600000</v>
      </c>
      <c r="P412" s="65">
        <v>600000</v>
      </c>
      <c r="Q412">
        <v>0.6</v>
      </c>
    </row>
    <row r="413" spans="1:17" x14ac:dyDescent="0.2">
      <c r="A413" t="str">
        <v>The Lucky One</v>
      </c>
      <c r="B413" s="63">
        <v>41019</v>
      </c>
      <c r="C413">
        <v>2012</v>
      </c>
      <c r="D413" t="str">
        <v>https://en.wikipedia.org/wiki/The_Lucky_One_(film)</v>
      </c>
      <c r="E413" t="str">
        <v>Drama</v>
      </c>
      <c r="F413" t="str">
        <v>Romance</v>
      </c>
      <c r="G413" t="str">
        <v>Scott Hicks</v>
      </c>
      <c r="H413">
        <v>0</v>
      </c>
      <c r="I413" t="str">
        <v>Zac Efron</v>
      </c>
      <c r="J413" t="str">
        <v>Taylor Schilling</v>
      </c>
      <c r="K413" t="str">
        <v>Jay R. Ferguson</v>
      </c>
      <c r="L413" t="str">
        <v>Riley Thomas Stewart</v>
      </c>
      <c r="M413" t="str">
        <v>Adam Lefevre</v>
      </c>
      <c r="N413">
        <v>25000000</v>
      </c>
      <c r="O413">
        <v>99400000</v>
      </c>
      <c r="P413" s="65">
        <v>74400000</v>
      </c>
      <c r="Q413">
        <v>2.976</v>
      </c>
    </row>
    <row r="414" spans="1:17" x14ac:dyDescent="0.2">
      <c r="A414" t="str">
        <v>The Man from U.N.C.L.E.</v>
      </c>
      <c r="B414" s="63">
        <v>42223</v>
      </c>
      <c r="C414">
        <v>2015</v>
      </c>
      <c r="D414" t="str">
        <v>https://en.wikipedia.org/wiki/The_Man_from_U.N.C.L.E._(film)</v>
      </c>
      <c r="E414" t="str">
        <v>Action</v>
      </c>
      <c r="F414" t="str">
        <v>Comedy</v>
      </c>
      <c r="G414" t="str">
        <v>Guy Ritchie</v>
      </c>
      <c r="H414">
        <v>0</v>
      </c>
      <c r="I414" t="str">
        <v>Henry Cavill</v>
      </c>
      <c r="J414" t="str">
        <v>Armie Hammer</v>
      </c>
      <c r="K414" t="str">
        <v>Elizabeth Debicki</v>
      </c>
      <c r="L414" t="str">
        <v>Alicia Vikander</v>
      </c>
      <c r="M414" t="str">
        <v>Hugh Grant</v>
      </c>
      <c r="N414">
        <v>75000000</v>
      </c>
      <c r="O414">
        <v>109800000</v>
      </c>
      <c r="P414" s="65">
        <v>34800000</v>
      </c>
      <c r="Q414">
        <v>0.46400000000000002</v>
      </c>
    </row>
    <row r="415" spans="1:17" x14ac:dyDescent="0.2">
      <c r="A415" t="str">
        <v>The Man with the Iron Fists</v>
      </c>
      <c r="B415" s="63">
        <v>41215</v>
      </c>
      <c r="C415">
        <v>2012</v>
      </c>
      <c r="D415" t="str">
        <v>https://en.wikipedia.org/wiki/The_Man_with_the_Iron_Fists</v>
      </c>
      <c r="E415" t="str">
        <v>Action</v>
      </c>
      <c r="F415" t="str">
        <v>Fantasy</v>
      </c>
      <c r="G415" t="str">
        <v>RZA</v>
      </c>
      <c r="H415">
        <v>0</v>
      </c>
      <c r="I415" t="str">
        <v>Russell Crowe</v>
      </c>
      <c r="J415" t="str">
        <v>Lucy Liu</v>
      </c>
      <c r="K415" t="str">
        <v>David Bautista</v>
      </c>
      <c r="L415" t="str">
        <v>RZA</v>
      </c>
      <c r="M415" t="str">
        <v>Byron Mann</v>
      </c>
      <c r="N415">
        <v>20000000</v>
      </c>
      <c r="O415">
        <v>20300000</v>
      </c>
      <c r="P415" s="65">
        <v>300000</v>
      </c>
      <c r="Q415">
        <v>1.4999999999999999E-2</v>
      </c>
    </row>
    <row r="416" spans="1:17" x14ac:dyDescent="0.2">
      <c r="A416" t="str">
        <v>The Martian</v>
      </c>
      <c r="B416" s="63">
        <v>42258</v>
      </c>
      <c r="C416">
        <v>2015</v>
      </c>
      <c r="D416" t="str">
        <v>https://en.wikipedia.org/wiki/The_Martian_(film)</v>
      </c>
      <c r="E416" t="str">
        <v>Sci-Fi</v>
      </c>
      <c r="F416">
        <v>0</v>
      </c>
      <c r="G416" t="str">
        <v>Ridley Scott</v>
      </c>
      <c r="H416">
        <v>0</v>
      </c>
      <c r="I416" t="str">
        <v>Matt Damon</v>
      </c>
      <c r="J416" t="str">
        <v>Jeff Daniels</v>
      </c>
      <c r="K416" t="str">
        <v>Kristen Wiig</v>
      </c>
      <c r="L416" t="str">
        <v>Sean Bean</v>
      </c>
      <c r="M416" t="str">
        <v>Jessica Chastain</v>
      </c>
      <c r="N416">
        <v>108000000</v>
      </c>
      <c r="O416">
        <v>630200000</v>
      </c>
      <c r="P416" s="65">
        <v>522200000</v>
      </c>
      <c r="Q416">
        <v>4.8351851851851855</v>
      </c>
    </row>
    <row r="417" spans="1:17" x14ac:dyDescent="0.2">
      <c r="A417" t="str">
        <v>The Master</v>
      </c>
      <c r="B417" s="63">
        <v>41166</v>
      </c>
      <c r="C417">
        <v>2012</v>
      </c>
      <c r="D417" t="str">
        <v>https://en.wikipedia.org/wiki/The_Master_(2012_film)</v>
      </c>
      <c r="E417" t="str">
        <v>Drama</v>
      </c>
      <c r="F417">
        <v>0</v>
      </c>
      <c r="G417" t="str">
        <v>Paul Thomas Anderson</v>
      </c>
      <c r="H417">
        <v>0</v>
      </c>
      <c r="I417" t="str">
        <v>Philip Seymour Hoffman</v>
      </c>
      <c r="J417" t="str">
        <v>Joaquin Phoenix</v>
      </c>
      <c r="K417" t="str">
        <v>Jesse Plemons</v>
      </c>
      <c r="L417" t="str">
        <v>David Warshofsky</v>
      </c>
      <c r="M417" t="str">
        <v>Amy Adams</v>
      </c>
      <c r="N417">
        <v>32000000</v>
      </c>
      <c r="O417">
        <v>28300000</v>
      </c>
      <c r="P417" s="65">
        <v>-3700000</v>
      </c>
      <c r="Q417">
        <v>-0.11562500000000001</v>
      </c>
    </row>
    <row r="418" spans="1:17" x14ac:dyDescent="0.2">
      <c r="A418" t="str">
        <v>The Maze Runner</v>
      </c>
      <c r="B418" s="63">
        <v>41901</v>
      </c>
      <c r="C418">
        <v>2014</v>
      </c>
      <c r="D418" t="str">
        <v>https://en.wikipedia.org/wiki/The_Maze_Runner_(film)</v>
      </c>
      <c r="E418" t="str">
        <v>Sci-Fi</v>
      </c>
      <c r="F418" t="str">
        <v>Mystery</v>
      </c>
      <c r="G418" t="str">
        <v>Wes Ball</v>
      </c>
      <c r="H418">
        <v>0</v>
      </c>
      <c r="I418" t="str">
        <v>Dylan O'Brien</v>
      </c>
      <c r="J418" t="str">
        <v>Will Poulter</v>
      </c>
      <c r="K418" t="str">
        <v>Thomas Sangster</v>
      </c>
      <c r="L418" t="str">
        <v>Aml Ameen</v>
      </c>
      <c r="M418" t="str">
        <v>Kaya Scodelario</v>
      </c>
      <c r="N418">
        <v>34000000</v>
      </c>
      <c r="O418">
        <v>348300000</v>
      </c>
      <c r="P418" s="65">
        <v>314300000</v>
      </c>
      <c r="Q418">
        <v>9.2441176470588236</v>
      </c>
    </row>
    <row r="419" spans="1:17" x14ac:dyDescent="0.2">
      <c r="A419" t="str">
        <v>The Mermaid</v>
      </c>
      <c r="B419" s="63">
        <v>42408</v>
      </c>
      <c r="C419">
        <v>2016</v>
      </c>
      <c r="D419" t="str">
        <v>https://en.wikipedia.org/wiki/The_Mermaid_(2016_film)</v>
      </c>
      <c r="E419" t="str">
        <v>Sci-Fi</v>
      </c>
      <c r="F419" t="str">
        <v>Fantasy</v>
      </c>
      <c r="G419" t="str">
        <v>Stephen Chow</v>
      </c>
      <c r="H419">
        <v>0</v>
      </c>
      <c r="I419" t="str">
        <v>Deng Chao</v>
      </c>
      <c r="J419" t="str">
        <v>Lin Yun</v>
      </c>
      <c r="K419" t="str">
        <v>Show Luo</v>
      </c>
      <c r="L419" t="str">
        <v>Zhang Yuqi</v>
      </c>
      <c r="M419" t="str">
        <v>Kris Wu</v>
      </c>
      <c r="N419">
        <v>60720000</v>
      </c>
      <c r="O419">
        <v>553800000</v>
      </c>
      <c r="P419" s="65">
        <v>493080000</v>
      </c>
      <c r="Q419">
        <v>8.1205533596837949</v>
      </c>
    </row>
    <row r="420" spans="1:17" x14ac:dyDescent="0.2">
      <c r="A420" t="str">
        <v>The Monuments Men</v>
      </c>
      <c r="B420" s="63">
        <v>41677</v>
      </c>
      <c r="C420">
        <v>2014</v>
      </c>
      <c r="D420" t="str">
        <v>https://en.wikipedia.org/wiki/The_Monuments_Men</v>
      </c>
      <c r="E420" t="str">
        <v>Drama</v>
      </c>
      <c r="F420">
        <v>0</v>
      </c>
      <c r="G420" t="str">
        <v>George Clooney</v>
      </c>
      <c r="H420">
        <v>0</v>
      </c>
      <c r="I420" t="str">
        <v>George Clooney</v>
      </c>
      <c r="J420" t="str">
        <v>Matt Damon</v>
      </c>
      <c r="K420" t="str">
        <v>Bill Murray</v>
      </c>
      <c r="L420" t="str">
        <v>John Goodman</v>
      </c>
      <c r="M420" t="str">
        <v>Jean Dujardin</v>
      </c>
      <c r="N420">
        <v>70000000</v>
      </c>
      <c r="O420">
        <v>155000000</v>
      </c>
      <c r="P420" s="65">
        <v>85000000</v>
      </c>
      <c r="Q420">
        <v>1.2142857142857142</v>
      </c>
    </row>
    <row r="421" spans="1:17" x14ac:dyDescent="0.2">
      <c r="A421" t="str">
        <v>The Mortal Instruments: City of Bones</v>
      </c>
      <c r="B421" s="63">
        <v>41507</v>
      </c>
      <c r="C421">
        <v>2013</v>
      </c>
      <c r="D421" t="str">
        <v>https://en.wikipedia.org/wiki/The_Mortal_Instruments:_City_of_Bones</v>
      </c>
      <c r="E421" t="str">
        <v>Action</v>
      </c>
      <c r="F421" t="str">
        <v>Fantasy</v>
      </c>
      <c r="G421" t="str">
        <v>Harald Zwart</v>
      </c>
      <c r="H421">
        <v>0</v>
      </c>
      <c r="I421" t="str">
        <v>Lily Collins</v>
      </c>
      <c r="J421" t="str">
        <v>Jamie Campbell Bower</v>
      </c>
      <c r="K421" t="str">
        <v>Robert Sheehan</v>
      </c>
      <c r="L421" t="str">
        <v>Jemima West</v>
      </c>
      <c r="M421" t="str">
        <v>Kevin Durand</v>
      </c>
      <c r="N421">
        <v>60000000</v>
      </c>
      <c r="O421">
        <v>90600000</v>
      </c>
      <c r="P421" s="65">
        <v>30600000</v>
      </c>
      <c r="Q421">
        <v>0.51</v>
      </c>
    </row>
    <row r="422" spans="1:17" x14ac:dyDescent="0.2">
      <c r="A422" t="str">
        <v>The Night Before</v>
      </c>
      <c r="B422" s="63">
        <v>42328</v>
      </c>
      <c r="C422">
        <v>2015</v>
      </c>
      <c r="D422" t="str">
        <v>https://en.wikipedia.org/wiki/The_Night_Before_(2015_film)</v>
      </c>
      <c r="E422" t="str">
        <v>Comedy</v>
      </c>
      <c r="F422">
        <v>0</v>
      </c>
      <c r="G422" t="str">
        <v>Jonathan Levine</v>
      </c>
      <c r="H422">
        <v>0</v>
      </c>
      <c r="I422" t="str">
        <v>Joseph Gordon-Levitt</v>
      </c>
      <c r="J422" t="str">
        <v>Seth Rogen</v>
      </c>
      <c r="K422" t="str">
        <v>Anthony Mackie</v>
      </c>
      <c r="L422">
        <v>0</v>
      </c>
      <c r="M422">
        <v>0</v>
      </c>
      <c r="N422">
        <v>25000000</v>
      </c>
      <c r="O422">
        <v>52400000</v>
      </c>
      <c r="P422" s="65">
        <v>27400000</v>
      </c>
      <c r="Q422">
        <v>1.0960000000000001</v>
      </c>
    </row>
    <row r="423" spans="1:17" x14ac:dyDescent="0.2">
      <c r="A423" t="str">
        <v>The November Man</v>
      </c>
      <c r="B423" s="63">
        <v>41878</v>
      </c>
      <c r="C423">
        <v>2014</v>
      </c>
      <c r="D423" t="str">
        <v>https://en.wikipedia.org/wiki/The_November_Man</v>
      </c>
      <c r="E423" t="str">
        <v>Thriller</v>
      </c>
      <c r="F423">
        <v>0</v>
      </c>
      <c r="G423" t="str">
        <v>Roger Donaldson</v>
      </c>
      <c r="H423">
        <v>0</v>
      </c>
      <c r="I423" t="str">
        <v>Pierce Brosnan</v>
      </c>
      <c r="J423" t="str">
        <v>Olga Kurylenko</v>
      </c>
      <c r="K423" t="str">
        <v>Luke Bracey</v>
      </c>
      <c r="L423" t="str">
        <v>Bill Smitrovich</v>
      </c>
      <c r="M423" t="str">
        <v>Will Patton</v>
      </c>
      <c r="N423">
        <v>15000000</v>
      </c>
      <c r="O423">
        <v>34800000</v>
      </c>
      <c r="P423" s="65">
        <v>19800000</v>
      </c>
      <c r="Q423">
        <v>1.32</v>
      </c>
    </row>
    <row r="424" spans="1:17" x14ac:dyDescent="0.2">
      <c r="A424" t="str">
        <v>The Nut Job</v>
      </c>
      <c r="B424" s="63">
        <v>41650</v>
      </c>
      <c r="C424">
        <v>2014</v>
      </c>
      <c r="D424" t="str">
        <v>https://en.wikipedia.org/wiki/The_Nut_Job</v>
      </c>
      <c r="E424" t="str">
        <v>Family</v>
      </c>
      <c r="F424">
        <v>0</v>
      </c>
      <c r="G424" t="str">
        <v>Peter Lepeniotis</v>
      </c>
      <c r="H424">
        <v>0</v>
      </c>
      <c r="I424" t="str">
        <v>Will Arnett</v>
      </c>
      <c r="J424" t="str">
        <v>Katherine Heigl</v>
      </c>
      <c r="K424" t="str">
        <v>Liam Neeson</v>
      </c>
      <c r="L424" t="str">
        <v>Brendan Fraser</v>
      </c>
      <c r="M424" t="str">
        <v>Gabriel Iglesias</v>
      </c>
      <c r="N424">
        <v>42800000</v>
      </c>
      <c r="O424">
        <v>120900000</v>
      </c>
      <c r="P424" s="65">
        <v>78100000</v>
      </c>
      <c r="Q424">
        <v>1.8247663551401869</v>
      </c>
    </row>
    <row r="425" spans="1:17" x14ac:dyDescent="0.2">
      <c r="A425" t="str">
        <v>The Oogieloves in the Big Balloon Adventure</v>
      </c>
      <c r="B425" s="63">
        <v>41150</v>
      </c>
      <c r="C425">
        <v>2012</v>
      </c>
      <c r="D425" t="str">
        <v>https://en.wikipedia.org/wiki/The_Oogieloves_in_the_Big_Balloon_Adventure</v>
      </c>
      <c r="E425" t="str">
        <v>Family</v>
      </c>
      <c r="F425">
        <v>0</v>
      </c>
      <c r="G425" t="str">
        <v>Matthew Diamond</v>
      </c>
      <c r="H425">
        <v>0</v>
      </c>
      <c r="I425" t="str">
        <v>Toni Braxton</v>
      </c>
      <c r="J425" t="str">
        <v>Cloris Leachman</v>
      </c>
      <c r="K425" t="str">
        <v>Christopher Lloyd</v>
      </c>
      <c r="L425" t="str">
        <v>Chazz Palminteri</v>
      </c>
      <c r="M425" t="str">
        <v>Cary Elwes</v>
      </c>
      <c r="N425">
        <v>20000000</v>
      </c>
      <c r="O425">
        <v>1100000</v>
      </c>
      <c r="P425" s="65">
        <v>-18900000</v>
      </c>
      <c r="Q425">
        <v>-0.94499999999999995</v>
      </c>
    </row>
    <row r="426" spans="1:17" x14ac:dyDescent="0.2">
      <c r="A426" t="str">
        <v>The Other Woman</v>
      </c>
      <c r="B426" s="63">
        <v>41729</v>
      </c>
      <c r="C426">
        <v>2014</v>
      </c>
      <c r="D426" t="str">
        <v>https://en.wikipedia.org/wiki/The_Other_Woman_(2014_film)</v>
      </c>
      <c r="E426" t="str">
        <v>Comedy</v>
      </c>
      <c r="F426">
        <v>0</v>
      </c>
      <c r="G426" t="str">
        <v>Nick Cassavetes</v>
      </c>
      <c r="H426">
        <v>0</v>
      </c>
      <c r="I426" t="str">
        <v>Cameron Diaz</v>
      </c>
      <c r="J426" t="str">
        <v>Leslie Mann</v>
      </c>
      <c r="K426" t="str">
        <v>Kate Upton</v>
      </c>
      <c r="L426" t="str">
        <v>Nikolaj Coster-Waldau</v>
      </c>
      <c r="M426" t="str">
        <v>Taylor Kinney</v>
      </c>
      <c r="N426">
        <v>40000000</v>
      </c>
      <c r="O426">
        <v>196700000</v>
      </c>
      <c r="P426" s="65">
        <v>156700000</v>
      </c>
      <c r="Q426">
        <v>3.9175</v>
      </c>
    </row>
    <row r="427" spans="1:17" x14ac:dyDescent="0.2">
      <c r="A427" t="str">
        <v>The Peanuts Movie</v>
      </c>
      <c r="B427" s="63">
        <v>42309</v>
      </c>
      <c r="C427">
        <v>2015</v>
      </c>
      <c r="D427" t="str">
        <v>https://en.wikipedia.org/wiki/The_Peanuts_Movie</v>
      </c>
      <c r="E427" t="str">
        <v>Animation</v>
      </c>
      <c r="F427" t="str">
        <v>Comedy</v>
      </c>
      <c r="G427" t="str">
        <v>Steve Martino</v>
      </c>
      <c r="H427">
        <v>0</v>
      </c>
      <c r="I427" t="str">
        <v>Bill Melendez</v>
      </c>
      <c r="J427" t="str">
        <v>Noah Schnapp</v>
      </c>
      <c r="K427" t="str">
        <v>Hadley Belle Miller</v>
      </c>
      <c r="L427" t="str">
        <v>AJ Teece</v>
      </c>
      <c r="M427" t="str">
        <v>Noah Johnston</v>
      </c>
      <c r="N427">
        <v>99000000</v>
      </c>
      <c r="O427">
        <v>246200000</v>
      </c>
      <c r="P427" s="65">
        <v>147200000</v>
      </c>
      <c r="Q427">
        <v>1.4868686868686869</v>
      </c>
    </row>
    <row r="428" spans="1:17" x14ac:dyDescent="0.2">
      <c r="A428" t="str">
        <v>The Perfect Guy</v>
      </c>
      <c r="B428" s="63">
        <v>42249</v>
      </c>
      <c r="C428">
        <v>2015</v>
      </c>
      <c r="D428" t="str">
        <v>https://en.wikipedia.org/wiki/The_Perfect_Guy_(2015_film)</v>
      </c>
      <c r="E428" t="str">
        <v>Thriller</v>
      </c>
      <c r="F428">
        <v>0</v>
      </c>
      <c r="G428" t="str">
        <v>David M. Rosenthal</v>
      </c>
      <c r="H428">
        <v>0</v>
      </c>
      <c r="I428" t="str">
        <v>Sanaa Lathan</v>
      </c>
      <c r="J428" t="str">
        <v>Michael Ealy</v>
      </c>
      <c r="K428" t="str">
        <v>Morris Chestnut</v>
      </c>
      <c r="L428">
        <v>0</v>
      </c>
      <c r="M428">
        <v>0</v>
      </c>
      <c r="N428">
        <v>18000000</v>
      </c>
      <c r="O428">
        <v>60300000</v>
      </c>
      <c r="P428" s="65">
        <v>42300000</v>
      </c>
      <c r="Q428">
        <v>2.35</v>
      </c>
    </row>
    <row r="429" spans="1:17" x14ac:dyDescent="0.2">
      <c r="A429" t="str">
        <v>The Perfect Match</v>
      </c>
      <c r="B429" s="63">
        <v>42440</v>
      </c>
      <c r="C429">
        <v>2016</v>
      </c>
      <c r="D429" t="str">
        <v>https://en.wikipedia.org/wiki/The_Perfect_Match_(2016_film)</v>
      </c>
      <c r="E429" t="str">
        <v>Romance</v>
      </c>
      <c r="F429">
        <v>0</v>
      </c>
      <c r="G429" t="str">
        <v>Bille Woodruff</v>
      </c>
      <c r="H429">
        <v>0</v>
      </c>
      <c r="I429" t="str">
        <v>Terrence J</v>
      </c>
      <c r="J429" t="str">
        <v>Cassie Ventura</v>
      </c>
      <c r="K429" t="str">
        <v>Donald Faison</v>
      </c>
      <c r="L429" t="str">
        <v>Dascha Polanco</v>
      </c>
      <c r="M429" t="str">
        <v>Robert Christopher Riley</v>
      </c>
      <c r="N429">
        <v>5000000</v>
      </c>
      <c r="O429">
        <v>10400000</v>
      </c>
      <c r="P429" s="65">
        <v>5400000</v>
      </c>
      <c r="Q429">
        <v>1.08</v>
      </c>
    </row>
    <row r="430" spans="1:17" x14ac:dyDescent="0.2">
      <c r="A430" t="str">
        <v>The Perks of Being a Wallflower</v>
      </c>
      <c r="B430" s="63">
        <v>41173</v>
      </c>
      <c r="C430">
        <v>2012</v>
      </c>
      <c r="D430" t="str">
        <v>https://en.wikipedia.org/wiki/The_Perks_of_Being_a_Wallflower_(film)</v>
      </c>
      <c r="E430" t="str">
        <v>Drama</v>
      </c>
      <c r="F430">
        <v>0</v>
      </c>
      <c r="G430" t="str">
        <v>Stephen Chbosky</v>
      </c>
      <c r="H430">
        <v>0</v>
      </c>
      <c r="I430" t="str">
        <v>Emma Watson</v>
      </c>
      <c r="J430" t="str">
        <v>Logan Lerman</v>
      </c>
      <c r="K430" t="str">
        <v>Mae Whitman</v>
      </c>
      <c r="L430" t="str">
        <v>Nina Dobrev</v>
      </c>
      <c r="M430" t="str">
        <v>Johnny Simmons</v>
      </c>
      <c r="N430">
        <v>13000000</v>
      </c>
      <c r="O430">
        <v>33400000</v>
      </c>
      <c r="P430" s="65">
        <v>20400000</v>
      </c>
      <c r="Q430">
        <v>1.5692307692307692</v>
      </c>
    </row>
    <row r="431" spans="1:17" x14ac:dyDescent="0.2">
      <c r="A431" t="str">
        <v>The Pirates! Band of Misfits</v>
      </c>
      <c r="B431" s="63">
        <v>41026</v>
      </c>
      <c r="C431">
        <v>2012</v>
      </c>
      <c r="D431" t="str">
        <v>https://en.wikipedia.org/wiki/The_Pirates!_In_an_Adventure_with_Scientists_(film)</v>
      </c>
      <c r="E431" t="str">
        <v>Comedy</v>
      </c>
      <c r="F431" t="str">
        <v>Action</v>
      </c>
      <c r="G431" t="str">
        <v>Peter Lord</v>
      </c>
      <c r="H431" t="str">
        <v>Jeff Newitt</v>
      </c>
      <c r="I431" t="str">
        <v>Hugh Grant</v>
      </c>
      <c r="J431" t="str">
        <v>Salma Hayek</v>
      </c>
      <c r="K431" t="str">
        <v>Jeremy Piven</v>
      </c>
      <c r="L431" t="str">
        <v>Imelda Staunton</v>
      </c>
      <c r="M431" t="str">
        <v>David Tennant</v>
      </c>
      <c r="N431">
        <v>55000000</v>
      </c>
      <c r="O431">
        <v>123000000</v>
      </c>
      <c r="P431" s="65">
        <v>68000000</v>
      </c>
      <c r="Q431">
        <v>1.2363636363636363</v>
      </c>
    </row>
    <row r="432" spans="1:17" x14ac:dyDescent="0.2">
      <c r="A432" t="str">
        <v>The Place Beyond the Pines</v>
      </c>
      <c r="B432" s="63">
        <v>41362</v>
      </c>
      <c r="C432">
        <v>2013</v>
      </c>
      <c r="D432" t="str">
        <v>https://en.wikipedia.org/wiki/The_Place_Beyond_the_Pines</v>
      </c>
      <c r="E432" t="str">
        <v>Crime</v>
      </c>
      <c r="F432" t="str">
        <v>Drama</v>
      </c>
      <c r="G432" t="str">
        <v>Derek Cianfrance</v>
      </c>
      <c r="H432">
        <v>0</v>
      </c>
      <c r="I432" t="str">
        <v>Ryan Gosling</v>
      </c>
      <c r="J432" t="str">
        <v>Bradley Cooper</v>
      </c>
      <c r="K432" t="str">
        <v>Rose Byrne</v>
      </c>
      <c r="L432" t="str">
        <v>Eva Mendes</v>
      </c>
      <c r="M432" t="str">
        <v>Ray Liotta</v>
      </c>
      <c r="N432">
        <v>15000000</v>
      </c>
      <c r="O432">
        <v>47000000</v>
      </c>
      <c r="P432" s="65">
        <v>32000000</v>
      </c>
      <c r="Q432">
        <v>2.1333333333333333</v>
      </c>
    </row>
    <row r="433" spans="1:17" x14ac:dyDescent="0.2">
      <c r="A433" t="str">
        <v>The Possession</v>
      </c>
      <c r="B433" s="63">
        <v>41152</v>
      </c>
      <c r="C433">
        <v>2012</v>
      </c>
      <c r="D433" t="str">
        <v>https://en.wikipedia.org/wiki/The_Possession_(2012_film)</v>
      </c>
      <c r="E433" t="str">
        <v>Horror</v>
      </c>
      <c r="F433" t="str">
        <v>Thriller</v>
      </c>
      <c r="G433" t="str">
        <v>Ole Bornedal</v>
      </c>
      <c r="H433">
        <v>0</v>
      </c>
      <c r="I433" t="str">
        <v>Jeffrey Dean Morgan</v>
      </c>
      <c r="J433" t="str">
        <v>Kyra Sedgwick</v>
      </c>
      <c r="K433">
        <v>0</v>
      </c>
      <c r="L433">
        <v>0</v>
      </c>
      <c r="M433">
        <v>0</v>
      </c>
      <c r="N433">
        <v>14000000</v>
      </c>
      <c r="O433">
        <v>78500000</v>
      </c>
      <c r="P433" s="65">
        <v>64500000</v>
      </c>
      <c r="Q433">
        <v>4.6071428571428568</v>
      </c>
    </row>
    <row r="434" spans="1:17" x14ac:dyDescent="0.2">
      <c r="A434" t="str">
        <v>The Purge</v>
      </c>
      <c r="B434" s="63">
        <v>41425</v>
      </c>
      <c r="C434">
        <v>2013</v>
      </c>
      <c r="D434" t="str">
        <v>https://en.wikipedia.org/wiki/The_Purge</v>
      </c>
      <c r="E434" t="str">
        <v>Sci-Fi</v>
      </c>
      <c r="F434" t="str">
        <v>Thriller</v>
      </c>
      <c r="G434" t="str">
        <v>James DeMonaco</v>
      </c>
      <c r="H434">
        <v>0</v>
      </c>
      <c r="I434" t="str">
        <v>Ethan Hawke</v>
      </c>
      <c r="J434" t="str">
        <v>Lena Headey</v>
      </c>
      <c r="K434" t="str">
        <v>Max Burkholder</v>
      </c>
      <c r="L434" t="str">
        <v>Tony Oller</v>
      </c>
      <c r="M434" t="str">
        <v>Edwin Hodge</v>
      </c>
      <c r="N434">
        <v>3000000</v>
      </c>
      <c r="O434">
        <v>89300000</v>
      </c>
      <c r="P434" s="65">
        <v>86300000</v>
      </c>
      <c r="Q434">
        <v>28.766666666666666</v>
      </c>
    </row>
    <row r="435" spans="1:17" x14ac:dyDescent="0.2">
      <c r="A435" t="str">
        <v>The Purge: Election Year</v>
      </c>
      <c r="B435" s="63">
        <v>42552</v>
      </c>
      <c r="C435">
        <v>2016</v>
      </c>
      <c r="D435" t="str">
        <v>https://en.wikipedia.org/wiki/The_Purge:_Election_Year</v>
      </c>
      <c r="E435" t="str">
        <v>Horror</v>
      </c>
      <c r="F435" t="str">
        <v>Thriller</v>
      </c>
      <c r="G435" t="str">
        <v>James DeMonaco</v>
      </c>
      <c r="H435">
        <v>0</v>
      </c>
      <c r="I435" t="str">
        <v>Frank Grillo</v>
      </c>
      <c r="J435" t="str">
        <v>Betty Gabriel</v>
      </c>
      <c r="K435" t="str">
        <v>Edwin Hodge</v>
      </c>
      <c r="L435" t="str">
        <v>Kyle Secor</v>
      </c>
      <c r="M435" t="str">
        <v>Joseph Julian Soria</v>
      </c>
      <c r="N435">
        <v>10000000</v>
      </c>
      <c r="O435">
        <v>105600000</v>
      </c>
      <c r="P435" s="65">
        <v>95600000</v>
      </c>
      <c r="Q435">
        <v>9.56</v>
      </c>
    </row>
    <row r="436" spans="1:17" x14ac:dyDescent="0.2">
      <c r="A436" t="str">
        <v>The Raid 2</v>
      </c>
      <c r="B436" s="63">
        <v>41660</v>
      </c>
      <c r="C436">
        <v>2014</v>
      </c>
      <c r="D436" t="str">
        <v>https://en.wikipedia.org/wiki/The_Raid_2</v>
      </c>
      <c r="E436" t="str">
        <v>Action</v>
      </c>
      <c r="F436">
        <v>0</v>
      </c>
      <c r="G436" t="str">
        <v>Gareth Evans</v>
      </c>
      <c r="H436">
        <v>0</v>
      </c>
      <c r="I436" t="str">
        <v>Iko Uwais</v>
      </c>
      <c r="J436" t="str">
        <v>Tio Pakusadewo</v>
      </c>
      <c r="K436" t="str">
        <v>Arifin Putra</v>
      </c>
      <c r="L436" t="str">
        <v>Julie Estelle</v>
      </c>
      <c r="M436" t="str">
        <v>Alex Abbad</v>
      </c>
      <c r="N436">
        <v>4500000</v>
      </c>
      <c r="O436">
        <v>6600000</v>
      </c>
      <c r="P436" s="65">
        <v>2100000</v>
      </c>
      <c r="Q436">
        <v>0.46666666666666667</v>
      </c>
    </row>
    <row r="437" spans="1:17" x14ac:dyDescent="0.2">
      <c r="A437" t="str">
        <v>The Raid: Redemption ₪</v>
      </c>
      <c r="B437" s="63">
        <v>40991</v>
      </c>
      <c r="C437">
        <v>2012</v>
      </c>
      <c r="D437" t="str">
        <v>https://en.wikipedia.org/wiki/The_Raid:_Redemption</v>
      </c>
      <c r="E437" t="str">
        <v>Action</v>
      </c>
      <c r="F437">
        <v>0</v>
      </c>
      <c r="G437" t="str">
        <v>Gareth Evans</v>
      </c>
      <c r="H437">
        <v>0</v>
      </c>
      <c r="I437" t="str">
        <v>Iko Uwais</v>
      </c>
      <c r="J437" t="str">
        <v>Doni Alamsyah</v>
      </c>
      <c r="K437" t="str">
        <v>Joe Taslim</v>
      </c>
      <c r="L437" t="str">
        <v>Yayan Ruhian</v>
      </c>
      <c r="M437" t="str">
        <v>Ray Sahetapy</v>
      </c>
      <c r="N437">
        <v>1100000</v>
      </c>
      <c r="O437">
        <v>9140000</v>
      </c>
      <c r="P437" s="65">
        <v>8040000</v>
      </c>
      <c r="Q437">
        <v>7.3090909090909095</v>
      </c>
    </row>
    <row r="438" spans="1:17" x14ac:dyDescent="0.2">
      <c r="A438" t="str">
        <v>The Raven</v>
      </c>
      <c r="B438" s="63">
        <v>41026</v>
      </c>
      <c r="C438">
        <v>2012</v>
      </c>
      <c r="D438" t="str">
        <v>https://en.wikipedia.org/wiki/The_Raven_(2012_film)</v>
      </c>
      <c r="E438" t="str">
        <v>Thriller</v>
      </c>
      <c r="F438">
        <v>0</v>
      </c>
      <c r="G438" t="str">
        <v>James McTeigue</v>
      </c>
      <c r="H438">
        <v>0</v>
      </c>
      <c r="I438" t="str">
        <v>John Cusack</v>
      </c>
      <c r="J438" t="str">
        <v>Alice Eve</v>
      </c>
      <c r="K438" t="str">
        <v>Luke Evans</v>
      </c>
      <c r="L438" t="str">
        <v>Brendan Gleeson</v>
      </c>
      <c r="M438" t="str">
        <v>Oliver Jackson-Cohen</v>
      </c>
      <c r="N438">
        <v>26000000</v>
      </c>
      <c r="O438">
        <v>29700000</v>
      </c>
      <c r="P438" s="65">
        <v>3700000</v>
      </c>
      <c r="Q438">
        <v>0.1423076923076923</v>
      </c>
    </row>
    <row r="439" spans="1:17" x14ac:dyDescent="0.2">
      <c r="A439" t="str">
        <v>The Revenant</v>
      </c>
      <c r="B439" s="63">
        <v>42363</v>
      </c>
      <c r="C439">
        <v>2015</v>
      </c>
      <c r="D439" t="str">
        <v>https://en.wikipedia.org/wiki/The_Revenant_(2015_film)</v>
      </c>
      <c r="E439" t="str">
        <v>Thriller</v>
      </c>
      <c r="F439">
        <v>0</v>
      </c>
      <c r="G439" t="str">
        <v>Alejandro G. Iñárritu</v>
      </c>
      <c r="H439">
        <v>0</v>
      </c>
      <c r="I439" t="str">
        <v>Leonardo DiCaprio</v>
      </c>
      <c r="J439" t="str">
        <v>Tom Hardy</v>
      </c>
      <c r="K439" t="str">
        <v>Domhnall Gleeson</v>
      </c>
      <c r="L439" t="str">
        <v>Will Poulter</v>
      </c>
      <c r="M439">
        <v>0</v>
      </c>
      <c r="N439">
        <v>135000000</v>
      </c>
      <c r="O439">
        <v>533000000</v>
      </c>
      <c r="P439" s="65">
        <v>398000000</v>
      </c>
      <c r="Q439">
        <v>2.9481481481481482</v>
      </c>
    </row>
    <row r="440" spans="1:17" x14ac:dyDescent="0.2">
      <c r="A440" t="str">
        <v>The Second Best Exotic Marigold Hotel</v>
      </c>
      <c r="B440" s="63">
        <v>42061</v>
      </c>
      <c r="C440">
        <v>2015</v>
      </c>
      <c r="D440" t="str">
        <v>https://en.wikipedia.org/wiki/The_Second_Best_Exotic_Marigold_Hotel</v>
      </c>
      <c r="E440" t="str">
        <v>Comedy</v>
      </c>
      <c r="F440" t="str">
        <v>Drama</v>
      </c>
      <c r="G440" t="str">
        <v>John Madden</v>
      </c>
      <c r="H440">
        <v>0</v>
      </c>
      <c r="I440" t="str">
        <v>Judi Dench</v>
      </c>
      <c r="J440" t="str">
        <v>Bill Nighy</v>
      </c>
      <c r="K440" t="str">
        <v>Maggie Smith</v>
      </c>
      <c r="L440" t="str">
        <v>Richard Gere</v>
      </c>
      <c r="M440" t="str">
        <v>Celia Imrie</v>
      </c>
      <c r="N440">
        <v>10000000</v>
      </c>
      <c r="O440">
        <v>86000000</v>
      </c>
      <c r="P440" s="65">
        <v>76000000</v>
      </c>
      <c r="Q440">
        <v>7.6</v>
      </c>
    </row>
    <row r="441" spans="1:17" x14ac:dyDescent="0.2">
      <c r="A441" t="str">
        <v>The Second Mother</v>
      </c>
      <c r="B441" s="63">
        <v>42029</v>
      </c>
      <c r="C441">
        <v>2015</v>
      </c>
      <c r="D441" t="str">
        <v>https://en.wikipedia.org/wiki/The_Second_Mother_(2015_film)</v>
      </c>
      <c r="E441" t="str">
        <v>Drama</v>
      </c>
      <c r="F441">
        <v>0</v>
      </c>
      <c r="G441" t="str">
        <v>Anna Muylaert</v>
      </c>
      <c r="H441">
        <v>0</v>
      </c>
      <c r="I441" t="str">
        <v>Regina Casé</v>
      </c>
      <c r="J441" t="str">
        <v>Michel Joelsas</v>
      </c>
      <c r="K441" t="str">
        <v>Camila Márdila</v>
      </c>
      <c r="L441">
        <v>0</v>
      </c>
      <c r="M441">
        <v>0</v>
      </c>
      <c r="N441">
        <v>4000000</v>
      </c>
      <c r="O441">
        <v>6200000</v>
      </c>
      <c r="P441" s="65">
        <v>2200000</v>
      </c>
      <c r="Q441">
        <v>0.55000000000000004</v>
      </c>
    </row>
    <row r="442" spans="1:17" x14ac:dyDescent="0.2">
      <c r="A442" t="str">
        <v>The Secret Life of Pets</v>
      </c>
      <c r="B442" s="63">
        <v>42559</v>
      </c>
      <c r="C442">
        <v>2016</v>
      </c>
      <c r="D442" t="str">
        <v>https://en.wikipedia.org/wiki/The_Secret_Life_of_Pets</v>
      </c>
      <c r="E442" t="str">
        <v>Adventure</v>
      </c>
      <c r="F442" t="str">
        <v>Comedy</v>
      </c>
      <c r="G442" t="str">
        <v>Chris Renaud</v>
      </c>
      <c r="H442" t="str">
        <v>Yarrow Cheney</v>
      </c>
      <c r="I442" t="str">
        <v>Louis C.K.</v>
      </c>
      <c r="J442" t="str">
        <v>Eric Stonestreet</v>
      </c>
      <c r="K442" t="str">
        <v>Kevin Hart</v>
      </c>
      <c r="L442" t="str">
        <v>Albert Brooks</v>
      </c>
      <c r="M442" t="str">
        <v>Hannibal Buress</v>
      </c>
      <c r="N442">
        <v>75000000</v>
      </c>
      <c r="O442">
        <v>724900000</v>
      </c>
      <c r="P442" s="65">
        <v>649900000</v>
      </c>
      <c r="Q442">
        <v>8.6653333333333329</v>
      </c>
    </row>
    <row r="443" spans="1:17" x14ac:dyDescent="0.2">
      <c r="A443" t="str">
        <v>The Secret World of Arrietty</v>
      </c>
      <c r="B443" s="63">
        <v>40956</v>
      </c>
      <c r="C443">
        <v>2012</v>
      </c>
      <c r="D443" t="str">
        <v>https://en.wikipedia.org/wiki/Arrietty</v>
      </c>
      <c r="E443" t="str">
        <v>Adventure</v>
      </c>
      <c r="F443">
        <v>0</v>
      </c>
      <c r="G443" t="str">
        <v>Gary Rydstrom</v>
      </c>
      <c r="H443">
        <v>0</v>
      </c>
      <c r="I443" t="str">
        <v>Will Arnett</v>
      </c>
      <c r="J443" t="str">
        <v>Amy Poehler</v>
      </c>
      <c r="K443" t="str">
        <v>Carol Burnett</v>
      </c>
      <c r="L443" t="str">
        <v>Bridgit Mendler</v>
      </c>
      <c r="M443" t="str">
        <v>David Henrie</v>
      </c>
      <c r="N443">
        <v>23000000</v>
      </c>
      <c r="O443">
        <v>145600000</v>
      </c>
      <c r="P443" s="65">
        <v>122600000</v>
      </c>
      <c r="Q443">
        <v>5.3304347826086955</v>
      </c>
    </row>
    <row r="444" spans="1:17" x14ac:dyDescent="0.2">
      <c r="A444" t="str">
        <v>The Shallows</v>
      </c>
      <c r="B444" s="63">
        <v>42542</v>
      </c>
      <c r="C444">
        <v>2016</v>
      </c>
      <c r="D444" t="str">
        <v>https://en.wikipedia.org/wiki/The_Shallows_(film)</v>
      </c>
      <c r="E444" t="str">
        <v>Horror</v>
      </c>
      <c r="F444">
        <v>0</v>
      </c>
      <c r="G444" t="str">
        <v>Jaume Collet-Serra</v>
      </c>
      <c r="H444">
        <v>0</v>
      </c>
      <c r="I444" t="str">
        <v>Blake Lively</v>
      </c>
      <c r="J444" t="str">
        <v>Óscar Jaenada</v>
      </c>
      <c r="K444">
        <v>0</v>
      </c>
      <c r="L444">
        <v>0</v>
      </c>
      <c r="M444">
        <v>0</v>
      </c>
      <c r="N444">
        <v>17000000</v>
      </c>
      <c r="O444">
        <v>93200000</v>
      </c>
      <c r="P444" s="65">
        <v>76200000</v>
      </c>
      <c r="Q444">
        <v>4.4823529411764707</v>
      </c>
    </row>
    <row r="445" spans="1:17" x14ac:dyDescent="0.2">
      <c r="A445" t="str">
        <v>The Signal</v>
      </c>
      <c r="B445" s="63">
        <v>41659</v>
      </c>
      <c r="C445">
        <v>2014</v>
      </c>
      <c r="D445" t="str">
        <v>https://en.wikipedia.org/wiki/The_Signal_(2014_film)</v>
      </c>
      <c r="E445" t="str">
        <v>Sci-Fi</v>
      </c>
      <c r="F445">
        <v>0</v>
      </c>
      <c r="G445" t="str">
        <v>William Eubank</v>
      </c>
      <c r="H445">
        <v>0</v>
      </c>
      <c r="I445" t="str">
        <v>Brenton Thwaites</v>
      </c>
      <c r="J445" t="str">
        <v>Olivia Cooke</v>
      </c>
      <c r="K445" t="str">
        <v>Sarah Clarke</v>
      </c>
      <c r="L445" t="str">
        <v>Laurence Fishburne</v>
      </c>
      <c r="M445">
        <v>0</v>
      </c>
      <c r="N445">
        <v>4000000</v>
      </c>
      <c r="O445">
        <v>2420000</v>
      </c>
      <c r="P445" s="65">
        <v>-1580000</v>
      </c>
      <c r="Q445">
        <v>-0.39500000000000002</v>
      </c>
    </row>
    <row r="446" spans="1:17" x14ac:dyDescent="0.2">
      <c r="A446" t="str">
        <v>The Single Moms Club</v>
      </c>
      <c r="B446" s="63">
        <v>41712</v>
      </c>
      <c r="C446">
        <v>2014</v>
      </c>
      <c r="D446" t="str">
        <v>https://en.wikipedia.org/wiki/The_Single_Moms_Club</v>
      </c>
      <c r="E446" t="str">
        <v>Comedy</v>
      </c>
      <c r="F446">
        <v>0</v>
      </c>
      <c r="G446" t="str">
        <v>Tyler Perry</v>
      </c>
      <c r="H446">
        <v>0</v>
      </c>
      <c r="I446" t="str">
        <v>Tyler Perry</v>
      </c>
      <c r="J446" t="str">
        <v>Nia Long</v>
      </c>
      <c r="K446" t="str">
        <v>Wendi McLendon-Covey</v>
      </c>
      <c r="L446" t="str">
        <v>Zulay Henao</v>
      </c>
      <c r="M446" t="str">
        <v>Cocoa Brown</v>
      </c>
      <c r="N446">
        <v>8000000</v>
      </c>
      <c r="O446">
        <v>16300000</v>
      </c>
      <c r="P446" s="65">
        <v>8300000</v>
      </c>
      <c r="Q446">
        <v>1.0375000000000001</v>
      </c>
    </row>
    <row r="447" spans="1:17" x14ac:dyDescent="0.2">
      <c r="A447" t="str">
        <v>The Smurfs 2</v>
      </c>
      <c r="B447" s="63">
        <v>41486</v>
      </c>
      <c r="C447">
        <v>2013</v>
      </c>
      <c r="D447" t="str">
        <v>https://en.wikipedia.org/wiki/The_Smurfs_2</v>
      </c>
      <c r="E447" t="str">
        <v>Adventure</v>
      </c>
      <c r="F447" t="str">
        <v>Family</v>
      </c>
      <c r="G447" t="str">
        <v>Raja Gosnell</v>
      </c>
      <c r="H447">
        <v>0</v>
      </c>
      <c r="I447" t="str">
        <v>Neil Patrick Harris</v>
      </c>
      <c r="J447" t="str">
        <v>Jayma Mays</v>
      </c>
      <c r="K447" t="str">
        <v>Hank Azaria</v>
      </c>
      <c r="L447" t="str">
        <v>Tim Gunn</v>
      </c>
      <c r="M447" t="str">
        <v>Brendan Gleeson</v>
      </c>
      <c r="N447">
        <v>105000000</v>
      </c>
      <c r="O447">
        <v>347500000</v>
      </c>
      <c r="P447" s="65">
        <v>242500000</v>
      </c>
      <c r="Q447">
        <v>2.3095238095238093</v>
      </c>
    </row>
    <row r="448" spans="1:17" x14ac:dyDescent="0.2">
      <c r="A448" t="str">
        <v>The Spectacular Now</v>
      </c>
      <c r="B448" s="63">
        <v>41488</v>
      </c>
      <c r="C448">
        <v>2013</v>
      </c>
      <c r="D448" t="str">
        <v>https://en.wikipedia.org/wiki/The_Spectacular_Now</v>
      </c>
      <c r="E448" t="str">
        <v>Drama</v>
      </c>
      <c r="F448">
        <v>0</v>
      </c>
      <c r="G448" t="str">
        <v>James Ponsoldt</v>
      </c>
      <c r="H448">
        <v>0</v>
      </c>
      <c r="I448" t="str">
        <v>Miles Teller</v>
      </c>
      <c r="J448" t="str">
        <v>Shailene Woodley</v>
      </c>
      <c r="K448" t="str">
        <v>Kaitlyn Dever</v>
      </c>
      <c r="L448" t="str">
        <v>Brie Larson</v>
      </c>
      <c r="M448" t="str">
        <v>Dayo Okeniyi</v>
      </c>
      <c r="N448">
        <v>2500000</v>
      </c>
      <c r="O448">
        <v>6900000</v>
      </c>
      <c r="P448" s="65">
        <v>4400000</v>
      </c>
      <c r="Q448">
        <v>1.76</v>
      </c>
    </row>
    <row r="449" spans="1:17" x14ac:dyDescent="0.2">
      <c r="A449" t="str">
        <v>The SpongeBob Movie: Sponge Out of Water</v>
      </c>
      <c r="B449" s="63">
        <v>42041</v>
      </c>
      <c r="C449">
        <v>2015</v>
      </c>
      <c r="D449" t="str">
        <v>https://en.wikipedia.org/wiki/The_SpongeBob_Movie:_Sponge_Out_of_Water</v>
      </c>
      <c r="E449" t="str">
        <v>Adventure</v>
      </c>
      <c r="F449" t="str">
        <v>Comedy</v>
      </c>
      <c r="G449" t="str">
        <v>Paul Tibbitt</v>
      </c>
      <c r="H449" t="str">
        <v>Jonathan Aibel</v>
      </c>
      <c r="I449" t="str">
        <v>Paul Tibbitt (director)</v>
      </c>
      <c r="J449" t="str">
        <v>Jonathan Aibel</v>
      </c>
      <c r="K449" t="str">
        <v>Glenn Berger(screenplay)</v>
      </c>
      <c r="L449" t="str">
        <v>Antonio Banderas</v>
      </c>
      <c r="M449" t="str">
        <v>Tom Kenny</v>
      </c>
      <c r="N449">
        <v>74000000</v>
      </c>
      <c r="O449">
        <v>323400000</v>
      </c>
      <c r="P449" s="65">
        <v>249400000</v>
      </c>
      <c r="Q449">
        <v>3.3702702702702703</v>
      </c>
    </row>
    <row r="450" spans="1:17" x14ac:dyDescent="0.2">
      <c r="A450" t="str">
        <v>The Sweet Escape</v>
      </c>
      <c r="B450" s="63">
        <v>42165</v>
      </c>
      <c r="C450">
        <v>2015</v>
      </c>
      <c r="D450" t="str">
        <v>https://en.wikipedia.org/wiki/The_Sweet_Escape_(film)</v>
      </c>
      <c r="E450" t="str">
        <v>Comedy</v>
      </c>
      <c r="F450">
        <v>0</v>
      </c>
      <c r="G450" t="str">
        <v>Bruno Podalydès</v>
      </c>
      <c r="H450">
        <v>0</v>
      </c>
      <c r="I450" t="str">
        <v>Bruno Podalydès</v>
      </c>
      <c r="J450" t="str">
        <v>Sandrine Kiberlain</v>
      </c>
      <c r="K450" t="str">
        <v>Agnès Jaoui</v>
      </c>
      <c r="L450" t="str">
        <v>Vimala Pons</v>
      </c>
      <c r="M450">
        <v>0</v>
      </c>
      <c r="N450">
        <v>3800000</v>
      </c>
      <c r="O450">
        <v>3300000</v>
      </c>
      <c r="P450" s="65">
        <v>-500000</v>
      </c>
      <c r="Q450">
        <v>-0.13157894736842105</v>
      </c>
    </row>
    <row r="451" spans="1:17" x14ac:dyDescent="0.2">
      <c r="A451" t="str">
        <v>The Theory of Everything</v>
      </c>
      <c r="B451" s="63">
        <v>41889</v>
      </c>
      <c r="C451">
        <v>2014</v>
      </c>
      <c r="D451" t="str">
        <v>https://en.wikipedia.org/wiki/The_Theory_of_Everything_(2014_film)</v>
      </c>
      <c r="E451" t="str">
        <v>Biography</v>
      </c>
      <c r="F451" t="str">
        <v>Drama</v>
      </c>
      <c r="G451" t="str">
        <v>James Marsh</v>
      </c>
      <c r="H451">
        <v>0</v>
      </c>
      <c r="I451" t="str">
        <v>Eddie Redmayne</v>
      </c>
      <c r="J451" t="str">
        <v>Felicity Jones</v>
      </c>
      <c r="K451">
        <v>0</v>
      </c>
      <c r="L451">
        <v>0</v>
      </c>
      <c r="M451">
        <v>0</v>
      </c>
      <c r="N451">
        <v>15000000</v>
      </c>
      <c r="O451">
        <v>123700000</v>
      </c>
      <c r="P451" s="65">
        <v>108700000</v>
      </c>
      <c r="Q451">
        <v>7.246666666666667</v>
      </c>
    </row>
    <row r="452" spans="1:17" x14ac:dyDescent="0.2">
      <c r="A452" t="str">
        <v>The Three Stooges</v>
      </c>
      <c r="B452" s="63">
        <v>41012</v>
      </c>
      <c r="C452">
        <v>2012</v>
      </c>
      <c r="D452" t="str">
        <v>https://en.wikipedia.org/wiki/The_Three_Stooges_(film)</v>
      </c>
      <c r="E452" t="str">
        <v>Comedy</v>
      </c>
      <c r="F452">
        <v>0</v>
      </c>
      <c r="G452" t="str">
        <v>Bobby Farrelly</v>
      </c>
      <c r="H452" t="str">
        <v>Peter Farrelly</v>
      </c>
      <c r="I452" t="str">
        <v>Chris Diamantopoulos</v>
      </c>
      <c r="J452" t="str">
        <v>Sean Hayes</v>
      </c>
      <c r="K452" t="str">
        <v>Will Sasso</v>
      </c>
      <c r="L452" t="str">
        <v>Jane Lynch</v>
      </c>
      <c r="M452" t="str">
        <v>Larry David</v>
      </c>
      <c r="N452">
        <v>30000000</v>
      </c>
      <c r="O452">
        <v>54800000</v>
      </c>
      <c r="P452" s="65">
        <v>24800000</v>
      </c>
      <c r="Q452">
        <v>0.82666666666666666</v>
      </c>
    </row>
    <row r="453" spans="1:17" x14ac:dyDescent="0.2">
      <c r="A453" t="str">
        <v>The Transporter Refueled</v>
      </c>
      <c r="B453" s="63">
        <v>42251</v>
      </c>
      <c r="C453">
        <v>2015</v>
      </c>
      <c r="D453" t="str">
        <v>https://en.wikipedia.org/wiki/The_Transporter_Refueled</v>
      </c>
      <c r="E453" t="str">
        <v>Action</v>
      </c>
      <c r="F453" t="str">
        <v>Thriller</v>
      </c>
      <c r="G453" t="str">
        <v>Camille Delamarre</v>
      </c>
      <c r="H453">
        <v>0</v>
      </c>
      <c r="I453" t="str">
        <v>Ed Skrein</v>
      </c>
      <c r="J453" t="str">
        <v>Ray Stevenson</v>
      </c>
      <c r="K453" t="str">
        <v>Loan Chabanol</v>
      </c>
      <c r="L453" t="str">
        <v>Gabriella Wright</v>
      </c>
      <c r="M453">
        <v>0</v>
      </c>
      <c r="N453">
        <v>25000000</v>
      </c>
      <c r="O453">
        <v>72600000</v>
      </c>
      <c r="P453" s="65">
        <v>47600000</v>
      </c>
      <c r="Q453">
        <v>1.9039999999999999</v>
      </c>
    </row>
    <row r="454" spans="1:17" x14ac:dyDescent="0.2">
      <c r="A454" t="str">
        <v>The Twilight Saga: Breaking Dawn – Part 2</v>
      </c>
      <c r="B454" s="63">
        <v>41229</v>
      </c>
      <c r="C454">
        <v>2012</v>
      </c>
      <c r="D454" t="str">
        <v>https://en.wikipedia.org/wiki/The_Twilight_Saga:_Breaking_Dawn_%25E2%2580%2593_Part_2</v>
      </c>
      <c r="E454" t="str">
        <v>Fantasy</v>
      </c>
      <c r="F454" t="str">
        <v>Drama</v>
      </c>
      <c r="G454" t="str">
        <v>Bill Condon</v>
      </c>
      <c r="H454">
        <v>0</v>
      </c>
      <c r="I454" t="str">
        <v>Kristen Stewart</v>
      </c>
      <c r="J454" t="str">
        <v>Robert Pattinson</v>
      </c>
      <c r="K454" t="str">
        <v>Michael Sheen</v>
      </c>
      <c r="L454" t="str">
        <v>Mackenzie Foy</v>
      </c>
      <c r="M454" t="str">
        <v>Billy Burke</v>
      </c>
      <c r="N454">
        <v>120000000</v>
      </c>
      <c r="O454">
        <v>829700000</v>
      </c>
      <c r="P454" s="65">
        <v>709700000</v>
      </c>
      <c r="Q454">
        <v>5.9141666666666666</v>
      </c>
    </row>
    <row r="455" spans="1:17" x14ac:dyDescent="0.2">
      <c r="A455" t="str">
        <v>The Vatican Tapes</v>
      </c>
      <c r="B455" s="63">
        <v>42210</v>
      </c>
      <c r="C455">
        <v>2015</v>
      </c>
      <c r="D455" t="str">
        <v>https://en.wikipedia.org/wiki/The_Vatican_Tapes</v>
      </c>
      <c r="E455" t="str">
        <v>Horror</v>
      </c>
      <c r="F455">
        <v>0</v>
      </c>
      <c r="G455" t="str">
        <v>Mark Neveldine</v>
      </c>
      <c r="H455">
        <v>0</v>
      </c>
      <c r="I455" t="str">
        <v>Kathleen Robertson</v>
      </c>
      <c r="J455" t="str">
        <v>Michael Peña</v>
      </c>
      <c r="K455" t="str">
        <v>Djimon Hounsou</v>
      </c>
      <c r="L455" t="str">
        <v>Dougray Scott</v>
      </c>
      <c r="M455" t="str">
        <v>John Patrick Amedori</v>
      </c>
      <c r="N455">
        <v>13000000</v>
      </c>
      <c r="O455">
        <v>13500000</v>
      </c>
      <c r="P455" s="65">
        <v>500000</v>
      </c>
      <c r="Q455">
        <v>3.8461538461538464E-2</v>
      </c>
    </row>
    <row r="456" spans="1:17" x14ac:dyDescent="0.2">
      <c r="A456" t="str">
        <v>The Visit</v>
      </c>
      <c r="B456" s="63">
        <v>42255</v>
      </c>
      <c r="C456">
        <v>2015</v>
      </c>
      <c r="D456" t="str">
        <v>https://en.wikipedia.org/wiki/The_Visit_(2015_American_film)</v>
      </c>
      <c r="E456" t="str">
        <v>Horror</v>
      </c>
      <c r="F456" t="str">
        <v>Thriller</v>
      </c>
      <c r="G456" t="str">
        <v>M. Night Shyamalan</v>
      </c>
      <c r="H456">
        <v>0</v>
      </c>
      <c r="I456" t="str">
        <v>Kathryn Hahn</v>
      </c>
      <c r="J456" t="str">
        <v>Ed Oxenbould</v>
      </c>
      <c r="K456" t="str">
        <v>Deanna Dunagan</v>
      </c>
      <c r="L456" t="str">
        <v>Peter McRobbie</v>
      </c>
      <c r="M456" t="str">
        <v>Olivia DeJonge</v>
      </c>
      <c r="N456">
        <v>5000000</v>
      </c>
      <c r="O456">
        <v>98500000</v>
      </c>
      <c r="P456" s="65">
        <v>93500000</v>
      </c>
      <c r="Q456">
        <v>18.7</v>
      </c>
    </row>
    <row r="457" spans="1:17" x14ac:dyDescent="0.2">
      <c r="A457" t="str">
        <v>The Walk</v>
      </c>
      <c r="B457" s="63">
        <v>42277</v>
      </c>
      <c r="C457">
        <v>2015</v>
      </c>
      <c r="D457" t="str">
        <v>https://en.wikipedia.org/wiki/The_Walk_(2015_film)</v>
      </c>
      <c r="E457" t="str">
        <v>Biography</v>
      </c>
      <c r="F457">
        <v>0</v>
      </c>
      <c r="G457" t="str">
        <v>Robert Zemeckis</v>
      </c>
      <c r="H457">
        <v>0</v>
      </c>
      <c r="I457" t="str">
        <v>Joseph Gordon-Levitt</v>
      </c>
      <c r="J457" t="str">
        <v>Ben Kingsley</v>
      </c>
      <c r="K457" t="str">
        <v>James Badge Dale</v>
      </c>
      <c r="L457" t="str">
        <v>Charlotte Le Bon</v>
      </c>
      <c r="M457">
        <v>0</v>
      </c>
      <c r="N457">
        <v>45000000</v>
      </c>
      <c r="O457">
        <v>61200000</v>
      </c>
      <c r="P457" s="65">
        <v>16200000</v>
      </c>
      <c r="Q457">
        <v>0.36</v>
      </c>
    </row>
    <row r="458" spans="1:17" x14ac:dyDescent="0.2">
      <c r="A458" t="str">
        <v>The Watch</v>
      </c>
      <c r="B458" s="63">
        <v>41117</v>
      </c>
      <c r="C458">
        <v>2012</v>
      </c>
      <c r="D458" t="str">
        <v>https://en.wikipedia.org/wiki/The_Watch_(2012_film)</v>
      </c>
      <c r="E458" t="str">
        <v>Comedy</v>
      </c>
      <c r="F458">
        <v>0</v>
      </c>
      <c r="G458" t="str">
        <v>Akiva Schaffer</v>
      </c>
      <c r="H458">
        <v>0</v>
      </c>
      <c r="I458" t="str">
        <v>Ben Stiller</v>
      </c>
      <c r="J458" t="str">
        <v>Vince Vaughn</v>
      </c>
      <c r="K458" t="str">
        <v>Rosemarie DeWitt</v>
      </c>
      <c r="L458" t="str">
        <v>Jonah Hill</v>
      </c>
      <c r="M458" t="str">
        <v>Richard Ayoade</v>
      </c>
      <c r="N458">
        <v>68000000</v>
      </c>
      <c r="O458">
        <v>68300000</v>
      </c>
      <c r="P458" s="65">
        <v>300000</v>
      </c>
      <c r="Q458">
        <v>4.4117647058823529E-3</v>
      </c>
    </row>
    <row r="459" spans="1:17" x14ac:dyDescent="0.2">
      <c r="A459" t="str">
        <v>The Water Diviner</v>
      </c>
      <c r="B459" s="63">
        <v>41999</v>
      </c>
      <c r="C459">
        <v>2014</v>
      </c>
      <c r="D459" t="str">
        <v>https://en.wikipedia.org/wiki/The_Water_Diviner</v>
      </c>
      <c r="E459" t="str">
        <v>Drama</v>
      </c>
      <c r="F459">
        <v>0</v>
      </c>
      <c r="G459" t="str">
        <v>Russell Crowe</v>
      </c>
      <c r="H459">
        <v>0</v>
      </c>
      <c r="I459" t="str">
        <v>Cem Yılmaz</v>
      </c>
      <c r="J459" t="str">
        <v>Miyavi</v>
      </c>
      <c r="K459" t="str">
        <v>Yılmaz Erdoğan</v>
      </c>
      <c r="L459">
        <v>0</v>
      </c>
      <c r="M459">
        <v>0</v>
      </c>
      <c r="N459">
        <v>22500000</v>
      </c>
      <c r="O459">
        <v>30800000</v>
      </c>
      <c r="P459" s="65">
        <v>8300000</v>
      </c>
      <c r="Q459">
        <v>0.36888888888888888</v>
      </c>
    </row>
    <row r="460" spans="1:17" x14ac:dyDescent="0.2">
      <c r="A460" t="str">
        <v>The Way, Way Back</v>
      </c>
      <c r="B460" s="63">
        <v>41460</v>
      </c>
      <c r="C460">
        <v>2013</v>
      </c>
      <c r="D460" t="str">
        <v>https://en.wikipedia.org/wiki/The_Way,_Way_Back</v>
      </c>
      <c r="E460" t="str">
        <v>Comedy</v>
      </c>
      <c r="F460" t="str">
        <v>Drama</v>
      </c>
      <c r="G460" t="str">
        <v>Nat Faxon</v>
      </c>
      <c r="H460" t="str">
        <v>Jim Rash</v>
      </c>
      <c r="I460" t="str">
        <v>Steve Carell</v>
      </c>
      <c r="J460" t="str">
        <v>Toni Collette</v>
      </c>
      <c r="K460" t="str">
        <v>Allison Janney</v>
      </c>
      <c r="L460" t="str">
        <v>AnnaSophia Robb</v>
      </c>
      <c r="M460" t="str">
        <v>Sam Rockwell</v>
      </c>
      <c r="N460">
        <v>5000000</v>
      </c>
      <c r="O460">
        <v>5000000</v>
      </c>
      <c r="P460" s="65">
        <v>0</v>
      </c>
      <c r="Q460">
        <v>0</v>
      </c>
    </row>
    <row r="461" spans="1:17" x14ac:dyDescent="0.2">
      <c r="A461" t="str">
        <v>The Wedding Ringer</v>
      </c>
      <c r="B461" s="63">
        <v>42020</v>
      </c>
      <c r="C461">
        <v>2015</v>
      </c>
      <c r="D461" t="str">
        <v>https://en.wikipedia.org/wiki/The_Wedding_Ringer</v>
      </c>
      <c r="E461" t="str">
        <v>Romance</v>
      </c>
      <c r="F461" t="str">
        <v>Comedy</v>
      </c>
      <c r="G461" t="str">
        <v>Jeremy Garelick</v>
      </c>
      <c r="H461">
        <v>0</v>
      </c>
      <c r="I461" t="str">
        <v>Kevin Hart</v>
      </c>
      <c r="J461" t="str">
        <v>Josh Gad</v>
      </c>
      <c r="K461" t="str">
        <v>Kaley Cuoco</v>
      </c>
      <c r="L461" t="str">
        <v>Olivia Thirlby</v>
      </c>
      <c r="M461" t="str">
        <v>Alan Ritchson</v>
      </c>
      <c r="N461">
        <v>23000000</v>
      </c>
      <c r="O461">
        <v>79800000</v>
      </c>
      <c r="P461" s="65">
        <v>56800000</v>
      </c>
      <c r="Q461">
        <v>2.4695652173913043</v>
      </c>
    </row>
    <row r="462" spans="1:17" x14ac:dyDescent="0.2">
      <c r="A462" t="str">
        <v>The Witch</v>
      </c>
      <c r="B462" s="63">
        <v>42396</v>
      </c>
      <c r="C462">
        <v>2016</v>
      </c>
      <c r="D462" t="str">
        <v>https://en.wikipedia.org/wiki/The_Witch_(2015_film)</v>
      </c>
      <c r="E462" t="str">
        <v>Horror</v>
      </c>
      <c r="F462">
        <v>0</v>
      </c>
      <c r="G462" t="str">
        <v>Robert Eggers</v>
      </c>
      <c r="H462">
        <v>0</v>
      </c>
      <c r="I462" t="str">
        <v>Anya Taylor-Joy</v>
      </c>
      <c r="J462" t="str">
        <v>Ralph Ineson</v>
      </c>
      <c r="K462" t="str">
        <v>Kate Dickie</v>
      </c>
      <c r="L462">
        <v>0</v>
      </c>
      <c r="M462">
        <v>0</v>
      </c>
      <c r="N462">
        <v>3000000</v>
      </c>
      <c r="O462">
        <v>40400000</v>
      </c>
      <c r="P462" s="65">
        <v>37400000</v>
      </c>
      <c r="Q462">
        <v>12.466666666666667</v>
      </c>
    </row>
    <row r="463" spans="1:17" x14ac:dyDescent="0.2">
      <c r="A463" t="str">
        <v>The Wolverine</v>
      </c>
      <c r="B463" s="63">
        <v>41479</v>
      </c>
      <c r="C463">
        <v>2013</v>
      </c>
      <c r="D463" t="str">
        <v>https://en.wikipedia.org/wiki/The_Wolverine_(film)</v>
      </c>
      <c r="E463" t="str">
        <v>Action</v>
      </c>
      <c r="F463" t="str">
        <v>Adventure</v>
      </c>
      <c r="G463" t="str">
        <v>James Mangold</v>
      </c>
      <c r="H463">
        <v>0</v>
      </c>
      <c r="I463" t="str">
        <v>Hugh Jackman</v>
      </c>
      <c r="J463" t="str">
        <v>Famke Janssen</v>
      </c>
      <c r="K463" t="str">
        <v>Hiroyuki Sanada</v>
      </c>
      <c r="L463" t="str">
        <v>Hal Yamanouchi</v>
      </c>
      <c r="M463" t="str">
        <v>Tao Okamoto</v>
      </c>
      <c r="N463">
        <v>120000000</v>
      </c>
      <c r="O463">
        <v>414800000</v>
      </c>
      <c r="P463" s="65">
        <v>294800000</v>
      </c>
      <c r="Q463">
        <v>2.4566666666666666</v>
      </c>
    </row>
    <row r="464" spans="1:17" x14ac:dyDescent="0.2">
      <c r="A464" t="str">
        <v>The Woman in Black</v>
      </c>
      <c r="B464" s="63">
        <v>40942</v>
      </c>
      <c r="C464">
        <v>2012</v>
      </c>
      <c r="D464" t="str">
        <v>https://en.wikipedia.org/wiki/The_Woman_in_Black_(2012_film)</v>
      </c>
      <c r="E464" t="str">
        <v>Horror</v>
      </c>
      <c r="F464" t="str">
        <v>Thriller</v>
      </c>
      <c r="G464" t="str">
        <v>James Watkins</v>
      </c>
      <c r="H464">
        <v>0</v>
      </c>
      <c r="I464" t="str">
        <v>Daniel Radcliffe</v>
      </c>
      <c r="J464" t="str">
        <v>Ciarán Hinds</v>
      </c>
      <c r="K464" t="str">
        <v>Janet McTeer</v>
      </c>
      <c r="L464" t="str">
        <v>Liz White</v>
      </c>
      <c r="M464" t="str">
        <v>Alisa Khazanova</v>
      </c>
      <c r="N464">
        <v>15000000</v>
      </c>
      <c r="O464">
        <v>128500000</v>
      </c>
      <c r="P464" s="65">
        <v>113500000</v>
      </c>
      <c r="Q464">
        <v>7.5666666666666664</v>
      </c>
    </row>
    <row r="465" spans="1:17" x14ac:dyDescent="0.2">
      <c r="A465" t="str">
        <v>The Woman in Black: Angel of Death</v>
      </c>
      <c r="B465" s="63">
        <v>42003</v>
      </c>
      <c r="C465">
        <v>2014</v>
      </c>
      <c r="D465" t="str">
        <v>https://en.wikipedia.org/wiki/The_Woman_in_Black:_Angel_of_Death</v>
      </c>
      <c r="E465" t="str">
        <v>Horror</v>
      </c>
      <c r="F465">
        <v>0</v>
      </c>
      <c r="G465" t="str">
        <v>Tom Harper</v>
      </c>
      <c r="H465">
        <v>0</v>
      </c>
      <c r="I465" t="str">
        <v>Phoebe Fox</v>
      </c>
      <c r="J465" t="str">
        <v>Jeremy Irvine</v>
      </c>
      <c r="K465" t="str">
        <v>Helen McCrory</v>
      </c>
      <c r="L465" t="str">
        <v>Adrian Rawlins</v>
      </c>
      <c r="M465" t="str">
        <v>Oaklee Pendergast</v>
      </c>
      <c r="N465">
        <v>15000000</v>
      </c>
      <c r="O465">
        <v>48900000</v>
      </c>
      <c r="P465" s="65">
        <v>33900000</v>
      </c>
      <c r="Q465">
        <v>2.2599999999999998</v>
      </c>
    </row>
    <row r="466" spans="1:17" x14ac:dyDescent="0.2">
      <c r="A466" t="str">
        <v>The World's End</v>
      </c>
      <c r="B466" s="63">
        <v>41474</v>
      </c>
      <c r="C466">
        <v>2013</v>
      </c>
      <c r="D466" t="str">
        <v>https://en.wikipedia.org/wiki/The_World%2527s_End_(film)</v>
      </c>
      <c r="E466" t="str">
        <v>Comedy</v>
      </c>
      <c r="F466" t="str">
        <v>Sci-Fi</v>
      </c>
      <c r="G466" t="str">
        <v>Edgar Wright</v>
      </c>
      <c r="H466">
        <v>0</v>
      </c>
      <c r="I466" t="str">
        <v>Simon Pegg</v>
      </c>
      <c r="J466" t="str">
        <v>Nick Frost</v>
      </c>
      <c r="K466" t="str">
        <v>Paddy Considine</v>
      </c>
      <c r="L466" t="str">
        <v>Martin Freeman</v>
      </c>
      <c r="M466" t="str">
        <v>Eddie Marsan</v>
      </c>
      <c r="N466">
        <v>20000000</v>
      </c>
      <c r="O466">
        <v>46100000</v>
      </c>
      <c r="P466" s="65">
        <v>26100000</v>
      </c>
      <c r="Q466">
        <v>1.3049999999999999</v>
      </c>
    </row>
    <row r="467" spans="1:17" x14ac:dyDescent="0.2">
      <c r="A467" t="str">
        <v>The Young Messiah</v>
      </c>
      <c r="B467" s="63">
        <v>42440</v>
      </c>
      <c r="C467">
        <v>2016</v>
      </c>
      <c r="D467" t="str">
        <v>https://en.wikipedia.org/wiki/The_Young_Messiah_(film)</v>
      </c>
      <c r="E467" t="str">
        <v>Drama</v>
      </c>
      <c r="F467">
        <v>0</v>
      </c>
      <c r="G467" t="str">
        <v>Cyrus Nowrasteh</v>
      </c>
      <c r="H467">
        <v>0</v>
      </c>
      <c r="I467" t="str">
        <v>Adam Greaves-Neal</v>
      </c>
      <c r="J467" t="str">
        <v>Sean Bean</v>
      </c>
      <c r="K467">
        <v>0</v>
      </c>
      <c r="L467">
        <v>0</v>
      </c>
      <c r="M467">
        <v>0</v>
      </c>
      <c r="N467">
        <v>18500000</v>
      </c>
      <c r="O467">
        <v>7200000</v>
      </c>
      <c r="P467" s="65">
        <v>-11300000</v>
      </c>
      <c r="Q467">
        <v>-0.61081081081081079</v>
      </c>
    </row>
    <row r="468" spans="1:17" x14ac:dyDescent="0.2">
      <c r="A468" t="str">
        <v>Think Like a Man</v>
      </c>
      <c r="B468" s="63">
        <v>41019</v>
      </c>
      <c r="C468">
        <v>2012</v>
      </c>
      <c r="D468" t="str">
        <v>https://en.wikipedia.org/wiki/Think_Like_a_Man</v>
      </c>
      <c r="E468" t="str">
        <v>Comedy</v>
      </c>
      <c r="F468" t="str">
        <v>Romance</v>
      </c>
      <c r="G468" t="str">
        <v>Tim Story</v>
      </c>
      <c r="H468">
        <v>0</v>
      </c>
      <c r="I468" t="str">
        <v>Kevin Hart</v>
      </c>
      <c r="J468" t="str">
        <v>Michael Ealy</v>
      </c>
      <c r="K468" t="str">
        <v>Taraji P. Henson</v>
      </c>
      <c r="L468" t="str">
        <v>Jerry Ferrara</v>
      </c>
      <c r="M468" t="str">
        <v>Meagan Good</v>
      </c>
      <c r="N468">
        <v>12000000</v>
      </c>
      <c r="O468">
        <v>96100000</v>
      </c>
      <c r="P468" s="65">
        <v>84100000</v>
      </c>
      <c r="Q468">
        <v>7.0083333333333337</v>
      </c>
    </row>
    <row r="469" spans="1:17" x14ac:dyDescent="0.2">
      <c r="A469" t="str">
        <v>This Is the End</v>
      </c>
      <c r="B469" s="63">
        <v>41437</v>
      </c>
      <c r="C469">
        <v>2013</v>
      </c>
      <c r="D469" t="str">
        <v>https://en.wikipedia.org/wiki/This_Is_the_End</v>
      </c>
      <c r="E469" t="str">
        <v>Comedy</v>
      </c>
      <c r="F469" t="str">
        <v>Sci-Fi</v>
      </c>
      <c r="G469" t="str">
        <v>Evan Goldberg</v>
      </c>
      <c r="H469" t="str">
        <v>Seth Rogen</v>
      </c>
      <c r="I469" t="str">
        <v>Seth Rogen</v>
      </c>
      <c r="J469" t="str">
        <v>Jay Baruchel</v>
      </c>
      <c r="K469" t="str">
        <v>James Franco</v>
      </c>
      <c r="L469" t="str">
        <v>Craig Robinson</v>
      </c>
      <c r="M469" t="str">
        <v>Danny McBride</v>
      </c>
      <c r="N469">
        <v>32000000</v>
      </c>
      <c r="O469">
        <v>126000000</v>
      </c>
      <c r="P469" s="65">
        <v>94000000</v>
      </c>
      <c r="Q469">
        <v>2.9375</v>
      </c>
    </row>
    <row r="470" spans="1:17" x14ac:dyDescent="0.2">
      <c r="A470" t="str">
        <v>This Is Where I Leave You</v>
      </c>
      <c r="B470" s="63">
        <v>41901</v>
      </c>
      <c r="C470">
        <v>2014</v>
      </c>
      <c r="D470" t="str">
        <v>https://en.wikipedia.org/wiki/This_Is_Where_I_Leave_You</v>
      </c>
      <c r="E470" t="str">
        <v>Comedy</v>
      </c>
      <c r="F470">
        <v>0</v>
      </c>
      <c r="G470" t="str">
        <v>Shawn Levy</v>
      </c>
      <c r="H470">
        <v>0</v>
      </c>
      <c r="I470" t="str">
        <v>Jason Bateman</v>
      </c>
      <c r="J470" t="str">
        <v>Tina Fey</v>
      </c>
      <c r="K470" t="str">
        <v>Jane Fonda</v>
      </c>
      <c r="L470" t="str">
        <v>Timothy Olyphant</v>
      </c>
      <c r="M470" t="str">
        <v>Corey Stoll</v>
      </c>
      <c r="N470">
        <v>19800000</v>
      </c>
      <c r="O470">
        <v>41300000</v>
      </c>
      <c r="P470" s="65">
        <v>21500000</v>
      </c>
      <c r="Q470">
        <v>1.0858585858585859</v>
      </c>
    </row>
    <row r="471" spans="1:17" x14ac:dyDescent="0.2">
      <c r="A471" t="str">
        <v>This Means War</v>
      </c>
      <c r="B471" s="63">
        <v>40956</v>
      </c>
      <c r="C471">
        <v>2012</v>
      </c>
      <c r="D471" t="str">
        <v>https://en.wikipedia.org/wiki/This_Means_War_(film)</v>
      </c>
      <c r="E471" t="str">
        <v>Action</v>
      </c>
      <c r="F471" t="str">
        <v>Romance</v>
      </c>
      <c r="G471" t="str">
        <v>McG</v>
      </c>
      <c r="H471">
        <v>0</v>
      </c>
      <c r="I471" t="str">
        <v>Tom Hardy</v>
      </c>
      <c r="J471" t="str">
        <v>Chris Pine</v>
      </c>
      <c r="K471" t="str">
        <v>Reese Witherspoon</v>
      </c>
      <c r="L471" t="str">
        <v>Chelsea Handler</v>
      </c>
      <c r="M471" t="str">
        <v>Til Schweiger</v>
      </c>
      <c r="N471">
        <v>65000000</v>
      </c>
      <c r="O471">
        <v>156500000</v>
      </c>
      <c r="P471" s="65">
        <v>91500000</v>
      </c>
      <c r="Q471">
        <v>1.4076923076923078</v>
      </c>
    </row>
    <row r="472" spans="1:17" x14ac:dyDescent="0.2">
      <c r="A472" t="str">
        <v>Top Five</v>
      </c>
      <c r="B472" s="63">
        <v>41888</v>
      </c>
      <c r="C472">
        <v>2014</v>
      </c>
      <c r="D472" t="str">
        <v>https://en.wikipedia.org/wiki/Top_Five</v>
      </c>
      <c r="E472" t="str">
        <v>Comedy</v>
      </c>
      <c r="F472">
        <v>0</v>
      </c>
      <c r="G472" t="str">
        <v>Chris Rock</v>
      </c>
      <c r="H472">
        <v>0</v>
      </c>
      <c r="I472" t="str">
        <v>Chris Rock</v>
      </c>
      <c r="J472" t="str">
        <v>Rosario Dawson</v>
      </c>
      <c r="K472" t="str">
        <v>Genevieve Angelson</v>
      </c>
      <c r="L472" t="str">
        <v>Rachel Feinstein</v>
      </c>
      <c r="M472" t="str">
        <v>Dan Naturman</v>
      </c>
      <c r="N472">
        <v>12000000</v>
      </c>
      <c r="O472">
        <v>26100000</v>
      </c>
      <c r="P472" s="65">
        <v>14100000</v>
      </c>
      <c r="Q472">
        <v>1.175</v>
      </c>
    </row>
    <row r="473" spans="1:17" x14ac:dyDescent="0.2">
      <c r="A473" t="str">
        <v>Top Gun 3D</v>
      </c>
      <c r="B473" s="63">
        <v>41313</v>
      </c>
      <c r="C473">
        <v>2013</v>
      </c>
      <c r="D473" t="str">
        <v>https://en.wikipedia.org/wiki/Top_Gun</v>
      </c>
      <c r="E473" t="str">
        <v>Action</v>
      </c>
      <c r="F473">
        <v>0</v>
      </c>
      <c r="G473" t="str">
        <v>Tony Scott</v>
      </c>
      <c r="H473">
        <v>0</v>
      </c>
      <c r="I473" t="str">
        <v>Tom Cruise</v>
      </c>
      <c r="J473" t="str">
        <v>Kelly McGillis</v>
      </c>
      <c r="K473" t="str">
        <v>Val Kilmer</v>
      </c>
      <c r="L473" t="str">
        <v>James Tolkan</v>
      </c>
      <c r="M473" t="str">
        <v>Tom Skerritt</v>
      </c>
      <c r="N473">
        <v>15000000</v>
      </c>
      <c r="O473">
        <v>356800000</v>
      </c>
      <c r="P473" s="65">
        <v>341800000</v>
      </c>
      <c r="Q473">
        <v>22.786666666666665</v>
      </c>
    </row>
    <row r="474" spans="1:17" x14ac:dyDescent="0.2">
      <c r="A474" t="str">
        <v>Total Recall</v>
      </c>
      <c r="B474" s="63">
        <v>41124</v>
      </c>
      <c r="C474">
        <v>2012</v>
      </c>
      <c r="D474" t="str">
        <v>https://en.wikipedia.org/wiki/Total_Recall_(2012_film)</v>
      </c>
      <c r="E474" t="str">
        <v>Action</v>
      </c>
      <c r="F474" t="str">
        <v>Sci-Fi</v>
      </c>
      <c r="G474" t="str">
        <v>Len Wiseman</v>
      </c>
      <c r="H474">
        <v>0</v>
      </c>
      <c r="I474" t="str">
        <v>Colin Farrell</v>
      </c>
      <c r="J474" t="str">
        <v>Jessica Biel</v>
      </c>
      <c r="K474" t="str">
        <v>Bryan Cranston</v>
      </c>
      <c r="L474" t="str">
        <v>Kate Beckinsale</v>
      </c>
      <c r="M474" t="str">
        <v>Bill Nighy</v>
      </c>
      <c r="N474">
        <v>125000000</v>
      </c>
      <c r="O474">
        <v>198500000</v>
      </c>
      <c r="P474" s="65">
        <v>73500000</v>
      </c>
      <c r="Q474">
        <v>0.58799999999999997</v>
      </c>
    </row>
    <row r="475" spans="1:17" x14ac:dyDescent="0.2">
      <c r="A475" t="str">
        <v>Trance</v>
      </c>
      <c r="B475" s="63">
        <v>41360</v>
      </c>
      <c r="C475">
        <v>2013</v>
      </c>
      <c r="D475" t="str">
        <v>https://en.wikipedia.org/wiki/Trance_(2013_film)</v>
      </c>
      <c r="E475" t="str">
        <v>Crime</v>
      </c>
      <c r="F475">
        <v>0</v>
      </c>
      <c r="G475" t="str">
        <v>Danny Boyle</v>
      </c>
      <c r="H475">
        <v>0</v>
      </c>
      <c r="I475" t="str">
        <v>James McAvoy</v>
      </c>
      <c r="J475" t="str">
        <v>Vincent Cassel</v>
      </c>
      <c r="K475" t="str">
        <v>Rosario Dawson</v>
      </c>
      <c r="L475" t="str">
        <v>Tuppence Middleton</v>
      </c>
      <c r="M475" t="str">
        <v>Lee Nicholas Harris</v>
      </c>
      <c r="N475">
        <v>20000000</v>
      </c>
      <c r="O475">
        <v>24300000</v>
      </c>
      <c r="P475" s="65">
        <v>4300000</v>
      </c>
      <c r="Q475">
        <v>0.215</v>
      </c>
    </row>
    <row r="476" spans="1:17" x14ac:dyDescent="0.2">
      <c r="A476" t="str">
        <v>Transcendence</v>
      </c>
      <c r="B476" s="63">
        <v>41739</v>
      </c>
      <c r="C476">
        <v>2014</v>
      </c>
      <c r="D476" t="str">
        <v>https://en.wikipedia.org/wiki/Transcendence_(2014_film)</v>
      </c>
      <c r="E476" t="str">
        <v>Sci-Fi</v>
      </c>
      <c r="F476" t="str">
        <v>Thriller</v>
      </c>
      <c r="G476" t="str">
        <v>Wally Pfister</v>
      </c>
      <c r="H476">
        <v>0</v>
      </c>
      <c r="I476" t="str">
        <v>Johnny Depp</v>
      </c>
      <c r="J476" t="str">
        <v>Paul Bettany</v>
      </c>
      <c r="K476" t="str">
        <v>Rebecca Hall</v>
      </c>
      <c r="L476" t="str">
        <v>Kate Mara</v>
      </c>
      <c r="M476" t="str">
        <v>Morgan Freeman</v>
      </c>
      <c r="N476">
        <v>100000000</v>
      </c>
      <c r="O476">
        <v>103000000</v>
      </c>
      <c r="P476" s="65">
        <v>3000000</v>
      </c>
      <c r="Q476">
        <v>0.03</v>
      </c>
    </row>
    <row r="477" spans="1:17" x14ac:dyDescent="0.2">
      <c r="A477" t="str">
        <v>Triple 9</v>
      </c>
      <c r="B477" s="63">
        <v>42416</v>
      </c>
      <c r="C477">
        <v>2016</v>
      </c>
      <c r="D477" t="str">
        <v>https://en.wikipedia.org/wiki/Triple_9</v>
      </c>
      <c r="E477" t="str">
        <v>Crime</v>
      </c>
      <c r="F477" t="str">
        <v>Drama</v>
      </c>
      <c r="G477" t="str">
        <v>John Hillcoat</v>
      </c>
      <c r="H477">
        <v>0</v>
      </c>
      <c r="I477" t="str">
        <v>Kate Winslet</v>
      </c>
      <c r="J477" t="str">
        <v>Woody Harrelson</v>
      </c>
      <c r="K477" t="str">
        <v>Gal Gadot</v>
      </c>
      <c r="L477" t="str">
        <v>Anthony Mackie</v>
      </c>
      <c r="M477" t="str">
        <v>Teresa Palmer</v>
      </c>
      <c r="N477">
        <v>20000000</v>
      </c>
      <c r="O477">
        <v>23400000</v>
      </c>
      <c r="P477" s="65">
        <v>3400000</v>
      </c>
      <c r="Q477">
        <v>0.17</v>
      </c>
    </row>
    <row r="478" spans="1:17" x14ac:dyDescent="0.2">
      <c r="A478" t="str">
        <v>Trouble with the Curve</v>
      </c>
      <c r="B478" s="63">
        <v>41173</v>
      </c>
      <c r="C478">
        <v>2012</v>
      </c>
      <c r="D478" t="str">
        <v>https://en.wikipedia.org/wiki/Trouble_with_the_Curve</v>
      </c>
      <c r="E478" t="str">
        <v>Drama</v>
      </c>
      <c r="F478" t="str">
        <v>Sports</v>
      </c>
      <c r="G478" t="str">
        <v>Robert Lorenz</v>
      </c>
      <c r="H478">
        <v>0</v>
      </c>
      <c r="I478" t="str">
        <v>Clint Eastwood</v>
      </c>
      <c r="J478" t="str">
        <v>Amy Adams</v>
      </c>
      <c r="K478" t="str">
        <v>Matthew Lillard</v>
      </c>
      <c r="L478" t="str">
        <v>Justin Timberlake</v>
      </c>
      <c r="M478" t="str">
        <v>John Goodman</v>
      </c>
      <c r="N478">
        <v>60000000</v>
      </c>
      <c r="O478">
        <v>49000000</v>
      </c>
      <c r="P478" s="65">
        <v>-11000000</v>
      </c>
      <c r="Q478">
        <v>-0.18333333333333332</v>
      </c>
    </row>
    <row r="479" spans="1:17" x14ac:dyDescent="0.2">
      <c r="A479" t="str">
        <v>Trumbo</v>
      </c>
      <c r="B479" s="63">
        <v>42259</v>
      </c>
      <c r="C479">
        <v>2015</v>
      </c>
      <c r="D479" t="str">
        <v>https://en.wikipedia.org/wiki/Trumbo_(2015_film)</v>
      </c>
      <c r="E479" t="str">
        <v>Drama</v>
      </c>
      <c r="F479">
        <v>0</v>
      </c>
      <c r="G479" t="str">
        <v>Jay Roach</v>
      </c>
      <c r="H479">
        <v>0</v>
      </c>
      <c r="I479" t="str">
        <v>Bryan Cranston</v>
      </c>
      <c r="J479" t="str">
        <v>Diane Lane</v>
      </c>
      <c r="K479" t="str">
        <v>Helen Mirren</v>
      </c>
      <c r="L479" t="str">
        <v>John Goodman</v>
      </c>
      <c r="M479" t="str">
        <v>Elle Fanning</v>
      </c>
      <c r="N479">
        <v>15000000</v>
      </c>
      <c r="O479">
        <v>8199999.9999999991</v>
      </c>
      <c r="P479" s="65">
        <v>-6800000.0000000009</v>
      </c>
      <c r="Q479">
        <v>-0.45333333333333342</v>
      </c>
    </row>
    <row r="480" spans="1:17" x14ac:dyDescent="0.2">
      <c r="A480" t="str">
        <v>Truth</v>
      </c>
      <c r="B480" s="63">
        <v>42259</v>
      </c>
      <c r="C480">
        <v>2015</v>
      </c>
      <c r="D480" t="str">
        <v>https://en.wikipedia.org/wiki/Truth_(2015_film)</v>
      </c>
      <c r="E480" t="str">
        <v>Drama</v>
      </c>
      <c r="F480">
        <v>0</v>
      </c>
      <c r="G480" t="str">
        <v>James Vanderbilt</v>
      </c>
      <c r="H480">
        <v>0</v>
      </c>
      <c r="I480" t="str">
        <v>Robert Redford</v>
      </c>
      <c r="J480" t="str">
        <v>Cate Blanchett</v>
      </c>
      <c r="K480" t="str">
        <v>Dennis Quaid</v>
      </c>
      <c r="L480" t="str">
        <v>Topher Grace</v>
      </c>
      <c r="M480" t="str">
        <v>Elisabeth Moss</v>
      </c>
      <c r="N480">
        <v>9600000</v>
      </c>
      <c r="O480">
        <v>5400000</v>
      </c>
      <c r="P480" s="65">
        <v>-4200000</v>
      </c>
      <c r="Q480">
        <v>-0.4375</v>
      </c>
    </row>
    <row r="481" spans="1:17" x14ac:dyDescent="0.2">
      <c r="A481" t="str">
        <v>Turbo</v>
      </c>
      <c r="B481" s="63">
        <v>41472</v>
      </c>
      <c r="C481">
        <v>2013</v>
      </c>
      <c r="D481" t="str">
        <v>https://en.wikipedia.org/wiki/Turbo_(film)</v>
      </c>
      <c r="E481" t="str">
        <v>Comedy</v>
      </c>
      <c r="F481" t="str">
        <v>Family</v>
      </c>
      <c r="G481" t="str">
        <v>David Soren</v>
      </c>
      <c r="H481">
        <v>0</v>
      </c>
      <c r="I481" t="str">
        <v>Ryan Reynolds</v>
      </c>
      <c r="J481" t="str">
        <v>Paul Giamatti</v>
      </c>
      <c r="K481" t="str">
        <v>Michael Peña</v>
      </c>
      <c r="L481" t="str">
        <v>Luis Guzmán</v>
      </c>
      <c r="M481" t="str">
        <v>Bill Hader</v>
      </c>
      <c r="N481">
        <v>127000000</v>
      </c>
      <c r="O481">
        <v>282600000</v>
      </c>
      <c r="P481" s="65">
        <v>155600000</v>
      </c>
      <c r="Q481">
        <v>1.2251968503937007</v>
      </c>
    </row>
    <row r="482" spans="1:17" x14ac:dyDescent="0.2">
      <c r="A482" t="str">
        <v>Tusk</v>
      </c>
      <c r="B482" s="63">
        <v>41888</v>
      </c>
      <c r="C482">
        <v>2014</v>
      </c>
      <c r="D482" t="str">
        <v>https://en.wikipedia.org/wiki/Tusk_(2014_film)</v>
      </c>
      <c r="E482" t="str">
        <v>Horror</v>
      </c>
      <c r="F482">
        <v>0</v>
      </c>
      <c r="G482" t="str">
        <v>Kevin Smith</v>
      </c>
      <c r="H482">
        <v>0</v>
      </c>
      <c r="I482" t="str">
        <v>Michael Parks</v>
      </c>
      <c r="J482" t="str">
        <v>Justin Long</v>
      </c>
      <c r="K482" t="str">
        <v>Haley Joel Osment</v>
      </c>
      <c r="L482" t="str">
        <v>Génesis Rodríguez</v>
      </c>
      <c r="M482" t="str">
        <v>Johnny Depp</v>
      </c>
      <c r="N482">
        <v>3000000</v>
      </c>
      <c r="O482">
        <v>1900000</v>
      </c>
      <c r="P482" s="65">
        <v>-1100000</v>
      </c>
      <c r="Q482">
        <v>-0.36666666666666664</v>
      </c>
    </row>
    <row r="483" spans="1:17" x14ac:dyDescent="0.2">
      <c r="A483" t="str">
        <v>Unbroken</v>
      </c>
      <c r="B483" s="63">
        <v>41960</v>
      </c>
      <c r="C483">
        <v>2014</v>
      </c>
      <c r="D483" t="str">
        <v>https://en.wikipedia.org/wiki/Unbroken_(film)</v>
      </c>
      <c r="E483" t="str">
        <v>Drama</v>
      </c>
      <c r="F483">
        <v>0</v>
      </c>
      <c r="G483" t="str">
        <v>Angelina Jolie</v>
      </c>
      <c r="H483">
        <v>0</v>
      </c>
      <c r="I483" t="str">
        <v>Jack O'Connell</v>
      </c>
      <c r="J483" t="str">
        <v>Miyavi</v>
      </c>
      <c r="K483" t="str">
        <v>Domhnall Gleeson</v>
      </c>
      <c r="L483" t="str">
        <v>Garrett Hedlund</v>
      </c>
      <c r="M483" t="str">
        <v>Jai Courtney</v>
      </c>
      <c r="N483">
        <v>65000000</v>
      </c>
      <c r="O483">
        <v>163400000</v>
      </c>
      <c r="P483" s="65">
        <v>98400000</v>
      </c>
      <c r="Q483">
        <v>1.5138461538461538</v>
      </c>
    </row>
    <row r="484" spans="1:17" x14ac:dyDescent="0.2">
      <c r="A484" t="str">
        <v>Unfinished Business</v>
      </c>
      <c r="B484" s="63">
        <v>42069</v>
      </c>
      <c r="C484">
        <v>2015</v>
      </c>
      <c r="D484" t="str">
        <v>https://en.wikipedia.org/wiki/Unfinished_Business_(2015_film)</v>
      </c>
      <c r="E484" t="str">
        <v>Comedy</v>
      </c>
      <c r="F484">
        <v>0</v>
      </c>
      <c r="G484" t="str">
        <v>Ken Scott</v>
      </c>
      <c r="H484">
        <v>0</v>
      </c>
      <c r="I484" t="str">
        <v>Vince Vaughn</v>
      </c>
      <c r="J484" t="str">
        <v>Tom Wilkinson</v>
      </c>
      <c r="K484" t="str">
        <v>Dave Franco</v>
      </c>
      <c r="L484" t="str">
        <v>Sienna Miller</v>
      </c>
      <c r="M484" t="str">
        <v>Nick Frost</v>
      </c>
      <c r="N484">
        <v>35000000</v>
      </c>
      <c r="O484">
        <v>14400000</v>
      </c>
      <c r="P484" s="65">
        <v>-20600000</v>
      </c>
      <c r="Q484">
        <v>-0.58857142857142852</v>
      </c>
    </row>
    <row r="485" spans="1:17" x14ac:dyDescent="0.2">
      <c r="A485" t="str">
        <v>Unfriended</v>
      </c>
      <c r="B485" s="63">
        <v>41840</v>
      </c>
      <c r="C485">
        <v>2014</v>
      </c>
      <c r="D485" t="str">
        <v>https://en.wikipedia.org/wiki/Unfriended</v>
      </c>
      <c r="E485" t="str">
        <v>Horror</v>
      </c>
      <c r="F485">
        <v>0</v>
      </c>
      <c r="G485" t="str">
        <v>Levan Gabriadze</v>
      </c>
      <c r="H485">
        <v>0</v>
      </c>
      <c r="I485" t="str">
        <v>Shelley Hennig</v>
      </c>
      <c r="J485" t="str">
        <v>Renee Olstead</v>
      </c>
      <c r="K485" t="str">
        <v>Jacob Wysocki</v>
      </c>
      <c r="L485" t="str">
        <v>Will Peltz</v>
      </c>
      <c r="M485">
        <v>0</v>
      </c>
      <c r="N485">
        <v>1000000</v>
      </c>
      <c r="O485">
        <v>64099999.999999993</v>
      </c>
      <c r="P485" s="65">
        <v>63099999.999999993</v>
      </c>
      <c r="Q485">
        <v>63.099999999999994</v>
      </c>
    </row>
    <row r="486" spans="1:17" x14ac:dyDescent="0.2">
      <c r="A486" t="str">
        <v>Vacation</v>
      </c>
      <c r="B486" s="63">
        <v>42214</v>
      </c>
      <c r="C486">
        <v>2015</v>
      </c>
      <c r="D486" t="str">
        <v>https://en.wikipedia.org/wiki/Vacation_(2015_film)</v>
      </c>
      <c r="E486" t="str">
        <v>Adventure</v>
      </c>
      <c r="F486" t="str">
        <v>Comedy</v>
      </c>
      <c r="G486" t="str">
        <v>John Francis Daley</v>
      </c>
      <c r="H486" t="str">
        <v>Jonathan Goldstein</v>
      </c>
      <c r="I486" t="str">
        <v>Ed Helms</v>
      </c>
      <c r="J486" t="str">
        <v>Christina Applegate</v>
      </c>
      <c r="K486" t="str">
        <v>Leslie Mann</v>
      </c>
      <c r="L486" t="str">
        <v>Chris Hemsworth</v>
      </c>
      <c r="M486" t="str">
        <v>Charlie Day</v>
      </c>
      <c r="N486">
        <v>31000000</v>
      </c>
      <c r="O486">
        <v>104900000</v>
      </c>
      <c r="P486" s="65">
        <v>73900000</v>
      </c>
      <c r="Q486">
        <v>2.3838709677419354</v>
      </c>
    </row>
    <row r="487" spans="1:17" x14ac:dyDescent="0.2">
      <c r="A487" t="str">
        <v>Vampire Academy</v>
      </c>
      <c r="B487" s="63">
        <v>41677</v>
      </c>
      <c r="C487">
        <v>2014</v>
      </c>
      <c r="D487" t="str">
        <v>https://en.wikipedia.org/wiki/Vampire_Academy_(film)</v>
      </c>
      <c r="E487" t="str">
        <v>Action</v>
      </c>
      <c r="F487" t="str">
        <v>Romance</v>
      </c>
      <c r="G487" t="str">
        <v>Mark Waters</v>
      </c>
      <c r="H487">
        <v>0</v>
      </c>
      <c r="I487" t="str">
        <v>Zoey Deutch</v>
      </c>
      <c r="J487" t="str">
        <v>Lucy Fry</v>
      </c>
      <c r="K487" t="str">
        <v>Danila Kozlovsky</v>
      </c>
      <c r="L487">
        <v>0</v>
      </c>
      <c r="M487">
        <v>0</v>
      </c>
      <c r="N487">
        <v>30000000</v>
      </c>
      <c r="O487">
        <v>15400000</v>
      </c>
      <c r="P487" s="65">
        <v>-14600000</v>
      </c>
      <c r="Q487">
        <v>-0.48666666666666669</v>
      </c>
    </row>
    <row r="488" spans="1:17" x14ac:dyDescent="0.2">
      <c r="A488" t="str">
        <v>Veronica Mars</v>
      </c>
      <c r="B488" s="63">
        <v>41712</v>
      </c>
      <c r="C488">
        <v>2014</v>
      </c>
      <c r="D488" t="str">
        <v>https://en.wikipedia.org/wiki/Veronica_Mars_(film)</v>
      </c>
      <c r="E488" t="str">
        <v>Mystery</v>
      </c>
      <c r="F488" t="str">
        <v>Drama</v>
      </c>
      <c r="G488" t="str">
        <v>Rob Thomas</v>
      </c>
      <c r="H488">
        <v>0</v>
      </c>
      <c r="I488" t="str">
        <v>Kristen Bell</v>
      </c>
      <c r="J488" t="str">
        <v>Jason Dohring</v>
      </c>
      <c r="K488" t="str">
        <v>Krysten Ritter</v>
      </c>
      <c r="L488" t="str">
        <v>Ryan Hansen</v>
      </c>
      <c r="M488" t="str">
        <v>Francis Capra</v>
      </c>
      <c r="N488">
        <v>6000000</v>
      </c>
      <c r="O488">
        <v>3500000</v>
      </c>
      <c r="P488" s="65">
        <v>-2500000</v>
      </c>
      <c r="Q488">
        <v>-0.41666666666666669</v>
      </c>
    </row>
    <row r="489" spans="1:17" x14ac:dyDescent="0.2">
      <c r="A489" t="str">
        <v>Victor Frankenstein</v>
      </c>
      <c r="B489" s="63">
        <v>42333</v>
      </c>
      <c r="C489">
        <v>2015</v>
      </c>
      <c r="D489" t="str">
        <v>https://en.wikipedia.org/wiki/Victor_Frankenstein_(film)</v>
      </c>
      <c r="E489" t="str">
        <v>Horror</v>
      </c>
      <c r="F489">
        <v>0</v>
      </c>
      <c r="G489" t="str">
        <v>Paul McGuigan</v>
      </c>
      <c r="H489">
        <v>0</v>
      </c>
      <c r="I489" t="str">
        <v>Daniel Radcliffe</v>
      </c>
      <c r="J489" t="str">
        <v>James McAvoy</v>
      </c>
      <c r="K489" t="str">
        <v>Jessica Brown Findlay</v>
      </c>
      <c r="L489" t="str">
        <v>Andrew Scott</v>
      </c>
      <c r="M489">
        <v>0</v>
      </c>
      <c r="N489">
        <v>40000000</v>
      </c>
      <c r="O489">
        <v>34200000</v>
      </c>
      <c r="P489" s="65">
        <v>-5800000</v>
      </c>
      <c r="Q489">
        <v>-0.14499999999999999</v>
      </c>
    </row>
    <row r="490" spans="1:17" x14ac:dyDescent="0.2">
      <c r="A490" t="str">
        <v>Wanderlust</v>
      </c>
      <c r="B490" s="63">
        <v>40963</v>
      </c>
      <c r="C490">
        <v>2012</v>
      </c>
      <c r="D490" t="str">
        <v>https://en.wikipedia.org/wiki/Wanderlust_(2012_film)</v>
      </c>
      <c r="E490" t="str">
        <v>Comedy</v>
      </c>
      <c r="F490">
        <v>0</v>
      </c>
      <c r="G490" t="str">
        <v>David Wain</v>
      </c>
      <c r="H490">
        <v>0</v>
      </c>
      <c r="I490" t="str">
        <v>Paul Rudd</v>
      </c>
      <c r="J490" t="str">
        <v>Jennifer Aniston</v>
      </c>
      <c r="K490" t="str">
        <v>Malin Akerman</v>
      </c>
      <c r="L490" t="str">
        <v>Justin Theroux</v>
      </c>
      <c r="M490" t="str">
        <v>Ken Marino</v>
      </c>
      <c r="N490">
        <v>35000000</v>
      </c>
      <c r="O490">
        <v>24200000</v>
      </c>
      <c r="P490" s="65">
        <v>-10800000</v>
      </c>
      <c r="Q490">
        <v>-0.30857142857142855</v>
      </c>
    </row>
    <row r="491" spans="1:17" x14ac:dyDescent="0.2">
      <c r="A491" t="str">
        <v>War Dogs</v>
      </c>
      <c r="B491" s="63">
        <v>42601</v>
      </c>
      <c r="C491">
        <v>2016</v>
      </c>
      <c r="D491" t="str">
        <v>https://en.wikipedia.org/wiki/War_Dogs_(2016_film)</v>
      </c>
      <c r="E491" t="str">
        <v>Crime</v>
      </c>
      <c r="F491" t="str">
        <v>Comedy</v>
      </c>
      <c r="G491" t="str">
        <v>Todd Phillips</v>
      </c>
      <c r="H491">
        <v>0</v>
      </c>
      <c r="I491" t="str">
        <v>Jonah Hill</v>
      </c>
      <c r="J491" t="str">
        <v>Miles Teller</v>
      </c>
      <c r="K491" t="str">
        <v>Ana de Armas</v>
      </c>
      <c r="L491" t="str">
        <v>J. B. Blanc</v>
      </c>
      <c r="M491">
        <v>0</v>
      </c>
      <c r="N491">
        <v>40000000</v>
      </c>
      <c r="O491">
        <v>42700000</v>
      </c>
      <c r="P491" s="65">
        <v>2700000</v>
      </c>
      <c r="Q491">
        <v>6.7500000000000004E-2</v>
      </c>
    </row>
    <row r="492" spans="1:17" x14ac:dyDescent="0.2">
      <c r="A492" t="str">
        <v>War Room</v>
      </c>
      <c r="B492" s="63">
        <v>42244</v>
      </c>
      <c r="C492">
        <v>2015</v>
      </c>
      <c r="D492" t="str">
        <v>https://en.wikipedia.org/wiki/War_Room_(film)</v>
      </c>
      <c r="E492" t="str">
        <v>Drama</v>
      </c>
      <c r="F492">
        <v>0</v>
      </c>
      <c r="G492" t="str">
        <v>Alex Kendrick</v>
      </c>
      <c r="H492">
        <v>0</v>
      </c>
      <c r="I492" t="str">
        <v>Alex Kendrick</v>
      </c>
      <c r="J492" t="str">
        <v>Priscilla Shirer</v>
      </c>
      <c r="K492" t="str">
        <v>T.C. Stallings</v>
      </c>
      <c r="L492" t="str">
        <v>Beth Moore</v>
      </c>
      <c r="M492" t="str">
        <v>Karen Abercrombie</v>
      </c>
      <c r="N492">
        <v>3000000</v>
      </c>
      <c r="O492">
        <v>73700000</v>
      </c>
      <c r="P492" s="65">
        <v>70700000</v>
      </c>
      <c r="Q492">
        <v>23.566666666666666</v>
      </c>
    </row>
    <row r="493" spans="1:17" x14ac:dyDescent="0.2">
      <c r="A493" t="str">
        <v>Warcraft</v>
      </c>
      <c r="B493" s="63">
        <v>42531</v>
      </c>
      <c r="C493">
        <v>2016</v>
      </c>
      <c r="D493" t="str">
        <v>https://en.wikipedia.org/wiki/Warcraft_(film)</v>
      </c>
      <c r="E493" t="str">
        <v>Action</v>
      </c>
      <c r="F493" t="str">
        <v>Fantasy</v>
      </c>
      <c r="G493" t="str">
        <v>Duncan Jones</v>
      </c>
      <c r="H493">
        <v>0</v>
      </c>
      <c r="I493" t="str">
        <v>Ben Foster</v>
      </c>
      <c r="J493" t="str">
        <v>Travis Fimmel</v>
      </c>
      <c r="K493" t="str">
        <v>Paula Patton</v>
      </c>
      <c r="L493" t="str">
        <v>Toby Kebbell</v>
      </c>
      <c r="M493" t="str">
        <v>Dominic Cooper</v>
      </c>
      <c r="N493">
        <v>160000000</v>
      </c>
      <c r="O493">
        <v>433500000</v>
      </c>
      <c r="P493" s="65">
        <v>273500000</v>
      </c>
      <c r="Q493">
        <v>1.7093750000000001</v>
      </c>
    </row>
    <row r="494" spans="1:17" x14ac:dyDescent="0.2">
      <c r="A494" t="str">
        <v>Warm Bodies</v>
      </c>
      <c r="B494" s="63">
        <v>41306</v>
      </c>
      <c r="C494">
        <v>2013</v>
      </c>
      <c r="D494" t="str">
        <v>https://en.wikipedia.org/wiki/Warm_Bodies_(film)</v>
      </c>
      <c r="E494" t="str">
        <v>Comedy</v>
      </c>
      <c r="F494" t="str">
        <v>Horror</v>
      </c>
      <c r="G494" t="str">
        <v>Jonathan Levine</v>
      </c>
      <c r="H494">
        <v>0</v>
      </c>
      <c r="I494" t="str">
        <v>Nicholas Hoult</v>
      </c>
      <c r="J494" t="str">
        <v>Teresa Palmer</v>
      </c>
      <c r="K494" t="str">
        <v>Rob Corddry</v>
      </c>
      <c r="L494" t="str">
        <v>John Malkovich</v>
      </c>
      <c r="M494" t="str">
        <v>Analeigh Tipton</v>
      </c>
      <c r="N494">
        <v>35000000</v>
      </c>
      <c r="O494">
        <v>117000000</v>
      </c>
      <c r="P494" s="65">
        <v>82000000</v>
      </c>
      <c r="Q494">
        <v>2.342857142857143</v>
      </c>
    </row>
    <row r="495" spans="1:17" x14ac:dyDescent="0.2">
      <c r="A495" t="str">
        <v>What Maisie Knew</v>
      </c>
      <c r="B495" s="63">
        <v>41397</v>
      </c>
      <c r="C495">
        <v>2013</v>
      </c>
      <c r="D495" t="str">
        <v>https://en.wikipedia.org/wiki/What_Maisie_Knew_(film)</v>
      </c>
      <c r="E495" t="str">
        <v>Drama</v>
      </c>
      <c r="F495">
        <v>0</v>
      </c>
      <c r="G495" t="str">
        <v>Scott McGehee</v>
      </c>
      <c r="H495" t="str">
        <v>David Siegel</v>
      </c>
      <c r="I495" t="str">
        <v>Julianne Moore</v>
      </c>
      <c r="J495" t="str">
        <v>Steve Coogan</v>
      </c>
      <c r="K495" t="str">
        <v>Alexander Skarsgård</v>
      </c>
      <c r="L495" t="str">
        <v>Joanna Vanderham</v>
      </c>
      <c r="M495" t="str">
        <v>Onata Aprile</v>
      </c>
      <c r="N495">
        <v>5000000</v>
      </c>
      <c r="O495">
        <v>2700000</v>
      </c>
      <c r="P495" s="65">
        <v>-2300000</v>
      </c>
      <c r="Q495">
        <v>-0.46</v>
      </c>
    </row>
    <row r="496" spans="1:17" x14ac:dyDescent="0.2">
      <c r="A496" t="str">
        <v>What to Expect When You're Expecting</v>
      </c>
      <c r="B496" s="63">
        <v>41047</v>
      </c>
      <c r="C496">
        <v>2012</v>
      </c>
      <c r="D496" t="str">
        <v>https://en.wikipedia.org/wiki/What_to_Expect_When_You%2527re_Expecting_(film)</v>
      </c>
      <c r="E496" t="str">
        <v>Comedy</v>
      </c>
      <c r="F496">
        <v>0</v>
      </c>
      <c r="G496" t="str">
        <v>Kirk Jones</v>
      </c>
      <c r="H496">
        <v>0</v>
      </c>
      <c r="I496" t="str">
        <v>Cameron Diaz</v>
      </c>
      <c r="J496" t="str">
        <v>Jennifer Lopez</v>
      </c>
      <c r="K496" t="str">
        <v>Brooklyn Decker</v>
      </c>
      <c r="L496" t="str">
        <v>Elizabeth Banks</v>
      </c>
      <c r="M496" t="str">
        <v>Anna Kendrick</v>
      </c>
      <c r="N496">
        <v>40000000</v>
      </c>
      <c r="O496">
        <v>84400000</v>
      </c>
      <c r="P496" s="65">
        <v>44400000</v>
      </c>
      <c r="Q496">
        <v>1.1100000000000001</v>
      </c>
    </row>
    <row r="497" spans="1:17" x14ac:dyDescent="0.2">
      <c r="A497" t="str">
        <v>When the Game Stands Tall</v>
      </c>
      <c r="B497" s="63">
        <v>41855</v>
      </c>
      <c r="C497">
        <v>2014</v>
      </c>
      <c r="D497" t="str">
        <v>https://en.wikipedia.org/wiki/When_the_Game_Stands_Tall</v>
      </c>
      <c r="E497" t="str">
        <v>Religious</v>
      </c>
      <c r="F497" t="str">
        <v>Drama</v>
      </c>
      <c r="G497" t="str">
        <v>Thomas Carter</v>
      </c>
      <c r="H497">
        <v>0</v>
      </c>
      <c r="I497" t="str">
        <v>Jim Caviezel</v>
      </c>
      <c r="J497" t="str">
        <v>Laura Dern</v>
      </c>
      <c r="K497" t="str">
        <v>Michael Chiklis</v>
      </c>
      <c r="L497" t="str">
        <v>Alexander Ludwig</v>
      </c>
      <c r="M497">
        <v>0</v>
      </c>
      <c r="N497">
        <v>15000000</v>
      </c>
      <c r="O497">
        <v>30100000</v>
      </c>
      <c r="P497" s="65">
        <v>15100000</v>
      </c>
      <c r="Q497">
        <v>1.0066666666666666</v>
      </c>
    </row>
    <row r="498" spans="1:17" x14ac:dyDescent="0.2">
      <c r="A498" t="str">
        <v>Whiplash</v>
      </c>
      <c r="B498" s="63">
        <v>41655</v>
      </c>
      <c r="C498">
        <v>2014</v>
      </c>
      <c r="D498" t="str">
        <v>https://en.wikipedia.org/wiki/Whiplash_(2014_film)</v>
      </c>
      <c r="E498" t="str">
        <v>Drama</v>
      </c>
      <c r="F498">
        <v>0</v>
      </c>
      <c r="G498" t="str">
        <v>Damien Chazelle</v>
      </c>
      <c r="H498">
        <v>0</v>
      </c>
      <c r="I498" t="str">
        <v>J. K. Simmons</v>
      </c>
      <c r="J498" t="str">
        <v>Miles Teller</v>
      </c>
      <c r="K498" t="str">
        <v>Paul Reiser</v>
      </c>
      <c r="L498" t="str">
        <v>Melissa Benoist</v>
      </c>
      <c r="M498">
        <v>0</v>
      </c>
      <c r="N498">
        <v>3300000</v>
      </c>
      <c r="O498">
        <v>49000000</v>
      </c>
      <c r="P498" s="65">
        <v>45700000</v>
      </c>
      <c r="Q498">
        <v>13.848484848484848</v>
      </c>
    </row>
    <row r="499" spans="1:17" x14ac:dyDescent="0.2">
      <c r="A499" t="str">
        <v>Whiskey Tango Foxtrot</v>
      </c>
      <c r="B499" s="63">
        <v>42433</v>
      </c>
      <c r="C499">
        <v>2016</v>
      </c>
      <c r="D499" t="str">
        <v>https://en.wikipedia.org/wiki/Whiskey_Tango_Foxtrot_(film)</v>
      </c>
      <c r="E499" t="str">
        <v>Drama</v>
      </c>
      <c r="F499" t="str">
        <v>Comedy</v>
      </c>
      <c r="G499" t="str">
        <v>Glenn Ficarra</v>
      </c>
      <c r="H499" t="str">
        <v>John Requa</v>
      </c>
      <c r="I499" t="str">
        <v>Tina Fey</v>
      </c>
      <c r="J499" t="str">
        <v>Margot Robbie</v>
      </c>
      <c r="K499" t="str">
        <v>Martin Freeman</v>
      </c>
      <c r="L499" t="str">
        <v>Billy Bob Thornton</v>
      </c>
      <c r="M499" t="str">
        <v>Alfred Molina</v>
      </c>
      <c r="N499">
        <v>35000000</v>
      </c>
      <c r="O499">
        <v>24900000</v>
      </c>
      <c r="P499" s="65">
        <v>-10100000</v>
      </c>
      <c r="Q499">
        <v>-0.28857142857142859</v>
      </c>
    </row>
    <row r="500" spans="1:17" x14ac:dyDescent="0.2">
      <c r="A500" t="str">
        <v>White House Down</v>
      </c>
      <c r="B500" s="63">
        <v>41453</v>
      </c>
      <c r="C500">
        <v>2013</v>
      </c>
      <c r="D500" t="str">
        <v>https://en.wikipedia.org/wiki/White_House_Down</v>
      </c>
      <c r="E500" t="str">
        <v>Action</v>
      </c>
      <c r="F500">
        <v>0</v>
      </c>
      <c r="G500" t="str">
        <v>Roland Emmerich</v>
      </c>
      <c r="H500">
        <v>0</v>
      </c>
      <c r="I500" t="str">
        <v>Channing Tatum</v>
      </c>
      <c r="J500" t="str">
        <v>Jamie Foxx</v>
      </c>
      <c r="K500" t="str">
        <v>Maggie Gyllenhaal</v>
      </c>
      <c r="L500" t="str">
        <v>James Woods</v>
      </c>
      <c r="M500" t="str">
        <v>Richard Jenkins</v>
      </c>
      <c r="N500">
        <v>150000000</v>
      </c>
      <c r="O500">
        <v>205000000</v>
      </c>
      <c r="P500" s="65">
        <v>55000000</v>
      </c>
      <c r="Q500">
        <v>0.36666666666666664</v>
      </c>
    </row>
    <row r="501" spans="1:17" x14ac:dyDescent="0.2">
      <c r="A501" t="str">
        <v>Wild</v>
      </c>
      <c r="B501" s="63">
        <v>41880</v>
      </c>
      <c r="C501">
        <v>2014</v>
      </c>
      <c r="D501" t="str">
        <v>https://en.wikipedia.org/wiki/Wild_(2014_film)</v>
      </c>
      <c r="E501" t="str">
        <v>Drama</v>
      </c>
      <c r="F501">
        <v>0</v>
      </c>
      <c r="G501" t="str">
        <v>Jean-Marc Vallée</v>
      </c>
      <c r="H501">
        <v>0</v>
      </c>
      <c r="I501" t="str">
        <v>Reese Witherspoon</v>
      </c>
      <c r="J501" t="str">
        <v>Gaby Hoffmann</v>
      </c>
      <c r="K501" t="str">
        <v>Michiel Huisman</v>
      </c>
      <c r="L501" t="str">
        <v>Charles Baker</v>
      </c>
      <c r="M501">
        <v>0</v>
      </c>
      <c r="N501">
        <v>15000000</v>
      </c>
      <c r="O501">
        <v>52500000</v>
      </c>
      <c r="P501" s="65">
        <v>37500000</v>
      </c>
      <c r="Q501">
        <v>2.5</v>
      </c>
    </row>
    <row r="502" spans="1:17" x14ac:dyDescent="0.2">
      <c r="A502" t="str">
        <v>Winter's Tale</v>
      </c>
      <c r="B502" s="63">
        <v>41683</v>
      </c>
      <c r="C502">
        <v>2014</v>
      </c>
      <c r="D502" t="str">
        <v>https://en.wikipedia.org/wiki/Winter%2527s_Tale_(film)</v>
      </c>
      <c r="E502" t="str">
        <v>Drama</v>
      </c>
      <c r="F502" t="str">
        <v>Fantasy</v>
      </c>
      <c r="G502" t="str">
        <v>Akiva Goldsman</v>
      </c>
      <c r="H502">
        <v>0</v>
      </c>
      <c r="I502" t="str">
        <v>Colin Farrell</v>
      </c>
      <c r="J502" t="str">
        <v>Russell Crowe</v>
      </c>
      <c r="K502" t="str">
        <v>Jessica Brown Findlay</v>
      </c>
      <c r="L502" t="str">
        <v>Jennifer Connelly</v>
      </c>
      <c r="M502" t="str">
        <v>Will Smith</v>
      </c>
      <c r="N502">
        <v>60000000</v>
      </c>
      <c r="O502">
        <v>31100000</v>
      </c>
      <c r="P502" s="65">
        <v>-28900000</v>
      </c>
      <c r="Q502">
        <v>-0.48166666666666669</v>
      </c>
    </row>
    <row r="503" spans="1:17" x14ac:dyDescent="0.2">
      <c r="A503" t="str">
        <v>Wish I Was Here</v>
      </c>
      <c r="B503" s="63">
        <v>41657</v>
      </c>
      <c r="C503">
        <v>2014</v>
      </c>
      <c r="D503" t="str">
        <v>https://en.wikipedia.org/wiki/Wish_I_Was_Here</v>
      </c>
      <c r="E503" t="str">
        <v>Drama</v>
      </c>
      <c r="F503" t="str">
        <v>Comedy</v>
      </c>
      <c r="G503" t="str">
        <v>Zach Braff</v>
      </c>
      <c r="H503">
        <v>0</v>
      </c>
      <c r="I503" t="str">
        <v>Zach Braff</v>
      </c>
      <c r="J503" t="str">
        <v>Kate Hudson</v>
      </c>
      <c r="K503" t="str">
        <v>Jim Parsons</v>
      </c>
      <c r="L503" t="str">
        <v>Mandy Patinkin</v>
      </c>
      <c r="M503" t="str">
        <v>Ashley Greene</v>
      </c>
      <c r="N503">
        <v>6000000</v>
      </c>
      <c r="O503">
        <v>5500000</v>
      </c>
      <c r="P503" s="65">
        <v>-500000</v>
      </c>
      <c r="Q503">
        <v>-8.3333333333333329E-2</v>
      </c>
    </row>
    <row r="504" spans="1:17" x14ac:dyDescent="0.2">
      <c r="A504" t="str">
        <v>Woman in Gold</v>
      </c>
      <c r="B504" s="63">
        <v>42095</v>
      </c>
      <c r="C504">
        <v>2015</v>
      </c>
      <c r="D504" t="str">
        <v>https://en.wikipedia.org/wiki/Woman_in_Gold_(film)</v>
      </c>
      <c r="E504" t="str">
        <v>Drama</v>
      </c>
      <c r="F504">
        <v>0</v>
      </c>
      <c r="G504" t="str">
        <v>Simon Curtis</v>
      </c>
      <c r="H504">
        <v>0</v>
      </c>
      <c r="I504" t="str">
        <v>Helen Mirren</v>
      </c>
      <c r="J504" t="str">
        <v>Ryan Reynolds</v>
      </c>
      <c r="K504" t="str">
        <v>Daniel Brühl</v>
      </c>
      <c r="L504" t="str">
        <v>Katie Holmes</v>
      </c>
      <c r="M504" t="str">
        <v>Tatiana Maslany</v>
      </c>
      <c r="N504">
        <v>11000000</v>
      </c>
      <c r="O504">
        <v>61600000</v>
      </c>
      <c r="P504" s="65">
        <v>50600000</v>
      </c>
      <c r="Q504">
        <v>4.5999999999999996</v>
      </c>
    </row>
    <row r="505" spans="1:17" x14ac:dyDescent="0.2">
      <c r="A505" t="str">
        <v>Won't Back Down</v>
      </c>
      <c r="B505" s="63">
        <v>41180</v>
      </c>
      <c r="C505">
        <v>2012</v>
      </c>
      <c r="D505" t="str">
        <v>https://en.wikipedia.org/wiki/Won%2527t_Back_Down_(film)</v>
      </c>
      <c r="E505" t="str">
        <v>Drama</v>
      </c>
      <c r="F505">
        <v>0</v>
      </c>
      <c r="G505" t="str">
        <v>Daniel Barnz</v>
      </c>
      <c r="H505">
        <v>0</v>
      </c>
      <c r="I505" t="str">
        <v>Viola Davis</v>
      </c>
      <c r="J505" t="str">
        <v>Maggie Gyllenhaal</v>
      </c>
      <c r="K505" t="str">
        <v>Holly Hunter</v>
      </c>
      <c r="L505" t="str">
        <v>Ving Rhames</v>
      </c>
      <c r="M505" t="str">
        <v>Rosie Perez</v>
      </c>
      <c r="N505">
        <v>19000000</v>
      </c>
      <c r="O505">
        <v>5400000</v>
      </c>
      <c r="P505" s="65">
        <v>-13600000</v>
      </c>
      <c r="Q505">
        <v>-0.71578947368421053</v>
      </c>
    </row>
    <row r="506" spans="1:17" x14ac:dyDescent="0.2">
      <c r="A506" t="str">
        <v>Woodlawn</v>
      </c>
      <c r="B506" s="63">
        <v>42293</v>
      </c>
      <c r="C506">
        <v>2015</v>
      </c>
      <c r="D506" t="str">
        <v>https://en.wikipedia.org/wiki/Woodlawn_(film)</v>
      </c>
      <c r="E506" t="str">
        <v>Drama</v>
      </c>
      <c r="F506">
        <v>0</v>
      </c>
      <c r="G506" t="str">
        <v>The Erwin Brothers</v>
      </c>
      <c r="H506">
        <v>0</v>
      </c>
      <c r="I506" t="str">
        <v>Sean Astin</v>
      </c>
      <c r="J506" t="str">
        <v>Nic Bishop</v>
      </c>
      <c r="K506" t="str">
        <v>Caleb Castille</v>
      </c>
      <c r="L506" t="str">
        <v>Sherri Shepherd</v>
      </c>
      <c r="M506" t="str">
        <v>Jon Voight</v>
      </c>
      <c r="N506">
        <v>13000000</v>
      </c>
      <c r="O506">
        <v>14400000</v>
      </c>
      <c r="P506" s="65">
        <v>1400000</v>
      </c>
      <c r="Q506">
        <v>0.1076923076923077</v>
      </c>
    </row>
    <row r="507" spans="1:17" x14ac:dyDescent="0.2">
      <c r="A507" t="str">
        <v>World War Z</v>
      </c>
      <c r="B507" s="63">
        <v>41446</v>
      </c>
      <c r="C507">
        <v>2013</v>
      </c>
      <c r="D507" t="str">
        <v>https://en.wikipedia.org/wiki/World_War_Z_(film)</v>
      </c>
      <c r="E507" t="str">
        <v>Action</v>
      </c>
      <c r="F507" t="str">
        <v>Horror</v>
      </c>
      <c r="G507" t="str">
        <v>Marc Forster</v>
      </c>
      <c r="H507">
        <v>0</v>
      </c>
      <c r="I507" t="str">
        <v>Brad Pitt</v>
      </c>
      <c r="J507" t="str">
        <v>Mireille Enos</v>
      </c>
      <c r="K507" t="str">
        <v>James Badge Dale</v>
      </c>
      <c r="L507" t="str">
        <v>Daniella Kertesz</v>
      </c>
      <c r="M507" t="str">
        <v>Matthew Fox</v>
      </c>
      <c r="N507">
        <v>190000000</v>
      </c>
      <c r="O507">
        <v>540000000</v>
      </c>
      <c r="P507" s="65">
        <v>350000000</v>
      </c>
      <c r="Q507">
        <v>1.8421052631578947</v>
      </c>
    </row>
    <row r="508" spans="1:17" x14ac:dyDescent="0.2">
      <c r="A508" t="str">
        <v>Wrath of the Titans</v>
      </c>
      <c r="B508" s="63">
        <v>40998</v>
      </c>
      <c r="C508">
        <v>2012</v>
      </c>
      <c r="D508" t="str">
        <v>https://en.wikipedia.org/wiki/Wrath_of_the_Titans</v>
      </c>
      <c r="E508" t="str">
        <v>Action</v>
      </c>
      <c r="F508" t="str">
        <v>Adventure</v>
      </c>
      <c r="G508" t="str">
        <v>Jonathan Liebesman</v>
      </c>
      <c r="H508">
        <v>0</v>
      </c>
      <c r="I508" t="str">
        <v>Sam Worthington</v>
      </c>
      <c r="J508" t="str">
        <v>Liam Neeson</v>
      </c>
      <c r="K508" t="str">
        <v>Ralph Fiennes</v>
      </c>
      <c r="L508" t="str">
        <v>Edgar Ramirez</v>
      </c>
      <c r="M508" t="str">
        <v>Rosamund Pike</v>
      </c>
      <c r="N508">
        <v>150000000</v>
      </c>
      <c r="O508">
        <v>305300000</v>
      </c>
      <c r="P508" s="65">
        <v>155300000</v>
      </c>
      <c r="Q508">
        <v>1.0353333333333334</v>
      </c>
    </row>
    <row r="509" spans="1:17" x14ac:dyDescent="0.2">
      <c r="A509" t="str">
        <v>X-Men: Apocalypse</v>
      </c>
      <c r="B509" s="63">
        <v>42499</v>
      </c>
      <c r="C509">
        <v>2016</v>
      </c>
      <c r="D509" t="str">
        <v>https://en.wikipedia.org/wiki/X-Men:_Apocalypse</v>
      </c>
      <c r="E509" t="str">
        <v>Action</v>
      </c>
      <c r="F509">
        <v>0</v>
      </c>
      <c r="G509" t="str">
        <v>Bryan Singer</v>
      </c>
      <c r="H509">
        <v>0</v>
      </c>
      <c r="I509" t="str">
        <v>James McAvoy</v>
      </c>
      <c r="J509" t="str">
        <v>Michael Fassbender</v>
      </c>
      <c r="K509" t="str">
        <v>Jennifer Lawrence</v>
      </c>
      <c r="L509" t="str">
        <v>Oscar Isaac</v>
      </c>
      <c r="M509" t="str">
        <v>Nicholas Hoult</v>
      </c>
      <c r="N509">
        <v>178000000</v>
      </c>
      <c r="O509">
        <v>544600000</v>
      </c>
      <c r="P509" s="65">
        <v>366600000</v>
      </c>
      <c r="Q509">
        <v>2.059550561797753</v>
      </c>
    </row>
    <row r="510" spans="1:17" x14ac:dyDescent="0.2">
      <c r="A510" t="str">
        <v>X-Men: Days of Future Past</v>
      </c>
      <c r="B510" s="63">
        <v>41769</v>
      </c>
      <c r="C510">
        <v>2014</v>
      </c>
      <c r="D510" t="str">
        <v>https://en.wikipedia.org/wiki/X-Men:_Days_of_Future_Past</v>
      </c>
      <c r="E510" t="str">
        <v>Action</v>
      </c>
      <c r="F510" t="str">
        <v>Adventure</v>
      </c>
      <c r="G510" t="str">
        <v>Bryan Singer</v>
      </c>
      <c r="H510">
        <v>0</v>
      </c>
      <c r="I510" t="str">
        <v>Hugh Jackman</v>
      </c>
      <c r="J510" t="str">
        <v>James McAvoy</v>
      </c>
      <c r="K510" t="str">
        <v>Michael Fassbender</v>
      </c>
      <c r="L510" t="str">
        <v>Halle Berry</v>
      </c>
      <c r="M510" t="str">
        <v>Jennifer Lawrence</v>
      </c>
      <c r="N510">
        <v>200000000</v>
      </c>
      <c r="O510">
        <v>747900000</v>
      </c>
      <c r="P510" s="65">
        <v>547900000</v>
      </c>
      <c r="Q510">
        <v>2.7395</v>
      </c>
    </row>
    <row r="511" spans="1:17" x14ac:dyDescent="0.2">
      <c r="A511" t="str">
        <v>You're Next</v>
      </c>
      <c r="B511" s="63">
        <v>41509</v>
      </c>
      <c r="C511">
        <v>2013</v>
      </c>
      <c r="D511" t="str">
        <v>https://en.wikipedia.org/wiki/You%2527re_Next</v>
      </c>
      <c r="E511" t="str">
        <v>Horror</v>
      </c>
      <c r="F511">
        <v>0</v>
      </c>
      <c r="G511" t="str">
        <v>Adam Wingard</v>
      </c>
      <c r="H511">
        <v>0</v>
      </c>
      <c r="I511" t="str">
        <v>Sharni Vinson</v>
      </c>
      <c r="J511" t="str">
        <v>Joe Swanberg</v>
      </c>
      <c r="K511" t="str">
        <v>AJ Bowen</v>
      </c>
      <c r="L511" t="str">
        <v>Nicholas Tucci</v>
      </c>
      <c r="M511" t="str">
        <v>Barbara Crampton</v>
      </c>
      <c r="N511">
        <v>1000000</v>
      </c>
      <c r="O511">
        <v>26800000</v>
      </c>
      <c r="P511" s="65">
        <v>25800000</v>
      </c>
      <c r="Q511">
        <v>25.8</v>
      </c>
    </row>
    <row r="512" spans="1:17" x14ac:dyDescent="0.2">
      <c r="A512" t="str">
        <v>Zero Dark Thirty</v>
      </c>
      <c r="B512" s="63">
        <v>41262</v>
      </c>
      <c r="C512">
        <v>2012</v>
      </c>
      <c r="D512" t="str">
        <v>https://en.wikipedia.org/wiki/Zero_Dark_Thirty</v>
      </c>
      <c r="E512" t="str">
        <v>Drama</v>
      </c>
      <c r="F512">
        <v>0</v>
      </c>
      <c r="G512" t="str">
        <v>Kathryn Bigelow</v>
      </c>
      <c r="H512">
        <v>0</v>
      </c>
      <c r="I512" t="str">
        <v>Jessica Chastain</v>
      </c>
      <c r="J512" t="str">
        <v>Chris Pratt</v>
      </c>
      <c r="K512" t="str">
        <v>Joel Edgerton</v>
      </c>
      <c r="L512" t="str">
        <v>Kyle Chandler</v>
      </c>
      <c r="M512" t="str">
        <v>Jason Clarke</v>
      </c>
      <c r="N512">
        <v>40000000</v>
      </c>
      <c r="O512">
        <v>132800000.00000001</v>
      </c>
      <c r="P512" s="65">
        <v>92800000.000000015</v>
      </c>
      <c r="Q512">
        <v>2.3200000000000003</v>
      </c>
    </row>
    <row r="513" spans="1:17" x14ac:dyDescent="0.2">
      <c r="A513" t="str">
        <v>Zhong Kui: Snow Girl and the Dark Crystal</v>
      </c>
      <c r="B513" s="63">
        <v>42054</v>
      </c>
      <c r="C513">
        <v>2015</v>
      </c>
      <c r="D513" t="str">
        <v>https://en.wikipedia.org/wiki/Zhong_Kui:_Snow_Girl_and_the_Dark_Crystal</v>
      </c>
      <c r="E513" t="str">
        <v>Romance</v>
      </c>
      <c r="F513" t="str">
        <v>Fantasy</v>
      </c>
      <c r="G513" t="str">
        <v>Peter Pau</v>
      </c>
      <c r="H513">
        <v>0</v>
      </c>
      <c r="I513" t="str">
        <v>Li Bingbing</v>
      </c>
      <c r="J513" t="str">
        <v>Chen Kun</v>
      </c>
      <c r="K513" t="str">
        <v>Yang Zishan</v>
      </c>
      <c r="L513" t="str">
        <v>Winston Chao</v>
      </c>
      <c r="M513" t="str">
        <v>Bao Bei'er</v>
      </c>
      <c r="N513">
        <v>30000000</v>
      </c>
      <c r="O513">
        <v>64470000</v>
      </c>
      <c r="P513" s="65">
        <v>34470000</v>
      </c>
      <c r="Q513">
        <v>1.149</v>
      </c>
    </row>
    <row r="514" spans="1:17" x14ac:dyDescent="0.2">
      <c r="A514" t="str">
        <v>Zoolander 2</v>
      </c>
      <c r="B514" s="63">
        <v>42412</v>
      </c>
      <c r="C514">
        <v>2016</v>
      </c>
      <c r="D514" t="str">
        <v>https://en.wikipedia.org/wiki/Zoolander_2</v>
      </c>
      <c r="E514" t="str">
        <v>Comedy</v>
      </c>
      <c r="F514">
        <v>0</v>
      </c>
      <c r="G514" t="str">
        <v>Ben Stiller</v>
      </c>
      <c r="H514">
        <v>0</v>
      </c>
      <c r="I514" t="str">
        <v>Ben Stiller</v>
      </c>
      <c r="J514" t="str">
        <v>Owen Wilson</v>
      </c>
      <c r="K514" t="str">
        <v>Christine Taylor</v>
      </c>
      <c r="L514" t="str">
        <v>Will Ferrell</v>
      </c>
      <c r="M514" t="str">
        <v>Penélope Cruz</v>
      </c>
      <c r="N514">
        <v>50000000</v>
      </c>
      <c r="O514">
        <v>56000000</v>
      </c>
      <c r="P514" s="65">
        <v>6000000</v>
      </c>
      <c r="Q514">
        <v>0.12</v>
      </c>
    </row>
  </sheetData>
  <conditionalFormatting sqref="A7:P514">
    <cfRule type="expression" dxfId="0" priority="1">
      <formula>"CELL(""row"")=ROW()"</formula>
    </cfRule>
  </conditionalFormatting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1265" r:id="rId3" name="TextBox1">
          <controlPr defaultSize="0" autoLine="0" autoPict="0" linkedCell="B3" r:id="rId4">
            <anchor moveWithCells="1">
              <from>
                <xdr:col>1</xdr:col>
                <xdr:colOff>0</xdr:colOff>
                <xdr:row>2</xdr:row>
                <xdr:rowOff>0</xdr:rowOff>
              </from>
              <to>
                <xdr:col>2</xdr:col>
                <xdr:colOff>0</xdr:colOff>
                <xdr:row>3</xdr:row>
                <xdr:rowOff>142875</xdr:rowOff>
              </to>
            </anchor>
          </controlPr>
        </control>
      </mc:Choice>
      <mc:Fallback>
        <control shapeId="11265" r:id="rId3" name="TextBox1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301AF-5E46-4600-A475-E97BE001C391}">
  <sheetPr codeName="Sheet3"/>
  <dimension ref="A3:C9"/>
  <sheetViews>
    <sheetView zoomScale="130" workbookViewId="0">
      <selection activeCell="A4" sqref="A4"/>
    </sheetView>
  </sheetViews>
  <sheetFormatPr defaultRowHeight="12.75" x14ac:dyDescent="0.2"/>
  <cols>
    <col min="1" max="1" width="13.85546875" bestFit="1" customWidth="1"/>
    <col min="2" max="2" width="29.28515625" bestFit="1" customWidth="1"/>
    <col min="3" max="3" width="17.5703125" bestFit="1" customWidth="1"/>
    <col min="4" max="30" width="11.7109375" bestFit="1" customWidth="1"/>
    <col min="31" max="114" width="12.7109375" bestFit="1" customWidth="1"/>
    <col min="115" max="148" width="13.85546875" bestFit="1" customWidth="1"/>
    <col min="149" max="149" width="12" bestFit="1" customWidth="1"/>
  </cols>
  <sheetData>
    <row r="3" spans="1:3" x14ac:dyDescent="0.2">
      <c r="A3" s="45" t="s">
        <v>2848</v>
      </c>
      <c r="B3" t="s">
        <v>2851</v>
      </c>
      <c r="C3" t="s">
        <v>2850</v>
      </c>
    </row>
    <row r="4" spans="1:3" x14ac:dyDescent="0.2">
      <c r="A4" s="46" t="s">
        <v>2852</v>
      </c>
      <c r="B4" s="47">
        <v>18078040000</v>
      </c>
      <c r="C4" s="47">
        <v>5513800000</v>
      </c>
    </row>
    <row r="5" spans="1:3" x14ac:dyDescent="0.2">
      <c r="A5" s="46" t="s">
        <v>2853</v>
      </c>
      <c r="B5" s="47">
        <v>13672800000</v>
      </c>
      <c r="C5" s="47">
        <v>4438900000</v>
      </c>
    </row>
    <row r="6" spans="1:3" x14ac:dyDescent="0.2">
      <c r="A6" s="46" t="s">
        <v>2854</v>
      </c>
      <c r="B6" s="47">
        <v>20013420000</v>
      </c>
      <c r="C6" s="47">
        <v>5813200000</v>
      </c>
    </row>
    <row r="7" spans="1:3" x14ac:dyDescent="0.2">
      <c r="A7" s="46" t="s">
        <v>2855</v>
      </c>
      <c r="B7" s="47">
        <v>13521310000</v>
      </c>
      <c r="C7" s="47">
        <v>4986850000</v>
      </c>
    </row>
    <row r="8" spans="1:3" x14ac:dyDescent="0.2">
      <c r="A8" s="46" t="s">
        <v>2856</v>
      </c>
      <c r="B8" s="47">
        <v>11921900000</v>
      </c>
      <c r="C8" s="47">
        <v>4073920000</v>
      </c>
    </row>
    <row r="9" spans="1:3" x14ac:dyDescent="0.2">
      <c r="A9" s="46" t="s">
        <v>2849</v>
      </c>
      <c r="B9" s="47">
        <v>77207470000</v>
      </c>
      <c r="C9" s="47">
        <v>24826670000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outlinePr summaryBelow="0" summaryRight="0"/>
  </sheetPr>
  <dimension ref="A1:G50"/>
  <sheetViews>
    <sheetView workbookViewId="0">
      <pane ySplit="1" topLeftCell="A2" activePane="bottomLeft" state="frozen"/>
      <selection pane="bottomLeft" activeCell="G2" sqref="G2"/>
    </sheetView>
  </sheetViews>
  <sheetFormatPr defaultColWidth="12.5703125" defaultRowHeight="15.75" customHeight="1" x14ac:dyDescent="0.2"/>
  <cols>
    <col min="1" max="1" width="12" bestFit="1" customWidth="1"/>
    <col min="2" max="3" width="13.28515625" bestFit="1" customWidth="1"/>
    <col min="4" max="4" width="16.28515625" bestFit="1" customWidth="1"/>
    <col min="5" max="6" width="28.85546875" bestFit="1" customWidth="1"/>
    <col min="7" max="7" width="33.42578125" bestFit="1" customWidth="1"/>
  </cols>
  <sheetData>
    <row r="1" spans="1:7" s="66" customFormat="1" ht="15.75" customHeight="1" x14ac:dyDescent="0.2">
      <c r="A1" s="74" t="s">
        <v>2836</v>
      </c>
      <c r="B1" s="74" t="s">
        <v>2843</v>
      </c>
      <c r="C1" s="74" t="s">
        <v>2844</v>
      </c>
      <c r="D1" s="75" t="s">
        <v>2845</v>
      </c>
      <c r="E1" s="74" t="s">
        <v>2858</v>
      </c>
      <c r="F1" s="74" t="s">
        <v>2859</v>
      </c>
      <c r="G1" s="74" t="s">
        <v>2857</v>
      </c>
    </row>
    <row r="2" spans="1:7" ht="15.75" customHeight="1" x14ac:dyDescent="0.2">
      <c r="A2" s="3" t="s">
        <v>24</v>
      </c>
      <c r="B2">
        <f>COUNTIF('Movie Data'!D2:D509,A2)</f>
        <v>120</v>
      </c>
      <c r="C2" s="3">
        <f>COUNTIF('Movie Data'!E2:E509,A2)</f>
        <v>14</v>
      </c>
      <c r="D2">
        <f>COUNTIF('Movie Data'!D2:E509,A2)</f>
        <v>134</v>
      </c>
      <c r="E2" s="47">
        <f>SUMIF('Movie Data'!D2:D509,Table5[[#This Row],[Genre]],'Movie Data'!O2:O509)</f>
        <v>18123540000</v>
      </c>
      <c r="F2" s="47">
        <f>SUMIF('Movie Data'!E2:E509,Table5[[#This Row],[Genre]],'Movie Data'!O2:O509)</f>
        <v>1401600000</v>
      </c>
      <c r="G2" s="47">
        <f>Table5[[#This Row],[Profit Made from Genre 1]]+Table5[[#This Row],[Profit Made from Genre 2]]</f>
        <v>19525140000</v>
      </c>
    </row>
    <row r="3" spans="1:7" ht="15.75" customHeight="1" x14ac:dyDescent="0.2">
      <c r="A3" s="3" t="s">
        <v>145</v>
      </c>
      <c r="B3">
        <f>COUNTIF('Movie Data'!D3:D510,A3)</f>
        <v>21</v>
      </c>
      <c r="C3" s="3">
        <f>COUNTIF('Movie Data'!E3:E510,A3)</f>
        <v>23</v>
      </c>
      <c r="D3">
        <f>COUNTIF('Movie Data'!D3:E510,A3)</f>
        <v>44</v>
      </c>
      <c r="E3" s="47">
        <f>SUMIF('Movie Data'!D3:D510,Table5[[#This Row],[Genre]],'Movie Data'!O3:O510)</f>
        <v>4741900000</v>
      </c>
      <c r="F3" s="47">
        <f>SUMIF('Movie Data'!E3:E510,Table5[[#This Row],[Genre]],'Movie Data'!O3:O510)</f>
        <v>5328600000</v>
      </c>
      <c r="G3" s="47">
        <f>Table5[[#This Row],[Profit Made from Genre 1]]+Table5[[#This Row],[Profit Made from Genre 2]]</f>
        <v>10070500000</v>
      </c>
    </row>
    <row r="4" spans="1:7" ht="15.75" customHeight="1" x14ac:dyDescent="0.2">
      <c r="A4" s="3" t="s">
        <v>970</v>
      </c>
      <c r="B4">
        <f>COUNTIF('Movie Data'!D4:D511,A4)</f>
        <v>3</v>
      </c>
      <c r="C4" s="3">
        <f>COUNTIF('Movie Data'!E4:E511,A4)</f>
        <v>0</v>
      </c>
      <c r="D4">
        <f>COUNTIF('Movie Data'!D4:E511,A4)</f>
        <v>3</v>
      </c>
      <c r="E4" s="47">
        <f>SUMIF('Movie Data'!D4:D511,Table5[[#This Row],[Genre]],'Movie Data'!O4:O511)</f>
        <v>559600000</v>
      </c>
      <c r="F4" s="47">
        <f>SUMIF('Movie Data'!E4:E511,Table5[[#This Row],[Genre]],'Movie Data'!O4:O511)</f>
        <v>0</v>
      </c>
      <c r="G4" s="47">
        <f>Table5[[#This Row],[Profit Made from Genre 1]]+Table5[[#This Row],[Profit Made from Genre 2]]</f>
        <v>559600000</v>
      </c>
    </row>
    <row r="5" spans="1:7" ht="15.75" customHeight="1" x14ac:dyDescent="0.2">
      <c r="A5" s="3" t="s">
        <v>63</v>
      </c>
      <c r="B5">
        <f>COUNTIF('Movie Data'!D5:D512,A5)</f>
        <v>15</v>
      </c>
      <c r="C5" s="3">
        <f>COUNTIF('Movie Data'!E5:E512,A5)</f>
        <v>3</v>
      </c>
      <c r="D5">
        <f>COUNTIF('Movie Data'!D5:E512,A5)</f>
        <v>18</v>
      </c>
      <c r="E5" s="47">
        <f>SUMIF('Movie Data'!D5:D512,Table5[[#This Row],[Genre]],'Movie Data'!O5:O512)</f>
        <v>450700000</v>
      </c>
      <c r="F5" s="47">
        <f>SUMIF('Movie Data'!E5:E512,Table5[[#This Row],[Genre]],'Movie Data'!O5:O512)</f>
        <v>117700000</v>
      </c>
      <c r="G5" s="47">
        <f>Table5[[#This Row],[Profit Made from Genre 1]]+Table5[[#This Row],[Profit Made from Genre 2]]</f>
        <v>568400000</v>
      </c>
    </row>
    <row r="6" spans="1:7" ht="15.75" customHeight="1" x14ac:dyDescent="0.2">
      <c r="A6" s="3" t="s">
        <v>871</v>
      </c>
      <c r="B6">
        <f>COUNTIF('Movie Data'!D6:D513,A6)</f>
        <v>7</v>
      </c>
      <c r="C6" s="3">
        <f>COUNTIF('Movie Data'!E6:E513,A6)</f>
        <v>0</v>
      </c>
      <c r="D6">
        <f>COUNTIF('Movie Data'!D6:E513,A6)</f>
        <v>7</v>
      </c>
      <c r="E6" s="47">
        <f>SUMIF('Movie Data'!D6:D513,Table5[[#This Row],[Genre]],'Movie Data'!O6:O513)</f>
        <v>187400000</v>
      </c>
      <c r="F6" s="47">
        <f>SUMIF('Movie Data'!E6:E513,Table5[[#This Row],[Genre]],'Movie Data'!O6:O513)</f>
        <v>0</v>
      </c>
      <c r="G6" s="47">
        <f>Table5[[#This Row],[Profit Made from Genre 1]]+Table5[[#This Row],[Profit Made from Genre 2]]</f>
        <v>187400000</v>
      </c>
    </row>
    <row r="7" spans="1:7" ht="15.75" customHeight="1" x14ac:dyDescent="0.2">
      <c r="A7" s="3" t="s">
        <v>42</v>
      </c>
      <c r="B7">
        <f>COUNTIF('Movie Data'!D7:D514,A7)</f>
        <v>97</v>
      </c>
      <c r="C7" s="3">
        <f>COUNTIF('Movie Data'!E7:E514,A7)</f>
        <v>44</v>
      </c>
      <c r="D7">
        <f>COUNTIF('Movie Data'!D7:E514,A7)</f>
        <v>141</v>
      </c>
      <c r="E7" s="47">
        <f>SUMIF('Movie Data'!D7:D514,Table5[[#This Row],[Genre]],'Movie Data'!O7:O514)</f>
        <v>8039300000</v>
      </c>
      <c r="F7" s="47">
        <f>SUMIF('Movie Data'!E7:E514,Table5[[#This Row],[Genre]],'Movie Data'!O7:O514)</f>
        <v>5030700000</v>
      </c>
      <c r="G7" s="47">
        <f>Table5[[#This Row],[Profit Made from Genre 1]]+Table5[[#This Row],[Profit Made from Genre 2]]</f>
        <v>13070000000</v>
      </c>
    </row>
    <row r="8" spans="1:7" ht="15.75" customHeight="1" x14ac:dyDescent="0.2">
      <c r="A8" s="3" t="s">
        <v>33</v>
      </c>
      <c r="B8">
        <f>COUNTIF('Movie Data'!D8:D515,A8)</f>
        <v>23</v>
      </c>
      <c r="C8" s="3">
        <f>COUNTIF('Movie Data'!E8:E515,A8)</f>
        <v>3</v>
      </c>
      <c r="D8">
        <f>COUNTIF('Movie Data'!D8:E515,A8)</f>
        <v>26</v>
      </c>
      <c r="E8" s="47">
        <f>SUMIF('Movie Data'!D8:D515,Table5[[#This Row],[Genre]],'Movie Data'!O8:O515)</f>
        <v>626200000</v>
      </c>
      <c r="F8" s="47">
        <f>SUMIF('Movie Data'!E8:E515,Table5[[#This Row],[Genre]],'Movie Data'!O8:O515)</f>
        <v>33300000</v>
      </c>
      <c r="G8" s="47">
        <f>Table5[[#This Row],[Profit Made from Genre 1]]+Table5[[#This Row],[Profit Made from Genre 2]]</f>
        <v>659500000</v>
      </c>
    </row>
    <row r="9" spans="1:7" ht="15.75" customHeight="1" x14ac:dyDescent="0.2">
      <c r="A9" s="3" t="s">
        <v>222</v>
      </c>
      <c r="B9">
        <f>COUNTIF('Movie Data'!D9:D516,A9)</f>
        <v>1</v>
      </c>
      <c r="C9" s="3">
        <f>COUNTIF('Movie Data'!E9:E516,A9)</f>
        <v>1</v>
      </c>
      <c r="D9">
        <f>COUNTIF('Movie Data'!D9:E516,A9)</f>
        <v>2</v>
      </c>
      <c r="E9" s="47">
        <f>SUMIF('Movie Data'!D9:D516,Table5[[#This Row],[Genre]],'Movie Data'!O9:O516)</f>
        <v>58500000</v>
      </c>
      <c r="F9" s="47">
        <f>SUMIF('Movie Data'!E9:E516,Table5[[#This Row],[Genre]],'Movie Data'!O9:O516)</f>
        <v>18600000</v>
      </c>
      <c r="G9" s="47">
        <f>Table5[[#This Row],[Profit Made from Genre 1]]+Table5[[#This Row],[Profit Made from Genre 2]]</f>
        <v>77100000</v>
      </c>
    </row>
    <row r="10" spans="1:7" ht="15.75" customHeight="1" x14ac:dyDescent="0.2">
      <c r="A10" s="3" t="s">
        <v>64</v>
      </c>
      <c r="B10">
        <f>COUNTIF('Movie Data'!D10:D517,A10)</f>
        <v>89</v>
      </c>
      <c r="C10" s="3">
        <f>COUNTIF('Movie Data'!E10:E517,A10)</f>
        <v>50</v>
      </c>
      <c r="D10">
        <f>COUNTIF('Movie Data'!D10:E517,A10)</f>
        <v>139</v>
      </c>
      <c r="E10" s="47">
        <f>SUMIF('Movie Data'!D10:D517,Table5[[#This Row],[Genre]],'Movie Data'!O10:O517)</f>
        <v>4824190000</v>
      </c>
      <c r="F10" s="47">
        <f>SUMIF('Movie Data'!E10:E517,Table5[[#This Row],[Genre]],'Movie Data'!O10:O517)</f>
        <v>2990200000</v>
      </c>
      <c r="G10" s="47">
        <f>Table5[[#This Row],[Profit Made from Genre 1]]+Table5[[#This Row],[Profit Made from Genre 2]]</f>
        <v>7814390000</v>
      </c>
    </row>
    <row r="11" spans="1:7" ht="15.75" customHeight="1" x14ac:dyDescent="0.2">
      <c r="A11" s="3" t="s">
        <v>191</v>
      </c>
      <c r="B11">
        <f>COUNTIF('Movie Data'!D11:D518,A11)</f>
        <v>12</v>
      </c>
      <c r="C11" s="3">
        <f>COUNTIF('Movie Data'!E11:E518,A11)</f>
        <v>7</v>
      </c>
      <c r="D11">
        <f>COUNTIF('Movie Data'!D11:E518,A11)</f>
        <v>19</v>
      </c>
      <c r="E11" s="47">
        <f>SUMIF('Movie Data'!D11:D518,Table5[[#This Row],[Genre]],'Movie Data'!O11:O518)</f>
        <v>2309700000</v>
      </c>
      <c r="F11" s="47">
        <f>SUMIF('Movie Data'!E11:E518,Table5[[#This Row],[Genre]],'Movie Data'!O11:O518)</f>
        <v>1559700000</v>
      </c>
      <c r="G11" s="47">
        <f>Table5[[#This Row],[Profit Made from Genre 1]]+Table5[[#This Row],[Profit Made from Genre 2]]</f>
        <v>3869400000</v>
      </c>
    </row>
    <row r="12" spans="1:7" ht="15.75" customHeight="1" x14ac:dyDescent="0.2">
      <c r="A12" s="3" t="s">
        <v>54</v>
      </c>
      <c r="B12">
        <f>COUNTIF('Movie Data'!D12:D519,A12)</f>
        <v>10</v>
      </c>
      <c r="C12" s="3">
        <f>COUNTIF('Movie Data'!E12:E519,A12)</f>
        <v>17</v>
      </c>
      <c r="D12">
        <f>COUNTIF('Movie Data'!D12:E519,A12)</f>
        <v>27</v>
      </c>
      <c r="E12" s="47">
        <f>SUMIF('Movie Data'!D12:D519,Table5[[#This Row],[Genre]],'Movie Data'!O12:O519)</f>
        <v>1536100000</v>
      </c>
      <c r="F12" s="47">
        <f>SUMIF('Movie Data'!E12:E519,Table5[[#This Row],[Genre]],'Movie Data'!O12:O519)</f>
        <v>3179050000</v>
      </c>
      <c r="G12" s="47">
        <f>Table5[[#This Row],[Profit Made from Genre 1]]+Table5[[#This Row],[Profit Made from Genre 2]]</f>
        <v>4715150000</v>
      </c>
    </row>
    <row r="13" spans="1:7" ht="15.75" customHeight="1" x14ac:dyDescent="0.2">
      <c r="A13" s="3" t="s">
        <v>17</v>
      </c>
      <c r="B13">
        <f>COUNTIF('Movie Data'!D13:D520,A13)</f>
        <v>43</v>
      </c>
      <c r="C13" s="3">
        <f>COUNTIF('Movie Data'!E13:E520,A13)</f>
        <v>9</v>
      </c>
      <c r="D13">
        <f>COUNTIF('Movie Data'!D13:E520,A13)</f>
        <v>52</v>
      </c>
      <c r="E13" s="47">
        <f>SUMIF('Movie Data'!D13:D520,Table5[[#This Row],[Genre]],'Movie Data'!O13:O520)</f>
        <v>2621200000</v>
      </c>
      <c r="F13" s="47">
        <f>SUMIF('Movie Data'!E13:E520,Table5[[#This Row],[Genre]],'Movie Data'!O13:O520)</f>
        <v>1468000000</v>
      </c>
      <c r="G13" s="47">
        <f>Table5[[#This Row],[Profit Made from Genre 1]]+Table5[[#This Row],[Profit Made from Genre 2]]</f>
        <v>4089200000</v>
      </c>
    </row>
    <row r="14" spans="1:7" ht="15.75" customHeight="1" x14ac:dyDescent="0.2">
      <c r="A14" s="3" t="s">
        <v>296</v>
      </c>
      <c r="B14">
        <f>COUNTIF('Movie Data'!D14:D521,A14)</f>
        <v>4</v>
      </c>
      <c r="C14" s="3">
        <f>COUNTIF('Movie Data'!E14:E521,A14)</f>
        <v>5</v>
      </c>
      <c r="D14">
        <f>COUNTIF('Movie Data'!D14:E521,A14)</f>
        <v>9</v>
      </c>
      <c r="E14" s="47">
        <f>SUMIF('Movie Data'!D14:D521,Table5[[#This Row],[Genre]],'Movie Data'!O14:O521)</f>
        <v>359000000</v>
      </c>
      <c r="F14" s="47">
        <f>SUMIF('Movie Data'!E14:E521,Table5[[#This Row],[Genre]],'Movie Data'!O14:O521)</f>
        <v>142400000</v>
      </c>
      <c r="G14" s="47">
        <f>Table5[[#This Row],[Profit Made from Genre 1]]+Table5[[#This Row],[Profit Made from Genre 2]]</f>
        <v>501400000</v>
      </c>
    </row>
    <row r="15" spans="1:7" ht="15.75" customHeight="1" x14ac:dyDescent="0.2">
      <c r="A15" s="3" t="s">
        <v>323</v>
      </c>
      <c r="B15">
        <f>COUNTIF('Movie Data'!D15:D522,A15)</f>
        <v>5</v>
      </c>
      <c r="C15" s="3">
        <f>COUNTIF('Movie Data'!E15:E522,A15)</f>
        <v>2</v>
      </c>
      <c r="D15">
        <f>COUNTIF('Movie Data'!D15:E522,A15)</f>
        <v>7</v>
      </c>
      <c r="E15" s="47">
        <f>SUMIF('Movie Data'!D15:D522,Table5[[#This Row],[Genre]],'Movie Data'!O15:O522)</f>
        <v>370900000</v>
      </c>
      <c r="F15" s="47">
        <f>SUMIF('Movie Data'!E15:E522,Table5[[#This Row],[Genre]],'Movie Data'!O15:O522)</f>
        <v>387800000</v>
      </c>
      <c r="G15" s="47">
        <f>Table5[[#This Row],[Profit Made from Genre 1]]+Table5[[#This Row],[Profit Made from Genre 2]]</f>
        <v>758700000</v>
      </c>
    </row>
    <row r="16" spans="1:7" ht="15.75" customHeight="1" x14ac:dyDescent="0.2">
      <c r="A16" s="3" t="s">
        <v>183</v>
      </c>
      <c r="B16">
        <f>COUNTIF('Movie Data'!D16:D523,A16)</f>
        <v>13</v>
      </c>
      <c r="C16" s="3">
        <f>COUNTIF('Movie Data'!E16:E523,A16)</f>
        <v>17</v>
      </c>
      <c r="D16">
        <f>COUNTIF('Movie Data'!D16:E523,A16)</f>
        <v>30</v>
      </c>
      <c r="E16" s="47">
        <f>SUMIF('Movie Data'!D16:D523,Table5[[#This Row],[Genre]],'Movie Data'!O16:O523)</f>
        <v>441670000</v>
      </c>
      <c r="F16" s="47">
        <f>SUMIF('Movie Data'!E16:E523,Table5[[#This Row],[Genre]],'Movie Data'!O16:O523)</f>
        <v>967800000</v>
      </c>
      <c r="G16" s="47">
        <f>Table5[[#This Row],[Profit Made from Genre 1]]+Table5[[#This Row],[Profit Made from Genre 2]]</f>
        <v>1409470000</v>
      </c>
    </row>
    <row r="17" spans="1:7" ht="15.75" customHeight="1" x14ac:dyDescent="0.2">
      <c r="A17" s="3" t="s">
        <v>159</v>
      </c>
      <c r="B17">
        <f>COUNTIF('Movie Data'!D17:D524,A17)</f>
        <v>28</v>
      </c>
      <c r="C17" s="3">
        <f>COUNTIF('Movie Data'!E17:E524,A17)</f>
        <v>16</v>
      </c>
      <c r="D17">
        <f>COUNTIF('Movie Data'!D17:E524,A17)</f>
        <v>44</v>
      </c>
      <c r="E17" s="47">
        <f>SUMIF('Movie Data'!D17:D524,Table5[[#This Row],[Genre]],'Movie Data'!O17:O524)</f>
        <v>5325300000</v>
      </c>
      <c r="F17" s="47">
        <f>SUMIF('Movie Data'!E17:E524,Table5[[#This Row],[Genre]],'Movie Data'!O17:O524)</f>
        <v>1795200000</v>
      </c>
      <c r="G17" s="47">
        <f>Table5[[#This Row],[Profit Made from Genre 1]]+Table5[[#This Row],[Profit Made from Genre 2]]</f>
        <v>7120500000</v>
      </c>
    </row>
    <row r="18" spans="1:7" ht="15.75" customHeight="1" x14ac:dyDescent="0.2">
      <c r="A18" s="3" t="s">
        <v>519</v>
      </c>
      <c r="B18">
        <f>COUNTIF('Movie Data'!D18:D525,A18)</f>
        <v>0</v>
      </c>
      <c r="C18" s="3">
        <f>COUNTIF('Movie Data'!E18:E525,A18)</f>
        <v>5</v>
      </c>
      <c r="D18">
        <f>COUNTIF('Movie Data'!D18:E525,A18)</f>
        <v>5</v>
      </c>
      <c r="E18" s="47">
        <f>SUMIF('Movie Data'!D18:D525,Table5[[#This Row],[Genre]],'Movie Data'!O18:O525)</f>
        <v>0</v>
      </c>
      <c r="F18" s="47">
        <f>SUMIF('Movie Data'!E18:E525,Table5[[#This Row],[Genre]],'Movie Data'!O18:O525)</f>
        <v>-12500000</v>
      </c>
      <c r="G18" s="47">
        <f>Table5[[#This Row],[Profit Made from Genre 1]]+Table5[[#This Row],[Profit Made from Genre 2]]</f>
        <v>-12500000</v>
      </c>
    </row>
    <row r="19" spans="1:7" ht="15.75" customHeight="1" thickBot="1" x14ac:dyDescent="0.25">
      <c r="A19" s="3" t="s">
        <v>16</v>
      </c>
      <c r="B19" s="36">
        <f>COUNTIF('Movie Data'!D19:D526,A19)</f>
        <v>14</v>
      </c>
      <c r="C19" s="38">
        <f>COUNTIF('Movie Data'!E19:E526,A19)</f>
        <v>37</v>
      </c>
      <c r="D19" s="36">
        <f>COUNTIF('Movie Data'!D19:E526,A19)</f>
        <v>51</v>
      </c>
      <c r="E19" s="51">
        <f>SUMIF('Movie Data'!D19:D526,Table5[[#This Row],[Genre]],'Movie Data'!O19:O526)</f>
        <v>1544600000</v>
      </c>
      <c r="F19" s="51">
        <f>SUMIF('Movie Data'!E19:E526,Table5[[#This Row],[Genre]],'Movie Data'!O19:O526)</f>
        <v>2346700000</v>
      </c>
      <c r="G19" s="51">
        <f>Table5[[#This Row],[Profit Made from Genre 1]]+Table5[[#This Row],[Profit Made from Genre 2]]</f>
        <v>3891300000</v>
      </c>
    </row>
    <row r="20" spans="1:7" ht="15.75" customHeight="1" thickTop="1" x14ac:dyDescent="0.2">
      <c r="A20" s="3"/>
      <c r="B20" s="34">
        <f t="shared" ref="B20:G20" si="0">SUM(B2:B19)</f>
        <v>505</v>
      </c>
      <c r="C20" s="34">
        <f t="shared" si="0"/>
        <v>253</v>
      </c>
      <c r="D20" s="37">
        <f t="shared" si="0"/>
        <v>758</v>
      </c>
      <c r="E20" s="49">
        <f t="shared" si="0"/>
        <v>52119800000</v>
      </c>
      <c r="F20" s="49">
        <f t="shared" si="0"/>
        <v>26754850000</v>
      </c>
      <c r="G20" s="50">
        <f t="shared" si="0"/>
        <v>78874650000</v>
      </c>
    </row>
    <row r="21" spans="1:7" ht="15.75" customHeight="1" x14ac:dyDescent="0.2">
      <c r="A21" s="3"/>
      <c r="B21" s="3"/>
      <c r="C21" s="3"/>
    </row>
    <row r="22" spans="1:7" ht="15.75" customHeight="1" x14ac:dyDescent="0.2">
      <c r="A22" s="3"/>
      <c r="B22" s="3"/>
      <c r="C22" s="3"/>
    </row>
    <row r="23" spans="1:7" ht="15.75" customHeight="1" x14ac:dyDescent="0.2">
      <c r="A23" s="3"/>
      <c r="B23" s="3"/>
      <c r="C23" s="3"/>
    </row>
    <row r="24" spans="1:7" ht="15.75" customHeight="1" x14ac:dyDescent="0.2">
      <c r="A24" s="3"/>
      <c r="B24" s="3"/>
      <c r="C24" s="3"/>
    </row>
    <row r="25" spans="1:7" ht="15.75" customHeight="1" x14ac:dyDescent="0.2">
      <c r="A25" s="3"/>
      <c r="B25" s="3"/>
      <c r="C25" s="3"/>
    </row>
    <row r="26" spans="1:7" ht="15.75" customHeight="1" x14ac:dyDescent="0.2">
      <c r="A26" s="3"/>
      <c r="B26" s="3"/>
      <c r="C26" s="3"/>
    </row>
    <row r="27" spans="1:7" ht="15.75" customHeight="1" x14ac:dyDescent="0.2">
      <c r="A27" s="3"/>
      <c r="B27" s="3"/>
      <c r="C27" s="3"/>
    </row>
    <row r="28" spans="1:7" ht="15.75" customHeight="1" x14ac:dyDescent="0.2">
      <c r="A28" s="3"/>
      <c r="B28" s="3"/>
      <c r="C28" s="3"/>
    </row>
    <row r="29" spans="1:7" ht="15.75" customHeight="1" x14ac:dyDescent="0.2">
      <c r="A29" s="3"/>
      <c r="B29" s="3"/>
      <c r="C29" s="3"/>
    </row>
    <row r="30" spans="1:7" ht="15.75" customHeight="1" x14ac:dyDescent="0.2">
      <c r="A30" s="3"/>
      <c r="B30" s="3"/>
      <c r="C30" s="3"/>
    </row>
    <row r="31" spans="1:7" ht="15.75" customHeight="1" x14ac:dyDescent="0.2">
      <c r="A31" s="3"/>
      <c r="B31" s="3"/>
      <c r="C31" s="3"/>
    </row>
    <row r="32" spans="1:7" ht="15.75" customHeight="1" x14ac:dyDescent="0.2">
      <c r="A32" s="3"/>
      <c r="B32" s="3"/>
      <c r="C32" s="3"/>
    </row>
    <row r="33" spans="1:3" ht="15.75" customHeight="1" x14ac:dyDescent="0.2">
      <c r="A33" s="3"/>
      <c r="B33" s="3"/>
      <c r="C33" s="3"/>
    </row>
    <row r="34" spans="1:3" ht="15.75" customHeight="1" x14ac:dyDescent="0.2">
      <c r="A34" s="3"/>
      <c r="B34" s="3"/>
      <c r="C34" s="3"/>
    </row>
    <row r="35" spans="1:3" ht="15.75" customHeight="1" x14ac:dyDescent="0.2">
      <c r="A35" s="3"/>
      <c r="B35" s="3"/>
      <c r="C35" s="3"/>
    </row>
    <row r="36" spans="1:3" ht="15.75" customHeight="1" x14ac:dyDescent="0.2">
      <c r="A36" s="3"/>
      <c r="B36" s="3"/>
      <c r="C36" s="3"/>
    </row>
    <row r="37" spans="1:3" ht="15.75" customHeight="1" x14ac:dyDescent="0.2">
      <c r="A37" s="3"/>
      <c r="B37" s="3"/>
      <c r="C37" s="3"/>
    </row>
    <row r="38" spans="1:3" ht="15.75" customHeight="1" x14ac:dyDescent="0.2">
      <c r="A38" s="3"/>
      <c r="B38" s="3"/>
      <c r="C38" s="3"/>
    </row>
    <row r="39" spans="1:3" ht="15.75" customHeight="1" x14ac:dyDescent="0.2">
      <c r="A39" s="3"/>
      <c r="B39" s="3"/>
      <c r="C39" s="3"/>
    </row>
    <row r="40" spans="1:3" ht="15.75" customHeight="1" x14ac:dyDescent="0.2">
      <c r="A40" s="3"/>
      <c r="B40" s="3"/>
      <c r="C40" s="3"/>
    </row>
    <row r="41" spans="1:3" ht="12.75" x14ac:dyDescent="0.2">
      <c r="A41" s="3"/>
      <c r="B41" s="3"/>
      <c r="C41" s="3"/>
    </row>
    <row r="42" spans="1:3" ht="12.75" x14ac:dyDescent="0.2">
      <c r="A42" s="3"/>
      <c r="B42" s="3"/>
      <c r="C42" s="3"/>
    </row>
    <row r="43" spans="1:3" ht="12.75" x14ac:dyDescent="0.2">
      <c r="A43" s="3"/>
      <c r="B43" s="3"/>
      <c r="C43" s="3"/>
    </row>
    <row r="44" spans="1:3" ht="12.75" x14ac:dyDescent="0.2">
      <c r="A44" s="3"/>
      <c r="B44" s="3"/>
      <c r="C44" s="3"/>
    </row>
    <row r="45" spans="1:3" ht="12.75" x14ac:dyDescent="0.2">
      <c r="A45" s="3"/>
      <c r="B45" s="3"/>
      <c r="C45" s="3"/>
    </row>
    <row r="46" spans="1:3" ht="12.75" x14ac:dyDescent="0.2">
      <c r="A46" s="3"/>
      <c r="B46" s="3"/>
      <c r="C46" s="3"/>
    </row>
    <row r="47" spans="1:3" ht="12.75" x14ac:dyDescent="0.2">
      <c r="A47" s="3"/>
      <c r="B47" s="3"/>
      <c r="C47" s="3"/>
    </row>
    <row r="48" spans="1:3" ht="12.75" x14ac:dyDescent="0.2">
      <c r="A48" s="3"/>
      <c r="B48" s="3"/>
      <c r="C48" s="3"/>
    </row>
    <row r="49" spans="1:3" ht="12.75" x14ac:dyDescent="0.2">
      <c r="A49" s="3"/>
      <c r="B49" s="3"/>
      <c r="C49" s="3"/>
    </row>
    <row r="50" spans="1:3" ht="12.75" x14ac:dyDescent="0.2">
      <c r="A50" s="3"/>
      <c r="B50" s="3"/>
      <c r="C50" s="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3272D-35F6-4BC6-86FA-B00835C4E831}">
  <dimension ref="A1"/>
  <sheetViews>
    <sheetView workbookViewId="0">
      <selection activeCell="O37" sqref="O37"/>
    </sheetView>
  </sheetViews>
  <sheetFormatPr defaultRowHeight="12.75" x14ac:dyDescent="0.2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>
    <outlinePr summaryBelow="0" summaryRight="0"/>
  </sheetPr>
  <dimension ref="A1:H447"/>
  <sheetViews>
    <sheetView zoomScaleNormal="100" workbookViewId="0">
      <selection activeCell="E16" sqref="E16"/>
    </sheetView>
  </sheetViews>
  <sheetFormatPr defaultColWidth="12.5703125" defaultRowHeight="15.75" customHeight="1" x14ac:dyDescent="0.2"/>
  <cols>
    <col min="1" max="1" width="25.85546875" style="20" bestFit="1" customWidth="1"/>
    <col min="2" max="2" width="18.7109375" style="20" bestFit="1" customWidth="1"/>
    <col min="3" max="3" width="12.85546875" style="20" customWidth="1"/>
    <col min="4" max="4" width="20.85546875" style="20" customWidth="1"/>
    <col min="5" max="5" width="60" style="20" bestFit="1" customWidth="1"/>
    <col min="6" max="6" width="68.5703125" style="20" bestFit="1" customWidth="1"/>
    <col min="7" max="16384" width="12.5703125" style="20"/>
  </cols>
  <sheetData>
    <row r="1" spans="1:8" s="71" customFormat="1" ht="15.75" customHeight="1" x14ac:dyDescent="0.2">
      <c r="A1" s="72" t="s">
        <v>2837</v>
      </c>
      <c r="B1" s="73" t="s">
        <v>2847</v>
      </c>
    </row>
    <row r="2" spans="1:8" ht="15.75" customHeight="1" x14ac:dyDescent="0.2">
      <c r="A2" s="39" t="s">
        <v>2046</v>
      </c>
      <c r="B2" s="13">
        <f>COUNTIF(Table1[[Director (1)]:[Director (2)]],Table3[[#This Row],[Director]])</f>
        <v>1</v>
      </c>
    </row>
    <row r="3" spans="1:8" ht="15.75" customHeight="1" x14ac:dyDescent="0.2">
      <c r="A3" s="39" t="s">
        <v>1775</v>
      </c>
      <c r="B3" s="13">
        <f>COUNTIF(Table1[[Director (1)]:[Director (2)]],Table3[[#This Row],[Director]])</f>
        <v>1</v>
      </c>
      <c r="E3" s="42"/>
      <c r="F3" s="44"/>
      <c r="G3" s="43"/>
      <c r="H3" s="43"/>
    </row>
    <row r="4" spans="1:8" ht="15.75" customHeight="1" x14ac:dyDescent="0.2">
      <c r="A4" s="39" t="s">
        <v>2815</v>
      </c>
      <c r="B4" s="13">
        <f>COUNTIF(Table1[[Director (1)]:[Director (2)]],Table3[[#This Row],[Director]])</f>
        <v>1</v>
      </c>
      <c r="E4" s="42"/>
      <c r="F4" s="43"/>
      <c r="G4" s="43"/>
      <c r="H4" s="43"/>
    </row>
    <row r="5" spans="1:8" ht="15.75" customHeight="1" x14ac:dyDescent="0.2">
      <c r="A5" s="39" t="s">
        <v>2782</v>
      </c>
      <c r="B5" s="13">
        <f>COUNTIF(Table1[[Director (1)]:[Director (2)]],Table3[[#This Row],[Director]])</f>
        <v>1</v>
      </c>
      <c r="E5" s="42"/>
      <c r="F5" s="43"/>
      <c r="G5" s="43"/>
      <c r="H5" s="43"/>
    </row>
    <row r="6" spans="1:8" ht="15.75" customHeight="1" x14ac:dyDescent="0.2">
      <c r="A6" s="39" t="s">
        <v>1649</v>
      </c>
      <c r="B6" s="13">
        <f>COUNTIF(Table1[[Director (1)]:[Director (2)]],Table3[[#This Row],[Director]])</f>
        <v>2</v>
      </c>
      <c r="E6" s="42"/>
      <c r="F6" s="43"/>
      <c r="G6" s="43"/>
      <c r="H6" s="43"/>
    </row>
    <row r="7" spans="1:8" ht="15.75" customHeight="1" x14ac:dyDescent="0.2">
      <c r="A7" s="39" t="s">
        <v>1999</v>
      </c>
      <c r="B7" s="13">
        <f>COUNTIF(Table1[[Director (1)]:[Director (2)]],Table3[[#This Row],[Director]])</f>
        <v>1</v>
      </c>
    </row>
    <row r="8" spans="1:8" ht="15.75" customHeight="1" x14ac:dyDescent="0.2">
      <c r="A8" s="39" t="s">
        <v>2480</v>
      </c>
      <c r="B8" s="13">
        <f>COUNTIF(Table1[[Director (1)]:[Director (2)]],Table3[[#This Row],[Director]])</f>
        <v>1</v>
      </c>
    </row>
    <row r="9" spans="1:8" ht="15.75" customHeight="1" x14ac:dyDescent="0.2">
      <c r="A9" s="39" t="s">
        <v>1240</v>
      </c>
      <c r="B9" s="13">
        <f>COUNTIF(Table1[[Director (1)]:[Director (2)]],Table3[[#This Row],[Director]])</f>
        <v>1</v>
      </c>
      <c r="F9" s="44"/>
    </row>
    <row r="10" spans="1:8" ht="15.75" customHeight="1" x14ac:dyDescent="0.2">
      <c r="A10" s="39" t="s">
        <v>963</v>
      </c>
      <c r="B10" s="13">
        <f>COUNTIF(Table1[[Director (1)]:[Director (2)]],Table3[[#This Row],[Director]])</f>
        <v>1</v>
      </c>
      <c r="F10" s="44"/>
    </row>
    <row r="11" spans="1:8" ht="15.75" customHeight="1" x14ac:dyDescent="0.2">
      <c r="A11" s="39" t="s">
        <v>1189</v>
      </c>
      <c r="B11" s="13">
        <f>COUNTIF(Table1[[Director (1)]:[Director (2)]],Table3[[#This Row],[Director]])</f>
        <v>1</v>
      </c>
      <c r="E11" s="54" t="s">
        <v>2860</v>
      </c>
      <c r="F11" s="42"/>
    </row>
    <row r="12" spans="1:8" ht="15.75" customHeight="1" x14ac:dyDescent="0.2">
      <c r="A12" s="39" t="s">
        <v>759</v>
      </c>
      <c r="B12" s="13">
        <f>COUNTIF(Table1[[Director (1)]:[Director (2)]],Table3[[#This Row],[Director]])</f>
        <v>1</v>
      </c>
    </row>
    <row r="13" spans="1:8" ht="15.75" customHeight="1" x14ac:dyDescent="0.2">
      <c r="A13" s="39" t="s">
        <v>2735</v>
      </c>
      <c r="B13" s="13">
        <f>COUNTIF(Table1[[Director (1)]:[Director (2)]],Table3[[#This Row],[Director]])</f>
        <v>1</v>
      </c>
    </row>
    <row r="14" spans="1:8" ht="15.75" customHeight="1" x14ac:dyDescent="0.2">
      <c r="A14" s="39" t="s">
        <v>1594</v>
      </c>
      <c r="B14" s="13">
        <f>COUNTIF(Table1[[Director (1)]:[Director (2)]],Table3[[#This Row],[Director]])</f>
        <v>1</v>
      </c>
    </row>
    <row r="15" spans="1:8" ht="15.75" customHeight="1" x14ac:dyDescent="0.2">
      <c r="A15" s="39" t="s">
        <v>885</v>
      </c>
      <c r="B15" s="13">
        <f>COUNTIF(Table1[[Director (1)]:[Director (2)]],Table3[[#This Row],[Director]])</f>
        <v>1</v>
      </c>
    </row>
    <row r="16" spans="1:8" ht="15.75" customHeight="1" x14ac:dyDescent="0.2">
      <c r="A16" s="39" t="s">
        <v>1320</v>
      </c>
      <c r="B16" s="13">
        <f>COUNTIF(Table1[[Director (1)]:[Director (2)]],Table3[[#This Row],[Director]])</f>
        <v>1</v>
      </c>
      <c r="E16" s="53" t="str" cm="1">
        <f t="array" ref="E16">_xlfn._xlws.FILTER(Table3[Director],Table3[Movies directed]=4,"Not found") &amp; " directed 4 movies in the years 2012-2016"</f>
        <v>David Ayer directed 4 movies in the years 2012-2016</v>
      </c>
    </row>
    <row r="17" spans="1:5" ht="15.75" customHeight="1" x14ac:dyDescent="0.2">
      <c r="A17" s="39" t="s">
        <v>1292</v>
      </c>
      <c r="B17" s="13">
        <f>COUNTIF(Table1[[Director (1)]:[Director (2)]],Table3[[#This Row],[Director]])</f>
        <v>1</v>
      </c>
      <c r="E17" s="92" t="str">
        <f>COUNTIF(Table3[Movies directed],"4") &amp; " director directed one movie from the year 2012-2016"</f>
        <v>1 director directed one movie from the year 2012-2016</v>
      </c>
    </row>
    <row r="18" spans="1:5" ht="15.75" customHeight="1" x14ac:dyDescent="0.2">
      <c r="A18" s="39" t="s">
        <v>1169</v>
      </c>
      <c r="B18" s="13">
        <f>COUNTIF(Table1[[Director (1)]:[Director (2)]],Table3[[#This Row],[Director]])</f>
        <v>1</v>
      </c>
      <c r="E18" s="92" t="str">
        <f>COUNTIF(Table3[Movies directed],"3") &amp; " directors directed three movie from the year 2012-2016"</f>
        <v>13 directors directed three movie from the year 2012-2016</v>
      </c>
    </row>
    <row r="19" spans="1:5" ht="15.75" customHeight="1" x14ac:dyDescent="0.2">
      <c r="A19" s="39" t="s">
        <v>1364</v>
      </c>
      <c r="B19" s="13">
        <f>COUNTIF(Table1[[Director (1)]:[Director (2)]],Table3[[#This Row],[Director]])</f>
        <v>1</v>
      </c>
      <c r="E19" s="92" t="str">
        <f>COUNTIF(Table3[Movies directed],"2") &amp; " directors directed two movie from the year 2012-2016"</f>
        <v>75 directors directed two movie from the year 2012-2016</v>
      </c>
    </row>
    <row r="20" spans="1:5" ht="15.75" customHeight="1" x14ac:dyDescent="0.2">
      <c r="A20" s="39" t="s">
        <v>2235</v>
      </c>
      <c r="B20" s="13">
        <f>COUNTIF(Table1[[Director (1)]:[Director (2)]],Table3[[#This Row],[Director]])</f>
        <v>1</v>
      </c>
      <c r="E20" s="92" t="str">
        <f>COUNTIF(Table3[Movies directed],"1") &amp; " directors directed one movie from the year 2012-2016"</f>
        <v>356 directors directed one movie from the year 2012-2016</v>
      </c>
    </row>
    <row r="21" spans="1:5" ht="15.75" customHeight="1" x14ac:dyDescent="0.2">
      <c r="A21" s="39" t="s">
        <v>1562</v>
      </c>
      <c r="B21" s="13">
        <f>COUNTIF(Table1[[Director (1)]:[Director (2)]],Table3[[#This Row],[Director]])</f>
        <v>2</v>
      </c>
    </row>
    <row r="22" spans="1:5" ht="15.75" customHeight="1" x14ac:dyDescent="0.2">
      <c r="A22" s="39" t="s">
        <v>504</v>
      </c>
      <c r="B22" s="13">
        <f>COUNTIF(Table1[[Director (1)]:[Director (2)]],Table3[[#This Row],[Director]])</f>
        <v>1</v>
      </c>
    </row>
    <row r="23" spans="1:5" ht="15.75" customHeight="1" x14ac:dyDescent="0.2">
      <c r="A23" s="39" t="s">
        <v>1220</v>
      </c>
      <c r="B23" s="13">
        <f>COUNTIF(Table1[[Director (1)]:[Director (2)]],Table3[[#This Row],[Director]])</f>
        <v>1</v>
      </c>
    </row>
    <row r="24" spans="1:5" ht="15.75" customHeight="1" x14ac:dyDescent="0.2">
      <c r="A24" s="39" t="s">
        <v>420</v>
      </c>
      <c r="B24" s="13">
        <f>COUNTIF(Table1[[Director (1)]:[Director (2)]],Table3[[#This Row],[Director]])</f>
        <v>2</v>
      </c>
    </row>
    <row r="25" spans="1:5" ht="15.75" customHeight="1" x14ac:dyDescent="0.2">
      <c r="A25" s="39" t="s">
        <v>1409</v>
      </c>
      <c r="B25" s="13">
        <f>COUNTIF(Table1[[Director (1)]:[Director (2)]],Table3[[#This Row],[Director]])</f>
        <v>1</v>
      </c>
    </row>
    <row r="26" spans="1:5" ht="15.75" customHeight="1" x14ac:dyDescent="0.2">
      <c r="A26" s="39" t="s">
        <v>2487</v>
      </c>
      <c r="B26" s="13">
        <f>COUNTIF(Table1[[Director (1)]:[Director (2)]],Table3[[#This Row],[Director]])</f>
        <v>1</v>
      </c>
    </row>
    <row r="27" spans="1:5" ht="15.75" customHeight="1" x14ac:dyDescent="0.2">
      <c r="A27" s="39" t="s">
        <v>988</v>
      </c>
      <c r="B27" s="13">
        <f>COUNTIF(Table1[[Director (1)]:[Director (2)]],Table3[[#This Row],[Director]])</f>
        <v>1</v>
      </c>
    </row>
    <row r="28" spans="1:5" ht="15.75" customHeight="1" x14ac:dyDescent="0.2">
      <c r="A28" s="39" t="s">
        <v>1723</v>
      </c>
      <c r="B28" s="13">
        <f>COUNTIF(Table1[[Director (1)]:[Director (2)]],Table3[[#This Row],[Director]])</f>
        <v>1</v>
      </c>
    </row>
    <row r="29" spans="1:5" ht="15.75" customHeight="1" x14ac:dyDescent="0.2">
      <c r="A29" s="39" t="s">
        <v>427</v>
      </c>
      <c r="B29" s="13">
        <f>COUNTIF(Table1[[Director (1)]:[Director (2)]],Table3[[#This Row],[Director]])</f>
        <v>1</v>
      </c>
    </row>
    <row r="30" spans="1:5" ht="15.75" customHeight="1" x14ac:dyDescent="0.2">
      <c r="A30" s="39" t="s">
        <v>2067</v>
      </c>
      <c r="B30" s="13">
        <f>COUNTIF(Table1[[Director (1)]:[Director (2)]],Table3[[#This Row],[Director]])</f>
        <v>1</v>
      </c>
    </row>
    <row r="31" spans="1:5" ht="15.75" customHeight="1" x14ac:dyDescent="0.2">
      <c r="A31" s="39" t="s">
        <v>1499</v>
      </c>
      <c r="B31" s="13">
        <f>COUNTIF(Table1[[Director (1)]:[Director (2)]],Table3[[#This Row],[Director]])</f>
        <v>3</v>
      </c>
    </row>
    <row r="32" spans="1:5" ht="15.75" customHeight="1" x14ac:dyDescent="0.2">
      <c r="A32" s="39" t="s">
        <v>122</v>
      </c>
      <c r="B32" s="13">
        <f>COUNTIF(Table1[[Director (1)]:[Director (2)]],Table3[[#This Row],[Director]])</f>
        <v>1</v>
      </c>
    </row>
    <row r="33" spans="1:2" ht="15.75" customHeight="1" x14ac:dyDescent="0.2">
      <c r="A33" s="39" t="s">
        <v>2152</v>
      </c>
      <c r="B33" s="13">
        <f>COUNTIF(Table1[[Director (1)]:[Director (2)]],Table3[[#This Row],[Director]])</f>
        <v>1</v>
      </c>
    </row>
    <row r="34" spans="1:2" ht="15.75" customHeight="1" x14ac:dyDescent="0.2">
      <c r="A34" s="39" t="s">
        <v>1436</v>
      </c>
      <c r="B34" s="13">
        <f>COUNTIF(Table1[[Director (1)]:[Director (2)]],Table3[[#This Row],[Director]])</f>
        <v>2</v>
      </c>
    </row>
    <row r="35" spans="1:2" ht="15.75" customHeight="1" x14ac:dyDescent="0.2">
      <c r="A35" s="39" t="s">
        <v>530</v>
      </c>
      <c r="B35" s="13">
        <f>COUNTIF(Table1[[Director (1)]:[Director (2)]],Table3[[#This Row],[Director]])</f>
        <v>2</v>
      </c>
    </row>
    <row r="36" spans="1:2" ht="15.75" customHeight="1" x14ac:dyDescent="0.2">
      <c r="A36" s="39" t="s">
        <v>1300</v>
      </c>
      <c r="B36" s="13">
        <f>COUNTIF(Table1[[Director (1)]:[Director (2)]],Table3[[#This Row],[Director]])</f>
        <v>1</v>
      </c>
    </row>
    <row r="37" spans="1:2" ht="15.75" customHeight="1" x14ac:dyDescent="0.2">
      <c r="A37" s="39" t="s">
        <v>223</v>
      </c>
      <c r="B37" s="13">
        <f>COUNTIF(Table1[[Director (1)]:[Director (2)]],Table3[[#This Row],[Director]])</f>
        <v>1</v>
      </c>
    </row>
    <row r="38" spans="1:2" ht="15.75" customHeight="1" x14ac:dyDescent="0.2">
      <c r="A38" s="39" t="s">
        <v>1846</v>
      </c>
      <c r="B38" s="13">
        <f>COUNTIF(Table1[[Director (1)]:[Director (2)]],Table3[[#This Row],[Director]])</f>
        <v>1</v>
      </c>
    </row>
    <row r="39" spans="1:2" ht="15.75" customHeight="1" x14ac:dyDescent="0.2">
      <c r="A39" s="39" t="s">
        <v>1255</v>
      </c>
      <c r="B39" s="13">
        <f>COUNTIF(Table1[[Director (1)]:[Director (2)]],Table3[[#This Row],[Director]])</f>
        <v>1</v>
      </c>
    </row>
    <row r="40" spans="1:2" ht="15.75" customHeight="1" x14ac:dyDescent="0.2">
      <c r="A40" s="39" t="s">
        <v>34</v>
      </c>
      <c r="B40" s="13">
        <f>COUNTIF(Table1[[Director (1)]:[Director (2)]],Table3[[#This Row],[Director]])</f>
        <v>1</v>
      </c>
    </row>
    <row r="41" spans="1:2" ht="12.75" x14ac:dyDescent="0.2">
      <c r="A41" s="39" t="s">
        <v>1781</v>
      </c>
      <c r="B41" s="13">
        <f>COUNTIF(Table1[[Director (1)]:[Director (2)]],Table3[[#This Row],[Director]])</f>
        <v>1</v>
      </c>
    </row>
    <row r="42" spans="1:2" ht="12.75" x14ac:dyDescent="0.2">
      <c r="A42" s="39" t="s">
        <v>1339</v>
      </c>
      <c r="B42" s="13">
        <f>COUNTIF(Table1[[Director (1)]:[Director (2)]],Table3[[#This Row],[Director]])</f>
        <v>2</v>
      </c>
    </row>
    <row r="43" spans="1:2" ht="12.75" x14ac:dyDescent="0.2">
      <c r="A43" s="39" t="s">
        <v>2205</v>
      </c>
      <c r="B43" s="13">
        <f>COUNTIF(Table1[[Director (1)]:[Director (2)]],Table3[[#This Row],[Director]])</f>
        <v>1</v>
      </c>
    </row>
    <row r="44" spans="1:2" ht="12.75" x14ac:dyDescent="0.2">
      <c r="A44" s="39" t="s">
        <v>253</v>
      </c>
      <c r="B44" s="13">
        <f>COUNTIF(Table1[[Director (1)]:[Director (2)]],Table3[[#This Row],[Director]])</f>
        <v>1</v>
      </c>
    </row>
    <row r="45" spans="1:2" ht="12.75" x14ac:dyDescent="0.2">
      <c r="A45" s="39" t="s">
        <v>727</v>
      </c>
      <c r="B45" s="13">
        <f>COUNTIF(Table1[[Director (1)]:[Director (2)]],Table3[[#This Row],[Director]])</f>
        <v>2</v>
      </c>
    </row>
    <row r="46" spans="1:2" ht="12.75" x14ac:dyDescent="0.2">
      <c r="A46" s="39" t="s">
        <v>1444</v>
      </c>
      <c r="B46" s="13">
        <f>COUNTIF(Table1[[Director (1)]:[Director (2)]],Table3[[#This Row],[Director]])</f>
        <v>1</v>
      </c>
    </row>
    <row r="47" spans="1:2" ht="12.75" x14ac:dyDescent="0.2">
      <c r="A47" s="39" t="s">
        <v>312</v>
      </c>
      <c r="B47" s="13">
        <f>COUNTIF(Table1[[Director (1)]:[Director (2)]],Table3[[#This Row],[Director]])</f>
        <v>1</v>
      </c>
    </row>
    <row r="48" spans="1:2" ht="12.75" x14ac:dyDescent="0.2">
      <c r="A48" s="39" t="s">
        <v>297</v>
      </c>
      <c r="B48" s="13">
        <f>COUNTIF(Table1[[Director (1)]:[Director (2)]],Table3[[#This Row],[Director]])</f>
        <v>1</v>
      </c>
    </row>
    <row r="49" spans="1:2" ht="12.75" x14ac:dyDescent="0.2">
      <c r="A49" s="39" t="s">
        <v>2557</v>
      </c>
      <c r="B49" s="13">
        <f>COUNTIF(Table1[[Director (1)]:[Director (2)]],Table3[[#This Row],[Director]])</f>
        <v>1</v>
      </c>
    </row>
    <row r="50" spans="1:2" ht="12.75" x14ac:dyDescent="0.2">
      <c r="A50" s="39" t="s">
        <v>2425</v>
      </c>
      <c r="B50" s="13">
        <f>COUNTIF(Table1[[Director (1)]:[Director (2)]],Table3[[#This Row],[Director]])</f>
        <v>1</v>
      </c>
    </row>
    <row r="51" spans="1:2" ht="12.75" x14ac:dyDescent="0.2">
      <c r="A51" s="39" t="s">
        <v>1836</v>
      </c>
      <c r="B51" s="13">
        <f>COUNTIF(Table1[[Director (1)]:[Director (2)]],Table3[[#This Row],[Director]])</f>
        <v>1</v>
      </c>
    </row>
    <row r="52" spans="1:2" ht="12.75" x14ac:dyDescent="0.2">
      <c r="A52" s="39" t="s">
        <v>1307</v>
      </c>
      <c r="B52" s="13">
        <f>COUNTIF(Table1[[Director (1)]:[Director (2)]],Table3[[#This Row],[Director]])</f>
        <v>1</v>
      </c>
    </row>
    <row r="53" spans="1:2" ht="12.75" x14ac:dyDescent="0.2">
      <c r="A53" s="39" t="s">
        <v>681</v>
      </c>
      <c r="B53" s="13">
        <f>COUNTIF(Table1[[Director (1)]:[Director (2)]],Table3[[#This Row],[Director]])</f>
        <v>2</v>
      </c>
    </row>
    <row r="54" spans="1:2" ht="12.75" x14ac:dyDescent="0.2">
      <c r="A54" s="39" t="s">
        <v>2090</v>
      </c>
      <c r="B54" s="13">
        <f>COUNTIF(Table1[[Director (1)]:[Director (2)]],Table3[[#This Row],[Director]])</f>
        <v>1</v>
      </c>
    </row>
    <row r="55" spans="1:2" ht="12.75" x14ac:dyDescent="0.2">
      <c r="A55" s="39" t="s">
        <v>1802</v>
      </c>
      <c r="B55" s="13">
        <f>COUNTIF(Table1[[Director (1)]:[Director (2)]],Table3[[#This Row],[Director]])</f>
        <v>2</v>
      </c>
    </row>
    <row r="56" spans="1:2" ht="12.75" x14ac:dyDescent="0.2">
      <c r="A56" s="39" t="s">
        <v>1146</v>
      </c>
      <c r="B56" s="13">
        <f>COUNTIF(Table1[[Director (1)]:[Director (2)]],Table3[[#This Row],[Director]])</f>
        <v>1</v>
      </c>
    </row>
    <row r="57" spans="1:2" ht="12.75" x14ac:dyDescent="0.2">
      <c r="A57" s="39" t="s">
        <v>480</v>
      </c>
      <c r="B57" s="13">
        <f>COUNTIF(Table1[[Director (1)]:[Director (2)]],Table3[[#This Row],[Director]])</f>
        <v>1</v>
      </c>
    </row>
    <row r="58" spans="1:2" ht="12.75" x14ac:dyDescent="0.2">
      <c r="A58" s="39" t="s">
        <v>2315</v>
      </c>
      <c r="B58" s="13">
        <f>COUNTIF(Table1[[Director (1)]:[Director (2)]],Table3[[#This Row],[Director]])</f>
        <v>1</v>
      </c>
    </row>
    <row r="59" spans="1:2" ht="12.75" x14ac:dyDescent="0.2">
      <c r="A59" s="39" t="s">
        <v>65</v>
      </c>
      <c r="B59" s="13">
        <f>COUNTIF(Table1[[Director (1)]:[Director (2)]],Table3[[#This Row],[Director]])</f>
        <v>1</v>
      </c>
    </row>
    <row r="60" spans="1:2" ht="12.75" x14ac:dyDescent="0.2">
      <c r="A60" s="39" t="s">
        <v>130</v>
      </c>
      <c r="B60" s="13">
        <f>COUNTIF(Table1[[Director (1)]:[Director (2)]],Table3[[#This Row],[Director]])</f>
        <v>1</v>
      </c>
    </row>
    <row r="61" spans="1:2" ht="12.75" x14ac:dyDescent="0.2">
      <c r="A61" s="39" t="s">
        <v>857</v>
      </c>
      <c r="B61" s="13">
        <f>COUNTIF(Table1[[Director (1)]:[Director (2)]],Table3[[#This Row],[Director]])</f>
        <v>1</v>
      </c>
    </row>
    <row r="62" spans="1:2" ht="12.75" x14ac:dyDescent="0.2">
      <c r="A62" s="39" t="s">
        <v>289</v>
      </c>
      <c r="B62" s="13">
        <f>COUNTIF(Table1[[Director (1)]:[Director (2)]],Table3[[#This Row],[Director]])</f>
        <v>1</v>
      </c>
    </row>
    <row r="63" spans="1:2" ht="12.75" x14ac:dyDescent="0.2">
      <c r="A63" s="39" t="s">
        <v>2535</v>
      </c>
      <c r="B63" s="13">
        <f>COUNTIF(Table1[[Director (1)]:[Director (2)]],Table3[[#This Row],[Director]])</f>
        <v>1</v>
      </c>
    </row>
    <row r="64" spans="1:2" ht="12.75" x14ac:dyDescent="0.2">
      <c r="A64" s="39" t="s">
        <v>2810</v>
      </c>
      <c r="B64" s="13">
        <f>COUNTIF(Table1[[Director (1)]:[Director (2)]],Table3[[#This Row],[Director]])</f>
        <v>2</v>
      </c>
    </row>
    <row r="65" spans="1:2" ht="12.75" x14ac:dyDescent="0.2">
      <c r="A65" s="39" t="s">
        <v>1658</v>
      </c>
      <c r="B65" s="13">
        <f>COUNTIF(Table1[[Director (1)]:[Director (2)]],Table3[[#This Row],[Director]])</f>
        <v>1</v>
      </c>
    </row>
    <row r="66" spans="1:2" ht="12.75" x14ac:dyDescent="0.2">
      <c r="A66" s="39" t="s">
        <v>744</v>
      </c>
      <c r="B66" s="13">
        <f>COUNTIF(Table1[[Director (1)]:[Director (2)]],Table3[[#This Row],[Director]])</f>
        <v>1</v>
      </c>
    </row>
    <row r="67" spans="1:2" ht="12.75" x14ac:dyDescent="0.2">
      <c r="A67" s="39" t="s">
        <v>184</v>
      </c>
      <c r="B67" s="13">
        <f>COUNTIF(Table1[[Director (1)]:[Director (2)]],Table3[[#This Row],[Director]])</f>
        <v>1</v>
      </c>
    </row>
    <row r="68" spans="1:2" ht="12.75" x14ac:dyDescent="0.2">
      <c r="A68" s="39" t="s">
        <v>385</v>
      </c>
      <c r="B68" s="13">
        <f>COUNTIF(Table1[[Director (1)]:[Director (2)]],Table3[[#This Row],[Director]])</f>
        <v>2</v>
      </c>
    </row>
    <row r="69" spans="1:2" ht="12.75" x14ac:dyDescent="0.2">
      <c r="A69" s="39" t="s">
        <v>1786</v>
      </c>
      <c r="B69" s="13">
        <f>COUNTIF(Table1[[Director (1)]:[Director (2)]],Table3[[#This Row],[Director]])</f>
        <v>1</v>
      </c>
    </row>
    <row r="70" spans="1:2" ht="12.75" x14ac:dyDescent="0.2">
      <c r="A70" s="39" t="s">
        <v>1754</v>
      </c>
      <c r="B70" s="13">
        <f>COUNTIF(Table1[[Director (1)]:[Director (2)]],Table3[[#This Row],[Director]])</f>
        <v>1</v>
      </c>
    </row>
    <row r="71" spans="1:2" ht="12.75" x14ac:dyDescent="0.2">
      <c r="A71" s="39" t="s">
        <v>2253</v>
      </c>
      <c r="B71" s="13">
        <f>COUNTIF(Table1[[Director (1)]:[Director (2)]],Table3[[#This Row],[Director]])</f>
        <v>1</v>
      </c>
    </row>
    <row r="72" spans="1:2" ht="12.75" x14ac:dyDescent="0.2">
      <c r="A72" s="39" t="s">
        <v>1140</v>
      </c>
      <c r="B72" s="13">
        <f>COUNTIF(Table1[[Director (1)]:[Director (2)]],Table3[[#This Row],[Director]])</f>
        <v>1</v>
      </c>
    </row>
    <row r="73" spans="1:2" ht="12.75" x14ac:dyDescent="0.2">
      <c r="A73" s="39" t="s">
        <v>639</v>
      </c>
      <c r="B73" s="13">
        <f>COUNTIF(Table1[[Director (1)]:[Director (2)]],Table3[[#This Row],[Director]])</f>
        <v>1</v>
      </c>
    </row>
    <row r="74" spans="1:2" ht="12.75" x14ac:dyDescent="0.2">
      <c r="A74" s="39" t="s">
        <v>1558</v>
      </c>
      <c r="B74" s="13">
        <f>COUNTIF(Table1[[Director (1)]:[Director (2)]],Table3[[#This Row],[Director]])</f>
        <v>1</v>
      </c>
    </row>
    <row r="75" spans="1:2" ht="12.75" x14ac:dyDescent="0.2">
      <c r="A75" s="39" t="s">
        <v>1616</v>
      </c>
      <c r="B75" s="13">
        <f>COUNTIF(Table1[[Director (1)]:[Director (2)]],Table3[[#This Row],[Director]])</f>
        <v>1</v>
      </c>
    </row>
    <row r="76" spans="1:2" ht="12.75" x14ac:dyDescent="0.2">
      <c r="A76" s="39" t="s">
        <v>44</v>
      </c>
      <c r="B76" s="13">
        <f>COUNTIF(Table1[[Director (1)]:[Director (2)]],Table3[[#This Row],[Director]])</f>
        <v>3</v>
      </c>
    </row>
    <row r="77" spans="1:2" ht="12.75" x14ac:dyDescent="0.2">
      <c r="A77" s="39" t="s">
        <v>599</v>
      </c>
      <c r="B77" s="13">
        <f>COUNTIF(Table1[[Director (1)]:[Director (2)]],Table3[[#This Row],[Director]])</f>
        <v>3</v>
      </c>
    </row>
    <row r="78" spans="1:2" ht="12.75" x14ac:dyDescent="0.2">
      <c r="A78" s="39" t="s">
        <v>919</v>
      </c>
      <c r="B78" s="13">
        <f>COUNTIF(Table1[[Director (1)]:[Director (2)]],Table3[[#This Row],[Director]])</f>
        <v>1</v>
      </c>
    </row>
    <row r="79" spans="1:2" ht="12.75" x14ac:dyDescent="0.2">
      <c r="A79" s="39" t="s">
        <v>2122</v>
      </c>
      <c r="B79" s="13">
        <f>COUNTIF(Table1[[Director (1)]:[Director (2)]],Table3[[#This Row],[Director]])</f>
        <v>1</v>
      </c>
    </row>
    <row r="80" spans="1:2" ht="12.75" x14ac:dyDescent="0.2">
      <c r="A80" s="39" t="s">
        <v>738</v>
      </c>
      <c r="B80" s="13">
        <f>COUNTIF(Table1[[Director (1)]:[Director (2)]],Table3[[#This Row],[Director]])</f>
        <v>1</v>
      </c>
    </row>
    <row r="81" spans="1:2" ht="12.75" x14ac:dyDescent="0.2">
      <c r="A81" s="39" t="s">
        <v>1088</v>
      </c>
      <c r="B81" s="13">
        <f>COUNTIF(Table1[[Director (1)]:[Director (2)]],Table3[[#This Row],[Director]])</f>
        <v>2</v>
      </c>
    </row>
    <row r="82" spans="1:2" ht="12.75" x14ac:dyDescent="0.2">
      <c r="A82" s="39" t="s">
        <v>1064</v>
      </c>
      <c r="B82" s="13">
        <f>COUNTIF(Table1[[Director (1)]:[Director (2)]],Table3[[#This Row],[Director]])</f>
        <v>1</v>
      </c>
    </row>
    <row r="83" spans="1:2" ht="12.75" x14ac:dyDescent="0.2">
      <c r="A83" s="39" t="s">
        <v>1903</v>
      </c>
      <c r="B83" s="13">
        <f>COUNTIF(Table1[[Director (1)]:[Director (2)]],Table3[[#This Row],[Director]])</f>
        <v>1</v>
      </c>
    </row>
    <row r="84" spans="1:2" ht="12.75" x14ac:dyDescent="0.2">
      <c r="A84" s="39" t="s">
        <v>1885</v>
      </c>
      <c r="B84" s="13">
        <f>COUNTIF(Table1[[Director (1)]:[Director (2)]],Table3[[#This Row],[Director]])</f>
        <v>1</v>
      </c>
    </row>
    <row r="85" spans="1:2" ht="12.75" x14ac:dyDescent="0.2">
      <c r="A85" s="39" t="s">
        <v>711</v>
      </c>
      <c r="B85" s="13">
        <f>COUNTIF(Table1[[Director (1)]:[Director (2)]],Table3[[#This Row],[Director]])</f>
        <v>1</v>
      </c>
    </row>
    <row r="86" spans="1:2" ht="12.75" x14ac:dyDescent="0.2">
      <c r="A86" s="39" t="s">
        <v>2035</v>
      </c>
      <c r="B86" s="13">
        <f>COUNTIF(Table1[[Director (1)]:[Director (2)]],Table3[[#This Row],[Director]])</f>
        <v>1</v>
      </c>
    </row>
    <row r="87" spans="1:2" ht="12.75" x14ac:dyDescent="0.2">
      <c r="A87" s="39" t="s">
        <v>208</v>
      </c>
      <c r="B87" s="13">
        <f>COUNTIF(Table1[[Director (1)]:[Director (2)]],Table3[[#This Row],[Director]])</f>
        <v>2</v>
      </c>
    </row>
    <row r="88" spans="1:2" ht="12.75" x14ac:dyDescent="0.2">
      <c r="A88" s="39" t="s">
        <v>510</v>
      </c>
      <c r="B88" s="13">
        <f>COUNTIF(Table1[[Director (1)]:[Director (2)]],Table3[[#This Row],[Director]])</f>
        <v>1</v>
      </c>
    </row>
    <row r="89" spans="1:2" ht="12.75" x14ac:dyDescent="0.2">
      <c r="A89" s="39" t="s">
        <v>849</v>
      </c>
      <c r="B89" s="13">
        <f>COUNTIF(Table1[[Director (1)]:[Director (2)]],Table3[[#This Row],[Director]])</f>
        <v>1</v>
      </c>
    </row>
    <row r="90" spans="1:2" ht="12.75" x14ac:dyDescent="0.2">
      <c r="A90" s="39" t="s">
        <v>467</v>
      </c>
      <c r="B90" s="13">
        <f>COUNTIF(Table1[[Director (1)]:[Director (2)]],Table3[[#This Row],[Director]])</f>
        <v>1</v>
      </c>
    </row>
    <row r="91" spans="1:2" ht="12.75" x14ac:dyDescent="0.2">
      <c r="A91" s="39" t="s">
        <v>2627</v>
      </c>
      <c r="B91" s="13">
        <f>COUNTIF(Table1[[Director (1)]:[Director (2)]],Table3[[#This Row],[Director]])</f>
        <v>1</v>
      </c>
    </row>
    <row r="92" spans="1:2" ht="12.75" x14ac:dyDescent="0.2">
      <c r="A92" s="39" t="s">
        <v>2765</v>
      </c>
      <c r="B92" s="13">
        <f>COUNTIF(Table1[[Director (1)]:[Director (2)]],Table3[[#This Row],[Director]])</f>
        <v>1</v>
      </c>
    </row>
    <row r="93" spans="1:2" ht="12.75" x14ac:dyDescent="0.2">
      <c r="A93" s="39" t="s">
        <v>1718</v>
      </c>
      <c r="B93" s="13">
        <f>COUNTIF(Table1[[Director (1)]:[Director (2)]],Table3[[#This Row],[Director]])</f>
        <v>1</v>
      </c>
    </row>
    <row r="94" spans="1:2" ht="12.75" x14ac:dyDescent="0.2">
      <c r="A94" s="39" t="s">
        <v>550</v>
      </c>
      <c r="B94" s="13">
        <f>COUNTIF(Table1[[Director (1)]:[Director (2)]],Table3[[#This Row],[Director]])</f>
        <v>1</v>
      </c>
    </row>
    <row r="95" spans="1:2" ht="12.75" x14ac:dyDescent="0.2">
      <c r="A95" s="39" t="s">
        <v>1450</v>
      </c>
      <c r="B95" s="13">
        <f>COUNTIF(Table1[[Director (1)]:[Director (2)]],Table3[[#This Row],[Director]])</f>
        <v>1</v>
      </c>
    </row>
    <row r="96" spans="1:2" ht="12.75" x14ac:dyDescent="0.2">
      <c r="A96" s="39" t="s">
        <v>18</v>
      </c>
      <c r="B96" s="13">
        <f>COUNTIF(Table1[[Director (1)]:[Director (2)]],Table3[[#This Row],[Director]])</f>
        <v>1</v>
      </c>
    </row>
    <row r="97" spans="1:2" ht="12.75" x14ac:dyDescent="0.2">
      <c r="A97" s="39" t="s">
        <v>2794</v>
      </c>
      <c r="B97" s="13">
        <f>COUNTIF(Table1[[Director (1)]:[Director (2)]],Table3[[#This Row],[Director]])</f>
        <v>1</v>
      </c>
    </row>
    <row r="98" spans="1:2" ht="12.75" x14ac:dyDescent="0.2">
      <c r="A98" s="39" t="s">
        <v>488</v>
      </c>
      <c r="B98" s="13">
        <f>COUNTIF(Table1[[Director (1)]:[Director (2)]],Table3[[#This Row],[Director]])</f>
        <v>2</v>
      </c>
    </row>
    <row r="99" spans="1:2" ht="12.75" x14ac:dyDescent="0.2">
      <c r="A99" s="39" t="s">
        <v>672</v>
      </c>
      <c r="B99" s="13">
        <f>COUNTIF(Table1[[Director (1)]:[Director (2)]],Table3[[#This Row],[Director]])</f>
        <v>1</v>
      </c>
    </row>
    <row r="100" spans="1:2" ht="12.75" x14ac:dyDescent="0.2">
      <c r="A100" s="39" t="s">
        <v>1950</v>
      </c>
      <c r="B100" s="13">
        <f>COUNTIF(Table1[[Director (1)]:[Director (2)]],Table3[[#This Row],[Director]])</f>
        <v>2</v>
      </c>
    </row>
    <row r="101" spans="1:2" ht="12.75" x14ac:dyDescent="0.2">
      <c r="A101" s="39" t="s">
        <v>1473</v>
      </c>
      <c r="B101" s="13">
        <f>COUNTIF(Table1[[Director (1)]:[Director (2)]],Table3[[#This Row],[Director]])</f>
        <v>1</v>
      </c>
    </row>
    <row r="102" spans="1:2" ht="12.75" x14ac:dyDescent="0.2">
      <c r="A102" s="39" t="s">
        <v>688</v>
      </c>
      <c r="B102" s="13">
        <f>COUNTIF(Table1[[Director (1)]:[Director (2)]],Table3[[#This Row],[Director]])</f>
        <v>2</v>
      </c>
    </row>
    <row r="103" spans="1:2" ht="12.75" x14ac:dyDescent="0.2">
      <c r="A103" s="39" t="s">
        <v>717</v>
      </c>
      <c r="B103" s="13">
        <f>COUNTIF(Table1[[Director (1)]:[Director (2)]],Table3[[#This Row],[Director]])</f>
        <v>4</v>
      </c>
    </row>
    <row r="104" spans="1:2" ht="12.75" x14ac:dyDescent="0.2">
      <c r="A104" s="39" t="s">
        <v>617</v>
      </c>
      <c r="B104" s="13">
        <f>COUNTIF(Table1[[Director (1)]:[Director (2)]],Table3[[#This Row],[Director]])</f>
        <v>1</v>
      </c>
    </row>
    <row r="105" spans="1:2" ht="12.75" x14ac:dyDescent="0.2">
      <c r="A105" s="39" t="s">
        <v>2293</v>
      </c>
      <c r="B105" s="13">
        <f>COUNTIF(Table1[[Director (1)]:[Director (2)]],Table3[[#This Row],[Director]])</f>
        <v>1</v>
      </c>
    </row>
    <row r="106" spans="1:2" ht="12.75" x14ac:dyDescent="0.2">
      <c r="A106" s="39" t="s">
        <v>1227</v>
      </c>
      <c r="B106" s="13">
        <f>COUNTIF(Table1[[Director (1)]:[Director (2)]],Table3[[#This Row],[Director]])</f>
        <v>1</v>
      </c>
    </row>
    <row r="107" spans="1:2" ht="12.75" x14ac:dyDescent="0.2">
      <c r="A107" s="39" t="s">
        <v>899</v>
      </c>
      <c r="B107" s="13">
        <f>COUNTIF(Table1[[Director (1)]:[Director (2)]],Table3[[#This Row],[Director]])</f>
        <v>1</v>
      </c>
    </row>
    <row r="108" spans="1:2" ht="12.75" x14ac:dyDescent="0.2">
      <c r="A108" s="39" t="s">
        <v>978</v>
      </c>
      <c r="B108" s="13">
        <f>COUNTIF(Table1[[Director (1)]:[Director (2)]],Table3[[#This Row],[Director]])</f>
        <v>1</v>
      </c>
    </row>
    <row r="109" spans="1:2" ht="12.75" x14ac:dyDescent="0.2">
      <c r="A109" s="39" t="s">
        <v>2320</v>
      </c>
      <c r="B109" s="13">
        <f>COUNTIF(Table1[[Director (1)]:[Director (2)]],Table3[[#This Row],[Director]])</f>
        <v>1</v>
      </c>
    </row>
    <row r="110" spans="1:2" ht="12.75" x14ac:dyDescent="0.2">
      <c r="A110" s="39" t="s">
        <v>1527</v>
      </c>
      <c r="B110" s="13">
        <f>COUNTIF(Table1[[Director (1)]:[Director (2)]],Table3[[#This Row],[Director]])</f>
        <v>1</v>
      </c>
    </row>
    <row r="111" spans="1:2" ht="12.75" x14ac:dyDescent="0.2">
      <c r="A111" s="39" t="s">
        <v>1094</v>
      </c>
      <c r="B111" s="13">
        <f>COUNTIF(Table1[[Director (1)]:[Director (2)]],Table3[[#This Row],[Director]])</f>
        <v>2</v>
      </c>
    </row>
    <row r="112" spans="1:2" ht="12.75" x14ac:dyDescent="0.2">
      <c r="A112" s="39" t="s">
        <v>2838</v>
      </c>
      <c r="B112" s="13">
        <f>COUNTIF(Table1[[Director (1)]:[Director (2)]],Table3[[#This Row],[Director]])</f>
        <v>1</v>
      </c>
    </row>
    <row r="113" spans="1:2" ht="12.75" x14ac:dyDescent="0.2">
      <c r="A113" s="39" t="s">
        <v>167</v>
      </c>
      <c r="B113" s="13">
        <f>COUNTIF(Table1[[Director (1)]:[Director (2)]],Table3[[#This Row],[Director]])</f>
        <v>1</v>
      </c>
    </row>
    <row r="114" spans="1:2" ht="12.75" x14ac:dyDescent="0.2">
      <c r="A114" s="39" t="s">
        <v>2420</v>
      </c>
      <c r="B114" s="13">
        <f>COUNTIF(Table1[[Director (1)]:[Director (2)]],Table3[[#This Row],[Director]])</f>
        <v>1</v>
      </c>
    </row>
    <row r="115" spans="1:2" ht="12.75" x14ac:dyDescent="0.2">
      <c r="A115" s="39" t="s">
        <v>1151</v>
      </c>
      <c r="B115" s="13">
        <f>COUNTIF(Table1[[Director (1)]:[Director (2)]],Table3[[#This Row],[Director]])</f>
        <v>2</v>
      </c>
    </row>
    <row r="116" spans="1:2" ht="12.75" x14ac:dyDescent="0.2">
      <c r="A116" s="39" t="s">
        <v>2750</v>
      </c>
      <c r="B116" s="13">
        <f>COUNTIF(Table1[[Director (1)]:[Director (2)]],Table3[[#This Row],[Director]])</f>
        <v>1</v>
      </c>
    </row>
    <row r="117" spans="1:2" ht="12.75" x14ac:dyDescent="0.2">
      <c r="A117" s="39" t="s">
        <v>2684</v>
      </c>
      <c r="B117" s="13">
        <f>COUNTIF(Table1[[Director (1)]:[Director (2)]],Table3[[#This Row],[Director]])</f>
        <v>1</v>
      </c>
    </row>
    <row r="118" spans="1:2" ht="12.75" x14ac:dyDescent="0.2">
      <c r="A118" s="39" t="s">
        <v>1740</v>
      </c>
      <c r="B118" s="13">
        <f>COUNTIF(Table1[[Director (1)]:[Director (2)]],Table3[[#This Row],[Director]])</f>
        <v>1</v>
      </c>
    </row>
    <row r="119" spans="1:2" ht="12.75" x14ac:dyDescent="0.2">
      <c r="A119" s="39" t="s">
        <v>2726</v>
      </c>
      <c r="B119" s="13">
        <f>COUNTIF(Table1[[Director (1)]:[Director (2)]],Table3[[#This Row],[Director]])</f>
        <v>1</v>
      </c>
    </row>
    <row r="120" spans="1:2" ht="12.75" x14ac:dyDescent="0.2">
      <c r="A120" s="39" t="s">
        <v>2332</v>
      </c>
      <c r="B120" s="13">
        <f>COUNTIF(Table1[[Director (1)]:[Director (2)]],Table3[[#This Row],[Director]])</f>
        <v>1</v>
      </c>
    </row>
    <row r="121" spans="1:2" ht="12.75" x14ac:dyDescent="0.2">
      <c r="A121" s="39" t="s">
        <v>958</v>
      </c>
      <c r="B121" s="13">
        <f>COUNTIF(Table1[[Director (1)]:[Director (2)]],Table3[[#This Row],[Director]])</f>
        <v>1</v>
      </c>
    </row>
    <row r="122" spans="1:2" ht="12.75" x14ac:dyDescent="0.2">
      <c r="A122" s="39" t="s">
        <v>1001</v>
      </c>
      <c r="B122" s="13">
        <f>COUNTIF(Table1[[Director (1)]:[Director (2)]],Table3[[#This Row],[Director]])</f>
        <v>1</v>
      </c>
    </row>
    <row r="123" spans="1:2" ht="12.75" x14ac:dyDescent="0.2">
      <c r="A123" s="39" t="s">
        <v>1668</v>
      </c>
      <c r="B123" s="13">
        <f>COUNTIF(Table1[[Director (1)]:[Director (2)]],Table3[[#This Row],[Director]])</f>
        <v>1</v>
      </c>
    </row>
    <row r="124" spans="1:2" ht="12.75" x14ac:dyDescent="0.2">
      <c r="A124" s="39" t="s">
        <v>1714</v>
      </c>
      <c r="B124" s="13">
        <f>COUNTIF(Table1[[Director (1)]:[Director (2)]],Table3[[#This Row],[Director]])</f>
        <v>1</v>
      </c>
    </row>
    <row r="125" spans="1:2" ht="12.75" x14ac:dyDescent="0.2">
      <c r="A125" s="39" t="s">
        <v>1664</v>
      </c>
      <c r="B125" s="13">
        <f>COUNTIF(Table1[[Director (1)]:[Director (2)]],Table3[[#This Row],[Director]])</f>
        <v>2</v>
      </c>
    </row>
    <row r="126" spans="1:2" ht="12.75" x14ac:dyDescent="0.2">
      <c r="A126" s="39" t="s">
        <v>1405</v>
      </c>
      <c r="B126" s="13">
        <f>COUNTIF(Table1[[Director (1)]:[Director (2)]],Table3[[#This Row],[Director]])</f>
        <v>1</v>
      </c>
    </row>
    <row r="127" spans="1:2" ht="12.75" x14ac:dyDescent="0.2">
      <c r="A127" s="39" t="s">
        <v>917</v>
      </c>
      <c r="B127" s="13">
        <f>COUNTIF(Table1[[Director (1)]:[Director (2)]],Table3[[#This Row],[Director]])</f>
        <v>1</v>
      </c>
    </row>
    <row r="128" spans="1:2" ht="12.75" x14ac:dyDescent="0.2">
      <c r="A128" s="39" t="s">
        <v>1334</v>
      </c>
      <c r="B128" s="13">
        <f>COUNTIF(Table1[[Director (1)]:[Director (2)]],Table3[[#This Row],[Director]])</f>
        <v>1</v>
      </c>
    </row>
    <row r="129" spans="1:2" ht="12.75" x14ac:dyDescent="0.2">
      <c r="A129" s="39" t="s">
        <v>2444</v>
      </c>
      <c r="B129" s="13">
        <f>COUNTIF(Table1[[Director (1)]:[Director (2)]],Table3[[#This Row],[Director]])</f>
        <v>1</v>
      </c>
    </row>
    <row r="130" spans="1:2" ht="12.75" x14ac:dyDescent="0.2">
      <c r="A130" s="39" t="s">
        <v>695</v>
      </c>
      <c r="B130" s="13">
        <f>COUNTIF(Table1[[Director (1)]:[Director (2)]],Table3[[#This Row],[Director]])</f>
        <v>1</v>
      </c>
    </row>
    <row r="131" spans="1:2" ht="12.75" x14ac:dyDescent="0.2">
      <c r="A131" s="39" t="s">
        <v>453</v>
      </c>
      <c r="B131" s="13">
        <f>COUNTIF(Table1[[Director (1)]:[Director (2)]],Table3[[#This Row],[Director]])</f>
        <v>1</v>
      </c>
    </row>
    <row r="132" spans="1:2" ht="12.75" x14ac:dyDescent="0.2">
      <c r="A132" s="39" t="s">
        <v>2276</v>
      </c>
      <c r="B132" s="13">
        <f>COUNTIF(Table1[[Director (1)]:[Director (2)]],Table3[[#This Row],[Director]])</f>
        <v>1</v>
      </c>
    </row>
    <row r="133" spans="1:2" ht="12.75" x14ac:dyDescent="0.2">
      <c r="A133" s="39" t="s">
        <v>730</v>
      </c>
      <c r="B133" s="13">
        <f>COUNTIF(Table1[[Director (1)]:[Director (2)]],Table3[[#This Row],[Director]])</f>
        <v>1</v>
      </c>
    </row>
    <row r="134" spans="1:2" ht="12.75" x14ac:dyDescent="0.2">
      <c r="A134" s="39" t="s">
        <v>700</v>
      </c>
      <c r="B134" s="13">
        <f>COUNTIF(Table1[[Director (1)]:[Director (2)]],Table3[[#This Row],[Director]])</f>
        <v>1</v>
      </c>
    </row>
    <row r="135" spans="1:2" ht="12.75" x14ac:dyDescent="0.2">
      <c r="A135" s="39" t="s">
        <v>2084</v>
      </c>
      <c r="B135" s="13">
        <f>COUNTIF(Table1[[Director (1)]:[Director (2)]],Table3[[#This Row],[Director]])</f>
        <v>1</v>
      </c>
    </row>
    <row r="136" spans="1:2" ht="12.75" x14ac:dyDescent="0.2">
      <c r="A136" s="39" t="s">
        <v>2742</v>
      </c>
      <c r="B136" s="13">
        <f>COUNTIF(Table1[[Director (1)]:[Director (2)]],Table3[[#This Row],[Director]])</f>
        <v>1</v>
      </c>
    </row>
    <row r="137" spans="1:2" ht="12.75" x14ac:dyDescent="0.2">
      <c r="A137" s="39" t="s">
        <v>2261</v>
      </c>
      <c r="B137" s="13">
        <f>COUNTIF(Table1[[Director (1)]:[Director (2)]],Table3[[#This Row],[Director]])</f>
        <v>1</v>
      </c>
    </row>
    <row r="138" spans="1:2" ht="12.75" x14ac:dyDescent="0.2">
      <c r="A138" s="39" t="s">
        <v>2303</v>
      </c>
      <c r="B138" s="13">
        <f>COUNTIF(Table1[[Director (1)]:[Director (2)]],Table3[[#This Row],[Director]])</f>
        <v>1</v>
      </c>
    </row>
    <row r="139" spans="1:2" ht="12.75" x14ac:dyDescent="0.2">
      <c r="A139" s="39" t="s">
        <v>1580</v>
      </c>
      <c r="B139" s="13">
        <f>COUNTIF(Table1[[Director (1)]:[Director (2)]],Table3[[#This Row],[Director]])</f>
        <v>1</v>
      </c>
    </row>
    <row r="140" spans="1:2" ht="12.75" x14ac:dyDescent="0.2">
      <c r="A140" s="39" t="s">
        <v>2622</v>
      </c>
      <c r="B140" s="13">
        <f>COUNTIF(Table1[[Director (1)]:[Director (2)]],Table3[[#This Row],[Director]])</f>
        <v>1</v>
      </c>
    </row>
    <row r="141" spans="1:2" ht="12.75" x14ac:dyDescent="0.2">
      <c r="A141" s="39" t="s">
        <v>1303</v>
      </c>
      <c r="B141" s="13">
        <f>COUNTIF(Table1[[Director (1)]:[Director (2)]],Table3[[#This Row],[Director]])</f>
        <v>1</v>
      </c>
    </row>
    <row r="142" spans="1:2" ht="12.75" x14ac:dyDescent="0.2">
      <c r="A142" s="39" t="s">
        <v>1281</v>
      </c>
      <c r="B142" s="13">
        <f>COUNTIF(Table1[[Director (1)]:[Director (2)]],Table3[[#This Row],[Director]])</f>
        <v>1</v>
      </c>
    </row>
    <row r="143" spans="1:2" ht="12.75" x14ac:dyDescent="0.2">
      <c r="A143" s="39" t="s">
        <v>1621</v>
      </c>
      <c r="B143" s="13">
        <f>COUNTIF(Table1[[Director (1)]:[Director (2)]],Table3[[#This Row],[Director]])</f>
        <v>1</v>
      </c>
    </row>
    <row r="144" spans="1:2" ht="12.75" x14ac:dyDescent="0.2">
      <c r="A144" s="39" t="s">
        <v>836</v>
      </c>
      <c r="B144" s="13">
        <f>COUNTIF(Table1[[Director (1)]:[Director (2)]],Table3[[#This Row],[Director]])</f>
        <v>1</v>
      </c>
    </row>
    <row r="145" spans="1:2" ht="12.75" x14ac:dyDescent="0.2">
      <c r="A145" s="39" t="s">
        <v>2289</v>
      </c>
      <c r="B145" s="13">
        <f>COUNTIF(Table1[[Director (1)]:[Director (2)]],Table3[[#This Row],[Director]])</f>
        <v>2</v>
      </c>
    </row>
    <row r="146" spans="1:2" ht="12.75" x14ac:dyDescent="0.2">
      <c r="A146" s="39" t="s">
        <v>1954</v>
      </c>
      <c r="B146" s="13">
        <f>COUNTIF(Table1[[Director (1)]:[Director (2)]],Table3[[#This Row],[Director]])</f>
        <v>1</v>
      </c>
    </row>
    <row r="147" spans="1:2" ht="12.75" x14ac:dyDescent="0.2">
      <c r="A147" s="39" t="s">
        <v>647</v>
      </c>
      <c r="B147" s="13">
        <f>COUNTIF(Table1[[Director (1)]:[Director (2)]],Table3[[#This Row],[Director]])</f>
        <v>2</v>
      </c>
    </row>
    <row r="148" spans="1:2" ht="12.75" x14ac:dyDescent="0.2">
      <c r="A148" s="39" t="s">
        <v>2036</v>
      </c>
      <c r="B148" s="13">
        <f>COUNTIF(Table1[[Director (1)]:[Director (2)]],Table3[[#This Row],[Director]])</f>
        <v>1</v>
      </c>
    </row>
    <row r="149" spans="1:2" ht="12.75" x14ac:dyDescent="0.2">
      <c r="A149" s="39" t="s">
        <v>2247</v>
      </c>
      <c r="B149" s="13">
        <f>COUNTIF(Table1[[Director (1)]:[Director (2)]],Table3[[#This Row],[Director]])</f>
        <v>2</v>
      </c>
    </row>
    <row r="150" spans="1:2" ht="12.75" x14ac:dyDescent="0.2">
      <c r="A150" s="39" t="s">
        <v>365</v>
      </c>
      <c r="B150" s="13">
        <f>COUNTIF(Table1[[Director (1)]:[Director (2)]],Table3[[#This Row],[Director]])</f>
        <v>2</v>
      </c>
    </row>
    <row r="151" spans="1:2" ht="12.75" x14ac:dyDescent="0.2">
      <c r="A151" s="39" t="s">
        <v>1875</v>
      </c>
      <c r="B151" s="13">
        <f>COUNTIF(Table1[[Director (1)]:[Director (2)]],Table3[[#This Row],[Director]])</f>
        <v>1</v>
      </c>
    </row>
    <row r="152" spans="1:2" ht="12.75" x14ac:dyDescent="0.2">
      <c r="A152" s="39" t="s">
        <v>1018</v>
      </c>
      <c r="B152" s="13">
        <f>COUNTIF(Table1[[Director (1)]:[Director (2)]],Table3[[#This Row],[Director]])</f>
        <v>1</v>
      </c>
    </row>
    <row r="153" spans="1:2" ht="12.75" x14ac:dyDescent="0.2">
      <c r="A153" s="39" t="s">
        <v>892</v>
      </c>
      <c r="B153" s="13">
        <f>COUNTIF(Table1[[Director (1)]:[Director (2)]],Table3[[#This Row],[Director]])</f>
        <v>1</v>
      </c>
    </row>
    <row r="154" spans="1:2" ht="12.75" x14ac:dyDescent="0.2">
      <c r="A154" s="39" t="s">
        <v>2462</v>
      </c>
      <c r="B154" s="13">
        <f>COUNTIF(Table1[[Director (1)]:[Director (2)]],Table3[[#This Row],[Director]])</f>
        <v>2</v>
      </c>
    </row>
    <row r="155" spans="1:2" ht="12.75" x14ac:dyDescent="0.2">
      <c r="A155" s="39" t="s">
        <v>1392</v>
      </c>
      <c r="B155" s="13">
        <f>COUNTIF(Table1[[Director (1)]:[Director (2)]],Table3[[#This Row],[Director]])</f>
        <v>1</v>
      </c>
    </row>
    <row r="156" spans="1:2" ht="12.75" x14ac:dyDescent="0.2">
      <c r="A156" s="39" t="s">
        <v>801</v>
      </c>
      <c r="B156" s="13">
        <f>COUNTIF(Table1[[Director (1)]:[Director (2)]],Table3[[#This Row],[Director]])</f>
        <v>2</v>
      </c>
    </row>
    <row r="157" spans="1:2" ht="12.75" x14ac:dyDescent="0.2">
      <c r="A157" s="39" t="s">
        <v>2498</v>
      </c>
      <c r="B157" s="13">
        <f>COUNTIF(Table1[[Director (1)]:[Director (2)]],Table3[[#This Row],[Director]])</f>
        <v>1</v>
      </c>
    </row>
    <row r="158" spans="1:2" ht="12.75" x14ac:dyDescent="0.2">
      <c r="A158" s="39" t="s">
        <v>659</v>
      </c>
      <c r="B158" s="13">
        <f>COUNTIF(Table1[[Director (1)]:[Director (2)]],Table3[[#This Row],[Director]])</f>
        <v>1</v>
      </c>
    </row>
    <row r="159" spans="1:2" ht="12.75" x14ac:dyDescent="0.2">
      <c r="A159" s="39" t="s">
        <v>763</v>
      </c>
      <c r="B159" s="13">
        <f>COUNTIF(Table1[[Director (1)]:[Director (2)]],Table3[[#This Row],[Director]])</f>
        <v>1</v>
      </c>
    </row>
    <row r="160" spans="1:2" ht="12.75" x14ac:dyDescent="0.2">
      <c r="A160" s="39" t="s">
        <v>1101</v>
      </c>
      <c r="B160" s="13">
        <f>COUNTIF(Table1[[Director (1)]:[Director (2)]],Table3[[#This Row],[Director]])</f>
        <v>1</v>
      </c>
    </row>
    <row r="161" spans="1:2" ht="12.75" x14ac:dyDescent="0.2">
      <c r="A161" s="39" t="s">
        <v>994</v>
      </c>
      <c r="B161" s="13">
        <f>COUNTIF(Table1[[Director (1)]:[Director (2)]],Table3[[#This Row],[Director]])</f>
        <v>2</v>
      </c>
    </row>
    <row r="162" spans="1:2" ht="12.75" x14ac:dyDescent="0.2">
      <c r="A162" s="39" t="s">
        <v>925</v>
      </c>
      <c r="B162" s="13">
        <f>COUNTIF(Table1[[Director (1)]:[Director (2)]],Table3[[#This Row],[Director]])</f>
        <v>1</v>
      </c>
    </row>
    <row r="163" spans="1:2" ht="12.75" x14ac:dyDescent="0.2">
      <c r="A163" s="39" t="s">
        <v>1275</v>
      </c>
      <c r="B163" s="13">
        <f>COUNTIF(Table1[[Director (1)]:[Director (2)]],Table3[[#This Row],[Director]])</f>
        <v>1</v>
      </c>
    </row>
    <row r="164" spans="1:2" ht="12.75" x14ac:dyDescent="0.2">
      <c r="A164" s="39" t="s">
        <v>1626</v>
      </c>
      <c r="B164" s="13">
        <f>COUNTIF(Table1[[Director (1)]:[Director (2)]],Table3[[#This Row],[Director]])</f>
        <v>1</v>
      </c>
    </row>
    <row r="165" spans="1:2" ht="12.75" x14ac:dyDescent="0.2">
      <c r="A165" s="39" t="s">
        <v>1634</v>
      </c>
      <c r="B165" s="13">
        <f>COUNTIF(Table1[[Director (1)]:[Director (2)]],Table3[[#This Row],[Director]])</f>
        <v>1</v>
      </c>
    </row>
    <row r="166" spans="1:2" ht="12.75" x14ac:dyDescent="0.2">
      <c r="A166" s="39" t="s">
        <v>337</v>
      </c>
      <c r="B166" s="13">
        <f>COUNTIF(Table1[[Director (1)]:[Director (2)]],Table3[[#This Row],[Director]])</f>
        <v>1</v>
      </c>
    </row>
    <row r="167" spans="1:2" ht="12.75" x14ac:dyDescent="0.2">
      <c r="A167" s="39" t="s">
        <v>2769</v>
      </c>
      <c r="B167" s="13">
        <f>COUNTIF(Table1[[Director (1)]:[Director (2)]],Table3[[#This Row],[Director]])</f>
        <v>1</v>
      </c>
    </row>
    <row r="168" spans="1:2" ht="12.75" x14ac:dyDescent="0.2">
      <c r="A168" s="39" t="s">
        <v>2068</v>
      </c>
      <c r="B168" s="13">
        <f>COUNTIF(Table1[[Director (1)]:[Director (2)]],Table3[[#This Row],[Director]])</f>
        <v>1</v>
      </c>
    </row>
    <row r="169" spans="1:2" ht="12.75" x14ac:dyDescent="0.2">
      <c r="A169" s="39" t="s">
        <v>2129</v>
      </c>
      <c r="B169" s="13">
        <f>COUNTIF(Table1[[Director (1)]:[Director (2)]],Table3[[#This Row],[Director]])</f>
        <v>1</v>
      </c>
    </row>
    <row r="170" spans="1:2" ht="12.75" x14ac:dyDescent="0.2">
      <c r="A170" s="39" t="s">
        <v>1554</v>
      </c>
      <c r="B170" s="13">
        <f>COUNTIF(Table1[[Director (1)]:[Director (2)]],Table3[[#This Row],[Director]])</f>
        <v>1</v>
      </c>
    </row>
    <row r="171" spans="1:2" ht="12.75" x14ac:dyDescent="0.2">
      <c r="A171" s="39" t="s">
        <v>1704</v>
      </c>
      <c r="B171" s="13">
        <f>COUNTIF(Table1[[Director (1)]:[Director (2)]],Table3[[#This Row],[Director]])</f>
        <v>1</v>
      </c>
    </row>
    <row r="172" spans="1:2" ht="12.75" x14ac:dyDescent="0.2">
      <c r="A172" s="39" t="s">
        <v>537</v>
      </c>
      <c r="B172" s="13">
        <f>COUNTIF(Table1[[Director (1)]:[Director (2)]],Table3[[#This Row],[Director]])</f>
        <v>2</v>
      </c>
    </row>
    <row r="173" spans="1:2" ht="12.75" x14ac:dyDescent="0.2">
      <c r="A173" s="39" t="s">
        <v>1681</v>
      </c>
      <c r="B173" s="13">
        <f>COUNTIF(Table1[[Director (1)]:[Director (2)]],Table3[[#This Row],[Director]])</f>
        <v>1</v>
      </c>
    </row>
    <row r="174" spans="1:2" ht="12.75" x14ac:dyDescent="0.2">
      <c r="A174" s="39" t="s">
        <v>2352</v>
      </c>
      <c r="B174" s="13">
        <f>COUNTIF(Table1[[Director (1)]:[Director (2)]],Table3[[#This Row],[Director]])</f>
        <v>1</v>
      </c>
    </row>
    <row r="175" spans="1:2" ht="12.75" x14ac:dyDescent="0.2">
      <c r="A175" s="39" t="s">
        <v>2383</v>
      </c>
      <c r="B175" s="13">
        <f>COUNTIF(Table1[[Director (1)]:[Director (2)]],Table3[[#This Row],[Director]])</f>
        <v>1</v>
      </c>
    </row>
    <row r="176" spans="1:2" ht="12.75" x14ac:dyDescent="0.2">
      <c r="A176" s="39" t="s">
        <v>872</v>
      </c>
      <c r="B176" s="13">
        <f>COUNTIF(Table1[[Director (1)]:[Director (2)]],Table3[[#This Row],[Director]])</f>
        <v>2</v>
      </c>
    </row>
    <row r="177" spans="1:2" ht="12.75" x14ac:dyDescent="0.2">
      <c r="A177" s="39" t="s">
        <v>1435</v>
      </c>
      <c r="B177" s="13">
        <f>COUNTIF(Table1[[Director (1)]:[Director (2)]],Table3[[#This Row],[Director]])</f>
        <v>2</v>
      </c>
    </row>
    <row r="178" spans="1:2" ht="12.75" x14ac:dyDescent="0.2">
      <c r="A178" s="39" t="s">
        <v>666</v>
      </c>
      <c r="B178" s="13">
        <f>COUNTIF(Table1[[Director (1)]:[Director (2)]],Table3[[#This Row],[Director]])</f>
        <v>1</v>
      </c>
    </row>
    <row r="179" spans="1:2" ht="12.75" x14ac:dyDescent="0.2">
      <c r="A179" s="39" t="s">
        <v>2018</v>
      </c>
      <c r="B179" s="13">
        <f>COUNTIF(Table1[[Director (1)]:[Director (2)]],Table3[[#This Row],[Director]])</f>
        <v>1</v>
      </c>
    </row>
    <row r="180" spans="1:2" ht="12.75" x14ac:dyDescent="0.2">
      <c r="A180" s="39" t="s">
        <v>114</v>
      </c>
      <c r="B180" s="13">
        <f>COUNTIF(Table1[[Director (1)]:[Director (2)]],Table3[[#This Row],[Director]])</f>
        <v>1</v>
      </c>
    </row>
    <row r="181" spans="1:2" ht="12.75" x14ac:dyDescent="0.2">
      <c r="A181" s="39" t="s">
        <v>1545</v>
      </c>
      <c r="B181" s="13">
        <f>COUNTIF(Table1[[Director (1)]:[Director (2)]],Table3[[#This Row],[Director]])</f>
        <v>2</v>
      </c>
    </row>
    <row r="182" spans="1:2" ht="12.75" x14ac:dyDescent="0.2">
      <c r="A182" s="39" t="s">
        <v>2452</v>
      </c>
      <c r="B182" s="13">
        <f>COUNTIF(Table1[[Director (1)]:[Director (2)]],Table3[[#This Row],[Director]])</f>
        <v>2</v>
      </c>
    </row>
    <row r="183" spans="1:2" ht="12.75" x14ac:dyDescent="0.2">
      <c r="A183" s="39" t="s">
        <v>2602</v>
      </c>
      <c r="B183" s="13">
        <f>COUNTIF(Table1[[Director (1)]:[Director (2)]],Table3[[#This Row],[Director]])</f>
        <v>1</v>
      </c>
    </row>
    <row r="184" spans="1:2" ht="12.75" x14ac:dyDescent="0.2">
      <c r="A184" s="39" t="s">
        <v>2541</v>
      </c>
      <c r="B184" s="13">
        <f>COUNTIF(Table1[[Director (1)]:[Director (2)]],Table3[[#This Row],[Director]])</f>
        <v>1</v>
      </c>
    </row>
    <row r="185" spans="1:2" ht="12.75" x14ac:dyDescent="0.2">
      <c r="A185" s="39" t="s">
        <v>1247</v>
      </c>
      <c r="B185" s="13">
        <f>COUNTIF(Table1[[Director (1)]:[Director (2)]],Table3[[#This Row],[Director]])</f>
        <v>1</v>
      </c>
    </row>
    <row r="186" spans="1:2" ht="12.75" x14ac:dyDescent="0.2">
      <c r="A186" s="39" t="s">
        <v>2476</v>
      </c>
      <c r="B186" s="13">
        <f>COUNTIF(Table1[[Director (1)]:[Director (2)]],Table3[[#This Row],[Director]])</f>
        <v>1</v>
      </c>
    </row>
    <row r="187" spans="1:2" ht="12.75" x14ac:dyDescent="0.2">
      <c r="A187" s="39" t="s">
        <v>2523</v>
      </c>
      <c r="B187" s="13">
        <f>COUNTIF(Table1[[Director (1)]:[Director (2)]],Table3[[#This Row],[Director]])</f>
        <v>1</v>
      </c>
    </row>
    <row r="188" spans="1:2" ht="12.75" x14ac:dyDescent="0.2">
      <c r="A188" s="39" t="s">
        <v>2679</v>
      </c>
      <c r="B188" s="13">
        <f>COUNTIF(Table1[[Director (1)]:[Director (2)]],Table3[[#This Row],[Director]])</f>
        <v>1</v>
      </c>
    </row>
    <row r="189" spans="1:2" ht="12.75" x14ac:dyDescent="0.2">
      <c r="A189" s="39" t="s">
        <v>1052</v>
      </c>
      <c r="B189" s="13">
        <f>COUNTIF(Table1[[Director (1)]:[Director (2)]],Table3[[#This Row],[Director]])</f>
        <v>3</v>
      </c>
    </row>
    <row r="190" spans="1:2" ht="12.75" x14ac:dyDescent="0.2">
      <c r="A190" s="39" t="s">
        <v>2608</v>
      </c>
      <c r="B190" s="13">
        <f>COUNTIF(Table1[[Director (1)]:[Director (2)]],Table3[[#This Row],[Director]])</f>
        <v>1</v>
      </c>
    </row>
    <row r="191" spans="1:2" ht="12.75" x14ac:dyDescent="0.2">
      <c r="A191" s="39" t="s">
        <v>1604</v>
      </c>
      <c r="B191" s="13">
        <f>COUNTIF(Table1[[Director (1)]:[Director (2)]],Table3[[#This Row],[Director]])</f>
        <v>2</v>
      </c>
    </row>
    <row r="192" spans="1:2" ht="12.75" x14ac:dyDescent="0.2">
      <c r="A192" s="39" t="s">
        <v>2188</v>
      </c>
      <c r="B192" s="13">
        <f>COUNTIF(Table1[[Director (1)]:[Director (2)]],Table3[[#This Row],[Director]])</f>
        <v>1</v>
      </c>
    </row>
    <row r="193" spans="1:2" ht="12.75" x14ac:dyDescent="0.2">
      <c r="A193" s="39" t="s">
        <v>1479</v>
      </c>
      <c r="B193" s="13">
        <f>COUNTIF(Table1[[Director (1)]:[Director (2)]],Table3[[#This Row],[Director]])</f>
        <v>3</v>
      </c>
    </row>
    <row r="194" spans="1:2" ht="12.75" x14ac:dyDescent="0.2">
      <c r="A194" s="39" t="s">
        <v>1113</v>
      </c>
      <c r="B194" s="13">
        <f>COUNTIF(Table1[[Director (1)]:[Director (2)]],Table3[[#This Row],[Director]])</f>
        <v>1</v>
      </c>
    </row>
    <row r="195" spans="1:2" ht="12.75" x14ac:dyDescent="0.2">
      <c r="A195" s="39" t="s">
        <v>2098</v>
      </c>
      <c r="B195" s="13">
        <f>COUNTIF(Table1[[Director (1)]:[Director (2)]],Table3[[#This Row],[Director]])</f>
        <v>2</v>
      </c>
    </row>
    <row r="196" spans="1:2" ht="12.75" x14ac:dyDescent="0.2">
      <c r="A196" s="39" t="s">
        <v>2777</v>
      </c>
      <c r="B196" s="13">
        <f>COUNTIF(Table1[[Director (1)]:[Director (2)]],Table3[[#This Row],[Director]])</f>
        <v>1</v>
      </c>
    </row>
    <row r="197" spans="1:2" ht="12.75" x14ac:dyDescent="0.2">
      <c r="A197" s="39" t="s">
        <v>2439</v>
      </c>
      <c r="B197" s="13">
        <f>COUNTIF(Table1[[Director (1)]:[Director (2)]],Table3[[#This Row],[Director]])</f>
        <v>1</v>
      </c>
    </row>
    <row r="198" spans="1:2" ht="12.75" x14ac:dyDescent="0.2">
      <c r="A198" s="39" t="s">
        <v>1343</v>
      </c>
      <c r="B198" s="13">
        <f>COUNTIF(Table1[[Director (1)]:[Director (2)]],Table3[[#This Row],[Director]])</f>
        <v>2</v>
      </c>
    </row>
    <row r="199" spans="1:2" ht="12.75" x14ac:dyDescent="0.2">
      <c r="A199" s="39" t="s">
        <v>806</v>
      </c>
      <c r="B199" s="13">
        <f>COUNTIF(Table1[[Director (1)]:[Director (2)]],Table3[[#This Row],[Director]])</f>
        <v>1</v>
      </c>
    </row>
    <row r="200" spans="1:2" ht="12.75" x14ac:dyDescent="0.2">
      <c r="A200" s="39" t="s">
        <v>1188</v>
      </c>
      <c r="B200" s="13">
        <f>COUNTIF(Table1[[Director (1)]:[Director (2)]],Table3[[#This Row],[Director]])</f>
        <v>1</v>
      </c>
    </row>
    <row r="201" spans="1:2" ht="12.75" x14ac:dyDescent="0.2">
      <c r="A201" s="39" t="s">
        <v>2591</v>
      </c>
      <c r="B201" s="13">
        <f>COUNTIF(Table1[[Director (1)]:[Director (2)]],Table3[[#This Row],[Director]])</f>
        <v>1</v>
      </c>
    </row>
    <row r="202" spans="1:2" ht="12.75" x14ac:dyDescent="0.2">
      <c r="A202" s="39" t="s">
        <v>1708</v>
      </c>
      <c r="B202" s="13">
        <f>COUNTIF(Table1[[Director (1)]:[Director (2)]],Table3[[#This Row],[Director]])</f>
        <v>1</v>
      </c>
    </row>
    <row r="203" spans="1:2" ht="12.75" x14ac:dyDescent="0.2">
      <c r="A203" s="39" t="s">
        <v>435</v>
      </c>
      <c r="B203" s="13">
        <f>COUNTIF(Table1[[Director (1)]:[Director (2)]],Table3[[#This Row],[Director]])</f>
        <v>1</v>
      </c>
    </row>
    <row r="204" spans="1:2" ht="12.75" x14ac:dyDescent="0.2">
      <c r="A204" s="39" t="s">
        <v>1266</v>
      </c>
      <c r="B204" s="13">
        <f>COUNTIF(Table1[[Director (1)]:[Director (2)]],Table3[[#This Row],[Director]])</f>
        <v>1</v>
      </c>
    </row>
    <row r="205" spans="1:2" ht="12.75" x14ac:dyDescent="0.2">
      <c r="A205" s="39" t="s">
        <v>2587</v>
      </c>
      <c r="B205" s="13">
        <f>COUNTIF(Table1[[Director (1)]:[Director (2)]],Table3[[#This Row],[Director]])</f>
        <v>1</v>
      </c>
    </row>
    <row r="206" spans="1:2" ht="12.75" x14ac:dyDescent="0.2">
      <c r="A206" s="39" t="s">
        <v>706</v>
      </c>
      <c r="B206" s="13">
        <f>COUNTIF(Table1[[Director (1)]:[Director (2)]],Table3[[#This Row],[Director]])</f>
        <v>1</v>
      </c>
    </row>
    <row r="207" spans="1:2" ht="12.75" x14ac:dyDescent="0.2">
      <c r="A207" s="39" t="s">
        <v>2208</v>
      </c>
      <c r="B207" s="13">
        <f>COUNTIF(Table1[[Director (1)]:[Director (2)]],Table3[[#This Row],[Director]])</f>
        <v>1</v>
      </c>
    </row>
    <row r="208" spans="1:2" ht="12.75" x14ac:dyDescent="0.2">
      <c r="A208" s="39" t="s">
        <v>428</v>
      </c>
      <c r="B208" s="13">
        <f>COUNTIF(Table1[[Director (1)]:[Director (2)]],Table3[[#This Row],[Director]])</f>
        <v>1</v>
      </c>
    </row>
    <row r="209" spans="1:2" ht="12.75" x14ac:dyDescent="0.2">
      <c r="A209" s="39" t="s">
        <v>1540</v>
      </c>
      <c r="B209" s="13">
        <f>COUNTIF(Table1[[Director (1)]:[Director (2)]],Table3[[#This Row],[Director]])</f>
        <v>1</v>
      </c>
    </row>
    <row r="210" spans="1:2" ht="12.75" x14ac:dyDescent="0.2">
      <c r="A210" s="39" t="s">
        <v>924</v>
      </c>
      <c r="B210" s="13">
        <f>COUNTIF(Table1[[Director (1)]:[Director (2)]],Table3[[#This Row],[Director]])</f>
        <v>1</v>
      </c>
    </row>
    <row r="211" spans="1:2" ht="12.75" x14ac:dyDescent="0.2">
      <c r="A211" s="39" t="s">
        <v>353</v>
      </c>
      <c r="B211" s="13">
        <f>COUNTIF(Table1[[Director (1)]:[Director (2)]],Table3[[#This Row],[Director]])</f>
        <v>1</v>
      </c>
    </row>
    <row r="212" spans="1:2" ht="12.75" x14ac:dyDescent="0.2">
      <c r="A212" s="39" t="s">
        <v>399</v>
      </c>
      <c r="B212" s="13">
        <f>COUNTIF(Table1[[Director (1)]:[Director (2)]],Table3[[#This Row],[Director]])</f>
        <v>1</v>
      </c>
    </row>
    <row r="213" spans="1:2" ht="12.75" x14ac:dyDescent="0.2">
      <c r="A213" s="39" t="s">
        <v>259</v>
      </c>
      <c r="B213" s="13">
        <f>COUNTIF(Table1[[Director (1)]:[Director (2)]],Table3[[#This Row],[Director]])</f>
        <v>2</v>
      </c>
    </row>
    <row r="214" spans="1:2" ht="12.75" x14ac:dyDescent="0.2">
      <c r="A214" s="39" t="s">
        <v>2706</v>
      </c>
      <c r="B214" s="13">
        <f>COUNTIF(Table1[[Director (1)]:[Director (2)]],Table3[[#This Row],[Director]])</f>
        <v>1</v>
      </c>
    </row>
    <row r="215" spans="1:2" ht="12.75" x14ac:dyDescent="0.2">
      <c r="A215" s="39" t="s">
        <v>2670</v>
      </c>
      <c r="B215" s="13">
        <f>COUNTIF(Table1[[Director (1)]:[Director (2)]],Table3[[#This Row],[Director]])</f>
        <v>1</v>
      </c>
    </row>
    <row r="216" spans="1:2" ht="12.75" x14ac:dyDescent="0.2">
      <c r="A216" s="39" t="s">
        <v>2003</v>
      </c>
      <c r="B216" s="13">
        <f>COUNTIF(Table1[[Director (1)]:[Director (2)]],Table3[[#This Row],[Director]])</f>
        <v>1</v>
      </c>
    </row>
    <row r="217" spans="1:2" ht="12.75" x14ac:dyDescent="0.2">
      <c r="A217" s="39" t="s">
        <v>2040</v>
      </c>
      <c r="B217" s="13">
        <f>COUNTIF(Table1[[Director (1)]:[Director (2)]],Table3[[#This Row],[Director]])</f>
        <v>2</v>
      </c>
    </row>
    <row r="218" spans="1:2" ht="12.75" x14ac:dyDescent="0.2">
      <c r="A218" s="39" t="s">
        <v>87</v>
      </c>
      <c r="B218" s="13">
        <f>COUNTIF(Table1[[Director (1)]:[Director (2)]],Table3[[#This Row],[Director]])</f>
        <v>1</v>
      </c>
    </row>
    <row r="219" spans="1:2" ht="12.75" x14ac:dyDescent="0.2">
      <c r="A219" s="39" t="s">
        <v>545</v>
      </c>
      <c r="B219" s="13">
        <f>COUNTIF(Table1[[Director (1)]:[Director (2)]],Table3[[#This Row],[Director]])</f>
        <v>1</v>
      </c>
    </row>
    <row r="220" spans="1:2" ht="12.75" x14ac:dyDescent="0.2">
      <c r="A220" s="39" t="s">
        <v>231</v>
      </c>
      <c r="B220" s="13">
        <f>COUNTIF(Table1[[Director (1)]:[Director (2)]],Table3[[#This Row],[Director]])</f>
        <v>1</v>
      </c>
    </row>
    <row r="221" spans="1:2" ht="12.75" x14ac:dyDescent="0.2">
      <c r="A221" s="39" t="s">
        <v>2770</v>
      </c>
      <c r="B221" s="13">
        <f>COUNTIF(Table1[[Director (1)]:[Director (2)]],Table3[[#This Row],[Director]])</f>
        <v>1</v>
      </c>
    </row>
    <row r="222" spans="1:2" ht="12.75" x14ac:dyDescent="0.2">
      <c r="A222" s="39" t="s">
        <v>415</v>
      </c>
      <c r="B222" s="13">
        <f>COUNTIF(Table1[[Director (1)]:[Director (2)]],Table3[[#This Row],[Director]])</f>
        <v>1</v>
      </c>
    </row>
    <row r="223" spans="1:2" ht="12.75" x14ac:dyDescent="0.2">
      <c r="A223" s="39" t="s">
        <v>824</v>
      </c>
      <c r="B223" s="13">
        <f>COUNTIF(Table1[[Director (1)]:[Director (2)]],Table3[[#This Row],[Director]])</f>
        <v>1</v>
      </c>
    </row>
    <row r="224" spans="1:2" ht="12.75" x14ac:dyDescent="0.2">
      <c r="A224" s="39" t="s">
        <v>475</v>
      </c>
      <c r="B224" s="13">
        <f>COUNTIF(Table1[[Director (1)]:[Director (2)]],Table3[[#This Row],[Director]])</f>
        <v>1</v>
      </c>
    </row>
    <row r="225" spans="1:2" ht="12.75" x14ac:dyDescent="0.2">
      <c r="A225" s="39" t="s">
        <v>200</v>
      </c>
      <c r="B225" s="13">
        <f>COUNTIF(Table1[[Director (1)]:[Director (2)]],Table3[[#This Row],[Director]])</f>
        <v>1</v>
      </c>
    </row>
    <row r="226" spans="1:2" ht="12.75" x14ac:dyDescent="0.2">
      <c r="A226" s="39" t="s">
        <v>267</v>
      </c>
      <c r="B226" s="13">
        <f>COUNTIF(Table1[[Director (1)]:[Director (2)]],Table3[[#This Row],[Director]])</f>
        <v>1</v>
      </c>
    </row>
    <row r="227" spans="1:2" ht="12.75" x14ac:dyDescent="0.2">
      <c r="A227" s="39" t="s">
        <v>1120</v>
      </c>
      <c r="B227" s="13">
        <f>COUNTIF(Table1[[Director (1)]:[Director (2)]],Table3[[#This Row],[Director]])</f>
        <v>2</v>
      </c>
    </row>
    <row r="228" spans="1:2" ht="12.75" x14ac:dyDescent="0.2">
      <c r="A228" s="39" t="s">
        <v>2529</v>
      </c>
      <c r="B228" s="13">
        <f>COUNTIF(Table1[[Director (1)]:[Director (2)]],Table3[[#This Row],[Director]])</f>
        <v>1</v>
      </c>
    </row>
    <row r="229" spans="1:2" ht="12.75" x14ac:dyDescent="0.2">
      <c r="A229" s="39" t="s">
        <v>1734</v>
      </c>
      <c r="B229" s="13">
        <f>COUNTIF(Table1[[Director (1)]:[Director (2)]],Table3[[#This Row],[Director]])</f>
        <v>1</v>
      </c>
    </row>
    <row r="230" spans="1:2" ht="12.75" x14ac:dyDescent="0.2">
      <c r="A230" s="39" t="s">
        <v>2707</v>
      </c>
      <c r="B230" s="13">
        <f>COUNTIF(Table1[[Director (1)]:[Director (2)]],Table3[[#This Row],[Director]])</f>
        <v>1</v>
      </c>
    </row>
    <row r="231" spans="1:2" ht="12.75" x14ac:dyDescent="0.2">
      <c r="A231" s="39" t="s">
        <v>930</v>
      </c>
      <c r="B231" s="13">
        <f>COUNTIF(Table1[[Director (1)]:[Director (2)]],Table3[[#This Row],[Director]])</f>
        <v>1</v>
      </c>
    </row>
    <row r="232" spans="1:2" ht="12.75" x14ac:dyDescent="0.2">
      <c r="A232" s="39" t="s">
        <v>2390</v>
      </c>
      <c r="B232" s="13">
        <f>COUNTIF(Table1[[Director (1)]:[Director (2)]],Table3[[#This Row],[Director]])</f>
        <v>2</v>
      </c>
    </row>
    <row r="233" spans="1:2" ht="12.75" x14ac:dyDescent="0.2">
      <c r="A233" s="39" t="s">
        <v>1985</v>
      </c>
      <c r="B233" s="13">
        <f>COUNTIF(Table1[[Director (1)]:[Director (2)]],Table3[[#This Row],[Director]])</f>
        <v>2</v>
      </c>
    </row>
    <row r="234" spans="1:2" ht="12.75" x14ac:dyDescent="0.2">
      <c r="A234" s="39" t="s">
        <v>2057</v>
      </c>
      <c r="B234" s="13">
        <f>COUNTIF(Table1[[Director (1)]:[Director (2)]],Table3[[#This Row],[Director]])</f>
        <v>1</v>
      </c>
    </row>
    <row r="235" spans="1:2" ht="12.75" x14ac:dyDescent="0.2">
      <c r="A235" s="39" t="s">
        <v>1648</v>
      </c>
      <c r="B235" s="13">
        <f>COUNTIF(Table1[[Director (1)]:[Director (2)]],Table3[[#This Row],[Director]])</f>
        <v>1</v>
      </c>
    </row>
    <row r="236" spans="1:2" ht="12.75" x14ac:dyDescent="0.2">
      <c r="A236" s="39" t="s">
        <v>1768</v>
      </c>
      <c r="B236" s="13">
        <f>COUNTIF(Table1[[Director (1)]:[Director (2)]],Table3[[#This Row],[Director]])</f>
        <v>1</v>
      </c>
    </row>
    <row r="237" spans="1:2" ht="12.75" x14ac:dyDescent="0.2">
      <c r="A237" s="39" t="s">
        <v>1494</v>
      </c>
      <c r="B237" s="13">
        <f>COUNTIF(Table1[[Director (1)]:[Director (2)]],Table3[[#This Row],[Director]])</f>
        <v>1</v>
      </c>
    </row>
    <row r="238" spans="1:2" ht="12.75" x14ac:dyDescent="0.2">
      <c r="A238" s="39" t="s">
        <v>2181</v>
      </c>
      <c r="B238" s="13">
        <f>COUNTIF(Table1[[Director (1)]:[Director (2)]],Table3[[#This Row],[Director]])</f>
        <v>1</v>
      </c>
    </row>
    <row r="239" spans="1:2" ht="12.75" x14ac:dyDescent="0.2">
      <c r="A239" s="39" t="s">
        <v>812</v>
      </c>
      <c r="B239" s="13">
        <f>COUNTIF(Table1[[Director (1)]:[Director (2)]],Table3[[#This Row],[Director]])</f>
        <v>1</v>
      </c>
    </row>
    <row r="240" spans="1:2" ht="12.75" x14ac:dyDescent="0.2">
      <c r="A240" s="39" t="s">
        <v>496</v>
      </c>
      <c r="B240" s="13">
        <f>COUNTIF(Table1[[Director (1)]:[Director (2)]],Table3[[#This Row],[Director]])</f>
        <v>2</v>
      </c>
    </row>
    <row r="241" spans="1:2" ht="12.75" x14ac:dyDescent="0.2">
      <c r="A241" s="39" t="s">
        <v>1133</v>
      </c>
      <c r="B241" s="13">
        <f>COUNTIF(Table1[[Director (1)]:[Director (2)]],Table3[[#This Row],[Director]])</f>
        <v>1</v>
      </c>
    </row>
    <row r="242" spans="1:2" ht="12.75" x14ac:dyDescent="0.2">
      <c r="A242" s="39" t="s">
        <v>2273</v>
      </c>
      <c r="B242" s="13">
        <f>COUNTIF(Table1[[Director (1)]:[Director (2)]],Table3[[#This Row],[Director]])</f>
        <v>1</v>
      </c>
    </row>
    <row r="243" spans="1:2" ht="12.75" x14ac:dyDescent="0.2">
      <c r="A243" s="39" t="s">
        <v>1512</v>
      </c>
      <c r="B243" s="13">
        <f>COUNTIF(Table1[[Director (1)]:[Director (2)]],Table3[[#This Row],[Director]])</f>
        <v>1</v>
      </c>
    </row>
    <row r="244" spans="1:2" ht="12.75" x14ac:dyDescent="0.2">
      <c r="A244" s="39" t="s">
        <v>773</v>
      </c>
      <c r="B244" s="13">
        <f>COUNTIF(Table1[[Director (1)]:[Director (2)]],Table3[[#This Row],[Director]])</f>
        <v>2</v>
      </c>
    </row>
    <row r="245" spans="1:2" ht="12.75" x14ac:dyDescent="0.2">
      <c r="A245" s="39" t="s">
        <v>2823</v>
      </c>
      <c r="B245" s="13">
        <f>COUNTIF(Table1[[Director (1)]:[Director (2)]],Table3[[#This Row],[Director]])</f>
        <v>1</v>
      </c>
    </row>
    <row r="246" spans="1:2" ht="12.75" x14ac:dyDescent="0.2">
      <c r="A246" s="39" t="s">
        <v>146</v>
      </c>
      <c r="B246" s="13">
        <f>COUNTIF(Table1[[Director (1)]:[Director (2)]],Table3[[#This Row],[Director]])</f>
        <v>1</v>
      </c>
    </row>
    <row r="247" spans="1:2" ht="12.75" x14ac:dyDescent="0.2">
      <c r="A247" s="39" t="s">
        <v>2696</v>
      </c>
      <c r="B247" s="13">
        <f>COUNTIF(Table1[[Director (1)]:[Director (2)]],Table3[[#This Row],[Director]])</f>
        <v>1</v>
      </c>
    </row>
    <row r="248" spans="1:2" ht="12.75" x14ac:dyDescent="0.2">
      <c r="A248" s="39" t="s">
        <v>1093</v>
      </c>
      <c r="B248" s="13">
        <f>COUNTIF(Table1[[Director (1)]:[Director (2)]],Table3[[#This Row],[Director]])</f>
        <v>1</v>
      </c>
    </row>
    <row r="249" spans="1:2" ht="12.75" x14ac:dyDescent="0.2">
      <c r="A249" s="39" t="s">
        <v>1709</v>
      </c>
      <c r="B249" s="13">
        <f>COUNTIF(Table1[[Director (1)]:[Director (2)]],Table3[[#This Row],[Director]])</f>
        <v>1</v>
      </c>
    </row>
    <row r="250" spans="1:2" ht="12.75" x14ac:dyDescent="0.2">
      <c r="A250" s="39" t="s">
        <v>1763</v>
      </c>
      <c r="B250" s="13">
        <f>COUNTIF(Table1[[Director (1)]:[Director (2)]],Table3[[#This Row],[Director]])</f>
        <v>1</v>
      </c>
    </row>
    <row r="251" spans="1:2" ht="12.75" x14ac:dyDescent="0.2">
      <c r="A251" s="39" t="s">
        <v>2687</v>
      </c>
      <c r="B251" s="13">
        <f>COUNTIF(Table1[[Director (1)]:[Director (2)]],Table3[[#This Row],[Director]])</f>
        <v>1</v>
      </c>
    </row>
    <row r="252" spans="1:2" ht="12.75" x14ac:dyDescent="0.2">
      <c r="A252" s="39" t="s">
        <v>2311</v>
      </c>
      <c r="B252" s="13">
        <f>COUNTIF(Table1[[Director (1)]:[Director (2)]],Table3[[#This Row],[Director]])</f>
        <v>1</v>
      </c>
    </row>
    <row r="253" spans="1:2" ht="12.75" x14ac:dyDescent="0.2">
      <c r="A253" s="39" t="s">
        <v>2123</v>
      </c>
      <c r="B253" s="13">
        <f>COUNTIF(Table1[[Director (1)]:[Director (2)]],Table3[[#This Row],[Director]])</f>
        <v>1</v>
      </c>
    </row>
    <row r="254" spans="1:2" ht="12.75" x14ac:dyDescent="0.2">
      <c r="A254" s="39" t="s">
        <v>1416</v>
      </c>
      <c r="B254" s="13">
        <f>COUNTIF(Table1[[Director (1)]:[Director (2)]],Table3[[#This Row],[Director]])</f>
        <v>2</v>
      </c>
    </row>
    <row r="255" spans="1:2" ht="12.75" x14ac:dyDescent="0.2">
      <c r="A255" s="39" t="s">
        <v>511</v>
      </c>
      <c r="B255" s="13">
        <f>COUNTIF(Table1[[Director (1)]:[Director (2)]],Table3[[#This Row],[Director]])</f>
        <v>1</v>
      </c>
    </row>
    <row r="256" spans="1:2" ht="12.75" x14ac:dyDescent="0.2">
      <c r="A256" s="39" t="s">
        <v>2141</v>
      </c>
      <c r="B256" s="13">
        <f>COUNTIF(Table1[[Director (1)]:[Director (2)]],Table3[[#This Row],[Director]])</f>
        <v>1</v>
      </c>
    </row>
    <row r="257" spans="1:2" ht="12.75" x14ac:dyDescent="0.2">
      <c r="A257" s="39" t="s">
        <v>1818</v>
      </c>
      <c r="B257" s="13">
        <f>COUNTIF(Table1[[Director (1)]:[Director (2)]],Table3[[#This Row],[Director]])</f>
        <v>2</v>
      </c>
    </row>
    <row r="258" spans="1:2" ht="12.75" x14ac:dyDescent="0.2">
      <c r="A258" s="39" t="s">
        <v>1909</v>
      </c>
      <c r="B258" s="13">
        <f>COUNTIF(Table1[[Director (1)]:[Director (2)]],Table3[[#This Row],[Director]])</f>
        <v>1</v>
      </c>
    </row>
    <row r="259" spans="1:2" ht="12.75" x14ac:dyDescent="0.2">
      <c r="A259" s="39" t="s">
        <v>2080</v>
      </c>
      <c r="B259" s="13">
        <f>COUNTIF(Table1[[Director (1)]:[Director (2)]],Table3[[#This Row],[Director]])</f>
        <v>1</v>
      </c>
    </row>
    <row r="260" spans="1:2" ht="12.75" x14ac:dyDescent="0.2">
      <c r="A260" s="39" t="s">
        <v>2024</v>
      </c>
      <c r="B260" s="13">
        <f>COUNTIF(Table1[[Director (1)]:[Director (2)]],Table3[[#This Row],[Director]])</f>
        <v>1</v>
      </c>
    </row>
    <row r="261" spans="1:2" ht="12.75" x14ac:dyDescent="0.2">
      <c r="A261" s="39" t="s">
        <v>1058</v>
      </c>
      <c r="B261" s="13">
        <f>COUNTIF(Table1[[Director (1)]:[Director (2)]],Table3[[#This Row],[Director]])</f>
        <v>1</v>
      </c>
    </row>
    <row r="262" spans="1:2" ht="12.75" x14ac:dyDescent="0.2">
      <c r="A262" s="39" t="s">
        <v>2656</v>
      </c>
      <c r="B262" s="13">
        <f>COUNTIF(Table1[[Director (1)]:[Director (2)]],Table3[[#This Row],[Director]])</f>
        <v>1</v>
      </c>
    </row>
    <row r="263" spans="1:2" ht="12.75" x14ac:dyDescent="0.2">
      <c r="A263" s="39" t="s">
        <v>1793</v>
      </c>
      <c r="B263" s="13">
        <f>COUNTIF(Table1[[Director (1)]:[Director (2)]],Table3[[#This Row],[Director]])</f>
        <v>1</v>
      </c>
    </row>
    <row r="264" spans="1:2" ht="12.75" x14ac:dyDescent="0.2">
      <c r="A264" s="39" t="s">
        <v>2699</v>
      </c>
      <c r="B264" s="13">
        <f>COUNTIF(Table1[[Director (1)]:[Director (2)]],Table3[[#This Row],[Director]])</f>
        <v>1</v>
      </c>
    </row>
    <row r="265" spans="1:2" ht="12.75" x14ac:dyDescent="0.2">
      <c r="A265" s="39" t="s">
        <v>1485</v>
      </c>
      <c r="B265" s="13">
        <f>COUNTIF(Table1[[Director (1)]:[Director (2)]],Table3[[#This Row],[Director]])</f>
        <v>1</v>
      </c>
    </row>
    <row r="266" spans="1:2" ht="12.75" x14ac:dyDescent="0.2">
      <c r="A266" s="39" t="s">
        <v>1271</v>
      </c>
      <c r="B266" s="13">
        <f>COUNTIF(Table1[[Director (1)]:[Director (2)]],Table3[[#This Row],[Director]])</f>
        <v>2</v>
      </c>
    </row>
    <row r="267" spans="1:2" ht="12.75" x14ac:dyDescent="0.2">
      <c r="A267" s="39" t="s">
        <v>1215</v>
      </c>
      <c r="B267" s="13">
        <f>COUNTIF(Table1[[Director (1)]:[Director (2)]],Table3[[#This Row],[Director]])</f>
        <v>1</v>
      </c>
    </row>
    <row r="268" spans="1:2" ht="12.75" x14ac:dyDescent="0.2">
      <c r="A268" s="39" t="s">
        <v>160</v>
      </c>
      <c r="B268" s="13">
        <f>COUNTIF(Table1[[Director (1)]:[Director (2)]],Table3[[#This Row],[Director]])</f>
        <v>2</v>
      </c>
    </row>
    <row r="269" spans="1:2" ht="12.75" x14ac:dyDescent="0.2">
      <c r="A269" s="39" t="s">
        <v>2103</v>
      </c>
      <c r="B269" s="13">
        <f>COUNTIF(Table1[[Director (1)]:[Director (2)]],Table3[[#This Row],[Director]])</f>
        <v>1</v>
      </c>
    </row>
    <row r="270" spans="1:2" ht="12.75" x14ac:dyDescent="0.2">
      <c r="A270" s="39" t="s">
        <v>276</v>
      </c>
      <c r="B270" s="13">
        <f>COUNTIF(Table1[[Director (1)]:[Director (2)]],Table3[[#This Row],[Director]])</f>
        <v>2</v>
      </c>
    </row>
    <row r="271" spans="1:2" ht="12.75" x14ac:dyDescent="0.2">
      <c r="A271" s="39" t="s">
        <v>1014</v>
      </c>
      <c r="B271" s="13">
        <f>COUNTIF(Table1[[Director (1)]:[Director (2)]],Table3[[#This Row],[Director]])</f>
        <v>1</v>
      </c>
    </row>
    <row r="272" spans="1:2" ht="12.75" x14ac:dyDescent="0.2">
      <c r="A272" s="39" t="s">
        <v>2804</v>
      </c>
      <c r="B272" s="13">
        <f>COUNTIF(Table1[[Director (1)]:[Director (2)]],Table3[[#This Row],[Director]])</f>
        <v>1</v>
      </c>
    </row>
    <row r="273" spans="1:2" ht="12.75" x14ac:dyDescent="0.2">
      <c r="A273" s="39" t="s">
        <v>2030</v>
      </c>
      <c r="B273" s="13">
        <f>COUNTIF(Table1[[Director (1)]:[Director (2)]],Table3[[#This Row],[Director]])</f>
        <v>1</v>
      </c>
    </row>
    <row r="274" spans="1:2" ht="12.75" x14ac:dyDescent="0.2">
      <c r="A274" s="39" t="s">
        <v>2109</v>
      </c>
      <c r="B274" s="13">
        <f>COUNTIF(Table1[[Director (1)]:[Director (2)]],Table3[[#This Row],[Director]])</f>
        <v>1</v>
      </c>
    </row>
    <row r="275" spans="1:2" ht="12.75" x14ac:dyDescent="0.2">
      <c r="A275" s="39" t="s">
        <v>1856</v>
      </c>
      <c r="B275" s="13">
        <f>COUNTIF(Table1[[Director (1)]:[Director (2)]],Table3[[#This Row],[Director]])</f>
        <v>1</v>
      </c>
    </row>
    <row r="276" spans="1:2" ht="12.75" x14ac:dyDescent="0.2">
      <c r="A276" s="39" t="s">
        <v>856</v>
      </c>
      <c r="B276" s="13">
        <f>COUNTIF(Table1[[Director (1)]:[Director (2)]],Table3[[#This Row],[Director]])</f>
        <v>2</v>
      </c>
    </row>
    <row r="277" spans="1:2" ht="12.75" x14ac:dyDescent="0.2">
      <c r="A277" s="39" t="s">
        <v>2710</v>
      </c>
      <c r="B277" s="13">
        <f>COUNTIF(Table1[[Director (1)]:[Director (2)]],Table3[[#This Row],[Director]])</f>
        <v>1</v>
      </c>
    </row>
    <row r="278" spans="1:2" ht="12.75" x14ac:dyDescent="0.2">
      <c r="A278" s="39" t="s">
        <v>608</v>
      </c>
      <c r="B278" s="13">
        <f>COUNTIF(Table1[[Director (1)]:[Director (2)]],Table3[[#This Row],[Director]])</f>
        <v>1</v>
      </c>
    </row>
    <row r="279" spans="1:2" ht="12.75" x14ac:dyDescent="0.2">
      <c r="A279" s="39" t="s">
        <v>1194</v>
      </c>
      <c r="B279" s="13">
        <f>COUNTIF(Table1[[Director (1)]:[Director (2)]],Table3[[#This Row],[Director]])</f>
        <v>1</v>
      </c>
    </row>
    <row r="280" spans="1:2" ht="12.75" x14ac:dyDescent="0.2">
      <c r="A280" s="39" t="s">
        <v>568</v>
      </c>
      <c r="B280" s="13">
        <f>COUNTIF(Table1[[Director (1)]:[Director (2)]],Table3[[#This Row],[Director]])</f>
        <v>1</v>
      </c>
    </row>
    <row r="281" spans="1:2" ht="12.75" x14ac:dyDescent="0.2">
      <c r="A281" s="39" t="s">
        <v>2401</v>
      </c>
      <c r="B281" s="13">
        <f>COUNTIF(Table1[[Director (1)]:[Director (2)]],Table3[[#This Row],[Director]])</f>
        <v>1</v>
      </c>
    </row>
    <row r="282" spans="1:2" ht="12.75" x14ac:dyDescent="0.2">
      <c r="A282" s="39" t="s">
        <v>1175</v>
      </c>
      <c r="B282" s="13">
        <f>COUNTIF(Table1[[Director (1)]:[Director (2)]],Table3[[#This Row],[Director]])</f>
        <v>1</v>
      </c>
    </row>
    <row r="283" spans="1:2" ht="12.75" x14ac:dyDescent="0.2">
      <c r="A283" s="39" t="s">
        <v>2640</v>
      </c>
      <c r="B283" s="13">
        <f>COUNTIF(Table1[[Director (1)]:[Director (2)]],Table3[[#This Row],[Director]])</f>
        <v>1</v>
      </c>
    </row>
    <row r="284" spans="1:2" ht="12.75" x14ac:dyDescent="0.2">
      <c r="A284" s="39" t="s">
        <v>468</v>
      </c>
      <c r="B284" s="13">
        <f>COUNTIF(Table1[[Director (1)]:[Director (2)]],Table3[[#This Row],[Director]])</f>
        <v>1</v>
      </c>
    </row>
    <row r="285" spans="1:2" ht="12.75" x14ac:dyDescent="0.2">
      <c r="A285" s="39" t="s">
        <v>25</v>
      </c>
      <c r="B285" s="13">
        <f>COUNTIF(Table1[[Director (1)]:[Director (2)]],Table3[[#This Row],[Director]])</f>
        <v>2</v>
      </c>
    </row>
    <row r="286" spans="1:2" ht="12.75" x14ac:dyDescent="0.2">
      <c r="A286" s="39" t="s">
        <v>1163</v>
      </c>
      <c r="B286" s="13">
        <f>COUNTIF(Table1[[Director (1)]:[Director (2)]],Table3[[#This Row],[Director]])</f>
        <v>1</v>
      </c>
    </row>
    <row r="287" spans="1:2" ht="12.75" x14ac:dyDescent="0.2">
      <c r="A287" s="39" t="s">
        <v>1178</v>
      </c>
      <c r="B287" s="13">
        <f>COUNTIF(Table1[[Director (1)]:[Director (2)]],Table3[[#This Row],[Director]])</f>
        <v>1</v>
      </c>
    </row>
    <row r="288" spans="1:2" ht="12.75" x14ac:dyDescent="0.2">
      <c r="A288" s="39" t="s">
        <v>1867</v>
      </c>
      <c r="B288" s="13">
        <f>COUNTIF(Table1[[Director (1)]:[Director (2)]],Table3[[#This Row],[Director]])</f>
        <v>1</v>
      </c>
    </row>
    <row r="289" spans="1:2" ht="12.75" x14ac:dyDescent="0.2">
      <c r="A289" s="39" t="s">
        <v>358</v>
      </c>
      <c r="B289" s="13">
        <f>COUNTIF(Table1[[Director (1)]:[Director (2)]],Table3[[#This Row],[Director]])</f>
        <v>1</v>
      </c>
    </row>
    <row r="290" spans="1:2" ht="12.75" x14ac:dyDescent="0.2">
      <c r="A290" s="39" t="s">
        <v>80</v>
      </c>
      <c r="B290" s="13">
        <f>COUNTIF(Table1[[Director (1)]:[Director (2)]],Table3[[#This Row],[Director]])</f>
        <v>1</v>
      </c>
    </row>
    <row r="291" spans="1:2" ht="12.75" x14ac:dyDescent="0.2">
      <c r="A291" s="39" t="s">
        <v>2149</v>
      </c>
      <c r="B291" s="13">
        <f>COUNTIF(Table1[[Director (1)]:[Director (2)]],Table3[[#This Row],[Director]])</f>
        <v>1</v>
      </c>
    </row>
    <row r="292" spans="1:2" ht="12.75" x14ac:dyDescent="0.2">
      <c r="A292" s="39" t="s">
        <v>95</v>
      </c>
      <c r="B292" s="13">
        <f>COUNTIF(Table1[[Director (1)]:[Director (2)]],Table3[[#This Row],[Director]])</f>
        <v>2</v>
      </c>
    </row>
    <row r="293" spans="1:2" ht="12.75" x14ac:dyDescent="0.2">
      <c r="A293" s="39" t="s">
        <v>1017</v>
      </c>
      <c r="B293" s="13">
        <f>COUNTIF(Table1[[Director (1)]:[Director (2)]],Table3[[#This Row],[Director]])</f>
        <v>2</v>
      </c>
    </row>
    <row r="294" spans="1:2" ht="12.75" x14ac:dyDescent="0.2">
      <c r="A294" s="39" t="s">
        <v>1504</v>
      </c>
      <c r="B294" s="13">
        <f>COUNTIF(Table1[[Director (1)]:[Director (2)]],Table3[[#This Row],[Director]])</f>
        <v>1</v>
      </c>
    </row>
    <row r="295" spans="1:2" ht="12.75" x14ac:dyDescent="0.2">
      <c r="A295" s="39" t="s">
        <v>2267</v>
      </c>
      <c r="B295" s="13">
        <f>COUNTIF(Table1[[Director (1)]:[Director (2)]],Table3[[#This Row],[Director]])</f>
        <v>1</v>
      </c>
    </row>
    <row r="296" spans="1:2" ht="12.75" x14ac:dyDescent="0.2">
      <c r="A296" s="39" t="s">
        <v>2281</v>
      </c>
      <c r="B296" s="13">
        <f>COUNTIF(Table1[[Director (1)]:[Director (2)]],Table3[[#This Row],[Director]])</f>
        <v>1</v>
      </c>
    </row>
    <row r="297" spans="1:2" ht="12.75" x14ac:dyDescent="0.2">
      <c r="A297" s="39" t="s">
        <v>2586</v>
      </c>
      <c r="B297" s="13">
        <f>COUNTIF(Table1[[Director (1)]:[Director (2)]],Table3[[#This Row],[Director]])</f>
        <v>1</v>
      </c>
    </row>
    <row r="298" spans="1:2" ht="12.75" x14ac:dyDescent="0.2">
      <c r="A298" s="39" t="s">
        <v>625</v>
      </c>
      <c r="B298" s="13">
        <f>COUNTIF(Table1[[Director (1)]:[Director (2)]],Table3[[#This Row],[Director]])</f>
        <v>1</v>
      </c>
    </row>
    <row r="299" spans="1:2" ht="12.75" x14ac:dyDescent="0.2">
      <c r="A299" s="39" t="s">
        <v>459</v>
      </c>
      <c r="B299" s="13">
        <f>COUNTIF(Table1[[Director (1)]:[Director (2)]],Table3[[#This Row],[Director]])</f>
        <v>2</v>
      </c>
    </row>
    <row r="300" spans="1:2" ht="12.75" x14ac:dyDescent="0.2">
      <c r="A300" s="39" t="s">
        <v>2297</v>
      </c>
      <c r="B300" s="13">
        <f>COUNTIF(Table1[[Director (1)]:[Director (2)]],Table3[[#This Row],[Director]])</f>
        <v>1</v>
      </c>
    </row>
    <row r="301" spans="1:2" ht="12.75" x14ac:dyDescent="0.2">
      <c r="A301" s="39" t="s">
        <v>1428</v>
      </c>
      <c r="B301" s="13">
        <f>COUNTIF(Table1[[Director (1)]:[Director (2)]],Table3[[#This Row],[Director]])</f>
        <v>3</v>
      </c>
    </row>
    <row r="302" spans="1:2" ht="12.75" x14ac:dyDescent="0.2">
      <c r="A302" s="39" t="s">
        <v>2409</v>
      </c>
      <c r="B302" s="13">
        <f>COUNTIF(Table1[[Director (1)]:[Director (2)]],Table3[[#This Row],[Director]])</f>
        <v>1</v>
      </c>
    </row>
    <row r="303" spans="1:2" ht="12.75" x14ac:dyDescent="0.2">
      <c r="A303" s="39" t="s">
        <v>723</v>
      </c>
      <c r="B303" s="13">
        <f>COUNTIF(Table1[[Director (1)]:[Director (2)]],Table3[[#This Row],[Director]])</f>
        <v>1</v>
      </c>
    </row>
    <row r="304" spans="1:2" ht="12.75" x14ac:dyDescent="0.2">
      <c r="A304" s="39" t="s">
        <v>573</v>
      </c>
      <c r="B304" s="13">
        <f>COUNTIF(Table1[[Director (1)]:[Director (2)]],Table3[[#This Row],[Director]])</f>
        <v>1</v>
      </c>
    </row>
    <row r="305" spans="1:2" ht="12.75" x14ac:dyDescent="0.2">
      <c r="A305" s="39" t="s">
        <v>214</v>
      </c>
      <c r="B305" s="13">
        <f>COUNTIF(Table1[[Director (1)]:[Director (2)]],Table3[[#This Row],[Director]])</f>
        <v>2</v>
      </c>
    </row>
    <row r="306" spans="1:2" ht="12.75" x14ac:dyDescent="0.2">
      <c r="A306" s="39" t="s">
        <v>793</v>
      </c>
      <c r="B306" s="13">
        <f>COUNTIF(Table1[[Director (1)]:[Director (2)]],Table3[[#This Row],[Director]])</f>
        <v>1</v>
      </c>
    </row>
    <row r="307" spans="1:2" ht="12.75" x14ac:dyDescent="0.2">
      <c r="A307" s="39" t="s">
        <v>55</v>
      </c>
      <c r="B307" s="13">
        <f>COUNTIF(Table1[[Director (1)]:[Director (2)]],Table3[[#This Row],[Director]])</f>
        <v>1</v>
      </c>
    </row>
    <row r="308" spans="1:2" ht="12.75" x14ac:dyDescent="0.2">
      <c r="A308" s="39" t="s">
        <v>2448</v>
      </c>
      <c r="B308" s="13">
        <f>COUNTIF(Table1[[Director (1)]:[Director (2)]],Table3[[#This Row],[Director]])</f>
        <v>1</v>
      </c>
    </row>
    <row r="309" spans="1:2" ht="12.75" x14ac:dyDescent="0.2">
      <c r="A309" s="39" t="s">
        <v>1823</v>
      </c>
      <c r="B309" s="13">
        <f>COUNTIF(Table1[[Director (1)]:[Director (2)]],Table3[[#This Row],[Director]])</f>
        <v>1</v>
      </c>
    </row>
    <row r="310" spans="1:2" ht="12.75" x14ac:dyDescent="0.2">
      <c r="A310" s="39" t="s">
        <v>1970</v>
      </c>
      <c r="B310" s="13">
        <f>COUNTIF(Table1[[Director (1)]:[Director (2)]],Table3[[#This Row],[Director]])</f>
        <v>1</v>
      </c>
    </row>
    <row r="311" spans="1:2" ht="12.75" x14ac:dyDescent="0.2">
      <c r="A311" s="39" t="s">
        <v>107</v>
      </c>
      <c r="B311" s="13">
        <f>COUNTIF(Table1[[Director (1)]:[Director (2)]],Table3[[#This Row],[Director]])</f>
        <v>1</v>
      </c>
    </row>
    <row r="312" spans="1:2" ht="12.75" x14ac:dyDescent="0.2">
      <c r="A312" s="39" t="s">
        <v>1348</v>
      </c>
      <c r="B312" s="13">
        <f>COUNTIF(Table1[[Director (1)]:[Director (2)]],Table3[[#This Row],[Director]])</f>
        <v>2</v>
      </c>
    </row>
    <row r="313" spans="1:2" ht="12.75" x14ac:dyDescent="0.2">
      <c r="A313" s="39" t="s">
        <v>2173</v>
      </c>
      <c r="B313" s="13">
        <f>COUNTIF(Table1[[Director (1)]:[Director (2)]],Table3[[#This Row],[Director]])</f>
        <v>1</v>
      </c>
    </row>
    <row r="314" spans="1:2" ht="12.75" x14ac:dyDescent="0.2">
      <c r="A314" s="39" t="s">
        <v>865</v>
      </c>
      <c r="B314" s="13">
        <f>COUNTIF(Table1[[Director (1)]:[Director (2)]],Table3[[#This Row],[Director]])</f>
        <v>3</v>
      </c>
    </row>
    <row r="315" spans="1:2" ht="12.75" x14ac:dyDescent="0.2">
      <c r="A315" s="39" t="s">
        <v>1107</v>
      </c>
      <c r="B315" s="13">
        <f>COUNTIF(Table1[[Director (1)]:[Director (2)]],Table3[[#This Row],[Director]])</f>
        <v>1</v>
      </c>
    </row>
    <row r="316" spans="1:2" ht="12.75" x14ac:dyDescent="0.2">
      <c r="A316" s="39" t="s">
        <v>592</v>
      </c>
      <c r="B316" s="13">
        <f>COUNTIF(Table1[[Director (1)]:[Director (2)]],Table3[[#This Row],[Director]])</f>
        <v>1</v>
      </c>
    </row>
    <row r="317" spans="1:2" ht="12.75" x14ac:dyDescent="0.2">
      <c r="A317" s="39" t="s">
        <v>2721</v>
      </c>
      <c r="B317" s="13">
        <f>COUNTIF(Table1[[Director (1)]:[Director (2)]],Table3[[#This Row],[Director]])</f>
        <v>1</v>
      </c>
    </row>
    <row r="318" spans="1:2" ht="12.75" x14ac:dyDescent="0.2">
      <c r="A318" s="39" t="s">
        <v>2363</v>
      </c>
      <c r="B318" s="13">
        <f>COUNTIF(Table1[[Director (1)]:[Director (2)]],Table3[[#This Row],[Director]])</f>
        <v>1</v>
      </c>
    </row>
    <row r="319" spans="1:2" ht="12.75" x14ac:dyDescent="0.2">
      <c r="A319" s="39" t="s">
        <v>2528</v>
      </c>
      <c r="B319" s="13">
        <f>COUNTIF(Table1[[Director (1)]:[Director (2)]],Table3[[#This Row],[Director]])</f>
        <v>1</v>
      </c>
    </row>
    <row r="320" spans="1:2" ht="12.75" x14ac:dyDescent="0.2">
      <c r="A320" s="39" t="s">
        <v>1641</v>
      </c>
      <c r="B320" s="13">
        <f>COUNTIF(Table1[[Director (1)]:[Director (2)]],Table3[[#This Row],[Director]])</f>
        <v>2</v>
      </c>
    </row>
    <row r="321" spans="1:2" ht="12.75" x14ac:dyDescent="0.2">
      <c r="A321" s="39" t="s">
        <v>1155</v>
      </c>
      <c r="B321" s="13">
        <f>COUNTIF(Table1[[Director (1)]:[Director (2)]],Table3[[#This Row],[Director]])</f>
        <v>1</v>
      </c>
    </row>
    <row r="322" spans="1:2" ht="12.75" x14ac:dyDescent="0.2">
      <c r="A322" s="39" t="s">
        <v>305</v>
      </c>
      <c r="B322" s="13">
        <f>COUNTIF(Table1[[Director (1)]:[Director (2)]],Table3[[#This Row],[Director]])</f>
        <v>1</v>
      </c>
    </row>
    <row r="323" spans="1:2" ht="12.75" x14ac:dyDescent="0.2">
      <c r="A323" s="39" t="s">
        <v>680</v>
      </c>
      <c r="B323" s="13">
        <f>COUNTIF(Table1[[Director (1)]:[Director (2)]],Table3[[#This Row],[Director]])</f>
        <v>2</v>
      </c>
    </row>
    <row r="324" spans="1:2" ht="12.75" x14ac:dyDescent="0.2">
      <c r="A324" s="39" t="s">
        <v>2230</v>
      </c>
      <c r="B324" s="13">
        <f>COUNTIF(Table1[[Director (1)]:[Director (2)]],Table3[[#This Row],[Director]])</f>
        <v>1</v>
      </c>
    </row>
    <row r="325" spans="1:2" ht="12.75" x14ac:dyDescent="0.2">
      <c r="A325" s="39" t="s">
        <v>520</v>
      </c>
      <c r="B325" s="13">
        <f>COUNTIF(Table1[[Director (1)]:[Director (2)]],Table3[[#This Row],[Director]])</f>
        <v>1</v>
      </c>
    </row>
    <row r="326" spans="1:2" ht="12.75" x14ac:dyDescent="0.2">
      <c r="A326" s="39" t="s">
        <v>2398</v>
      </c>
      <c r="B326" s="13">
        <f>COUNTIF(Table1[[Director (1)]:[Director (2)]],Table3[[#This Row],[Director]])</f>
        <v>1</v>
      </c>
    </row>
    <row r="327" spans="1:2" ht="12.75" x14ac:dyDescent="0.2">
      <c r="A327" s="39" t="s">
        <v>2438</v>
      </c>
      <c r="B327" s="13">
        <f>COUNTIF(Table1[[Director (1)]:[Director (2)]],Table3[[#This Row],[Director]])</f>
        <v>1</v>
      </c>
    </row>
    <row r="328" spans="1:2" ht="12.75" x14ac:dyDescent="0.2">
      <c r="A328" s="39" t="s">
        <v>2826</v>
      </c>
      <c r="B328" s="13">
        <f>COUNTIF(Table1[[Director (1)]:[Director (2)]],Table3[[#This Row],[Director]])</f>
        <v>1</v>
      </c>
    </row>
    <row r="329" spans="1:2" ht="12.75" x14ac:dyDescent="0.2">
      <c r="A329" s="39" t="s">
        <v>1759</v>
      </c>
      <c r="B329" s="13">
        <f>COUNTIF(Table1[[Director (1)]:[Director (2)]],Table3[[#This Row],[Director]])</f>
        <v>1</v>
      </c>
    </row>
    <row r="330" spans="1:2" ht="12.75" x14ac:dyDescent="0.2">
      <c r="A330" s="39" t="s">
        <v>246</v>
      </c>
      <c r="B330" s="13">
        <f>COUNTIF(Table1[[Director (1)]:[Director (2)]],Table3[[#This Row],[Director]])</f>
        <v>1</v>
      </c>
    </row>
    <row r="331" spans="1:2" ht="12.75" x14ac:dyDescent="0.2">
      <c r="A331" s="39" t="s">
        <v>43</v>
      </c>
      <c r="B331" s="13">
        <f>COUNTIF(Table1[[Director (1)]:[Director (2)]],Table3[[#This Row],[Director]])</f>
        <v>3</v>
      </c>
    </row>
    <row r="332" spans="1:2" ht="12.75" x14ac:dyDescent="0.2">
      <c r="A332" s="39" t="s">
        <v>2196</v>
      </c>
      <c r="B332" s="13">
        <f>COUNTIF(Table1[[Director (1)]:[Director (2)]],Table3[[#This Row],[Director]])</f>
        <v>1</v>
      </c>
    </row>
    <row r="333" spans="1:2" ht="12.75" x14ac:dyDescent="0.2">
      <c r="A333" s="39" t="s">
        <v>600</v>
      </c>
      <c r="B333" s="13">
        <f>COUNTIF(Table1[[Director (1)]:[Director (2)]],Table3[[#This Row],[Director]])</f>
        <v>1</v>
      </c>
    </row>
    <row r="334" spans="1:2" ht="12.75" x14ac:dyDescent="0.2">
      <c r="A334" s="39" t="s">
        <v>2212</v>
      </c>
      <c r="B334" s="13">
        <f>COUNTIF(Table1[[Director (1)]:[Director (2)]],Table3[[#This Row],[Director]])</f>
        <v>1</v>
      </c>
    </row>
    <row r="335" spans="1:2" ht="12.75" x14ac:dyDescent="0.2">
      <c r="A335" s="39" t="s">
        <v>633</v>
      </c>
      <c r="B335" s="13">
        <f>COUNTIF(Table1[[Director (1)]:[Director (2)]],Table3[[#This Row],[Director]])</f>
        <v>2</v>
      </c>
    </row>
    <row r="336" spans="1:2" ht="12.75" x14ac:dyDescent="0.2">
      <c r="A336" s="39" t="s">
        <v>1031</v>
      </c>
      <c r="B336" s="13">
        <f>COUNTIF(Table1[[Director (1)]:[Director (2)]],Table3[[#This Row],[Director]])</f>
        <v>1</v>
      </c>
    </row>
    <row r="337" spans="1:2" ht="12.75" x14ac:dyDescent="0.2">
      <c r="A337" s="39" t="s">
        <v>2517</v>
      </c>
      <c r="B337" s="13">
        <f>COUNTIF(Table1[[Director (1)]:[Director (2)]],Table3[[#This Row],[Director]])</f>
        <v>1</v>
      </c>
    </row>
    <row r="338" spans="1:2" ht="12.75" x14ac:dyDescent="0.2">
      <c r="A338" s="39" t="s">
        <v>1375</v>
      </c>
      <c r="B338" s="13">
        <f>COUNTIF(Table1[[Director (1)]:[Director (2)]],Table3[[#This Row],[Director]])</f>
        <v>1</v>
      </c>
    </row>
    <row r="339" spans="1:2" ht="12.75" x14ac:dyDescent="0.2">
      <c r="A339" s="39" t="s">
        <v>945</v>
      </c>
      <c r="B339" s="13">
        <f>COUNTIF(Table1[[Director (1)]:[Director (2)]],Table3[[#This Row],[Director]])</f>
        <v>1</v>
      </c>
    </row>
    <row r="340" spans="1:2" ht="12.75" x14ac:dyDescent="0.2">
      <c r="A340" s="39" t="s">
        <v>448</v>
      </c>
      <c r="B340" s="13">
        <f>COUNTIF(Table1[[Director (1)]:[Director (2)]],Table3[[#This Row],[Director]])</f>
        <v>1</v>
      </c>
    </row>
    <row r="341" spans="1:2" ht="12.75" x14ac:dyDescent="0.2">
      <c r="A341" s="39" t="s">
        <v>2324</v>
      </c>
      <c r="B341" s="13">
        <f>COUNTIF(Table1[[Director (1)]:[Director (2)]],Table3[[#This Row],[Director]])</f>
        <v>1</v>
      </c>
    </row>
    <row r="342" spans="1:2" ht="12.75" x14ac:dyDescent="0.2">
      <c r="A342" s="39" t="s">
        <v>1261</v>
      </c>
      <c r="B342" s="13">
        <f>COUNTIF(Table1[[Director (1)]:[Director (2)]],Table3[[#This Row],[Director]])</f>
        <v>1</v>
      </c>
    </row>
    <row r="343" spans="1:2" ht="12.75" x14ac:dyDescent="0.2">
      <c r="A343" s="39" t="s">
        <v>1895</v>
      </c>
      <c r="B343" s="13">
        <f>COUNTIF(Table1[[Director (1)]:[Director (2)]],Table3[[#This Row],[Director]])</f>
        <v>1</v>
      </c>
    </row>
    <row r="344" spans="1:2" ht="12.75" x14ac:dyDescent="0.2">
      <c r="A344" s="39" t="s">
        <v>316</v>
      </c>
      <c r="B344" s="13">
        <f>COUNTIF(Table1[[Director (1)]:[Director (2)]],Table3[[#This Row],[Director]])</f>
        <v>1</v>
      </c>
    </row>
    <row r="345" spans="1:2" ht="12.75" x14ac:dyDescent="0.2">
      <c r="A345" s="39" t="s">
        <v>379</v>
      </c>
      <c r="B345" s="13">
        <f>COUNTIF(Table1[[Director (1)]:[Director (2)]],Table3[[#This Row],[Director]])</f>
        <v>1</v>
      </c>
    </row>
    <row r="346" spans="1:2" ht="12.75" x14ac:dyDescent="0.2">
      <c r="A346" s="39" t="s">
        <v>1677</v>
      </c>
      <c r="B346" s="13">
        <f>COUNTIF(Table1[[Director (1)]:[Director (2)]],Table3[[#This Row],[Director]])</f>
        <v>2</v>
      </c>
    </row>
    <row r="347" spans="1:2" ht="12.75" x14ac:dyDescent="0.2">
      <c r="A347" s="39" t="s">
        <v>175</v>
      </c>
      <c r="B347" s="13">
        <f>COUNTIF(Table1[[Director (1)]:[Director (2)]],Table3[[#This Row],[Director]])</f>
        <v>1</v>
      </c>
    </row>
    <row r="348" spans="1:2" ht="12.75" x14ac:dyDescent="0.2">
      <c r="A348" s="39" t="s">
        <v>911</v>
      </c>
      <c r="B348" s="13">
        <f>COUNTIF(Table1[[Director (1)]:[Director (2)]],Table3[[#This Row],[Director]])</f>
        <v>1</v>
      </c>
    </row>
    <row r="349" spans="1:2" ht="12.75" x14ac:dyDescent="0.2">
      <c r="A349" s="39" t="s">
        <v>1397</v>
      </c>
      <c r="B349" s="13">
        <f>COUNTIF(Table1[[Director (1)]:[Director (2)]],Table3[[#This Row],[Director]])</f>
        <v>1</v>
      </c>
    </row>
    <row r="350" spans="1:2" ht="12.75" x14ac:dyDescent="0.2">
      <c r="A350" s="39" t="s">
        <v>2715</v>
      </c>
      <c r="B350" s="13">
        <f>COUNTIF(Table1[[Director (1)]:[Director (2)]],Table3[[#This Row],[Director]])</f>
        <v>1</v>
      </c>
    </row>
    <row r="351" spans="1:2" ht="12.75" x14ac:dyDescent="0.2">
      <c r="A351" s="39" t="s">
        <v>2596</v>
      </c>
      <c r="B351" s="13">
        <f>COUNTIF(Table1[[Director (1)]:[Director (2)]],Table3[[#This Row],[Director]])</f>
        <v>1</v>
      </c>
    </row>
    <row r="352" spans="1:2" ht="12.75" x14ac:dyDescent="0.2">
      <c r="A352" s="39" t="s">
        <v>2673</v>
      </c>
      <c r="B352" s="13">
        <f>COUNTIF(Table1[[Director (1)]:[Director (2)]],Table3[[#This Row],[Director]])</f>
        <v>1</v>
      </c>
    </row>
    <row r="353" spans="1:2" ht="12.75" x14ac:dyDescent="0.2">
      <c r="A353" s="39" t="s">
        <v>1876</v>
      </c>
      <c r="B353" s="13">
        <f>COUNTIF(Table1[[Director (1)]:[Director (2)]],Table3[[#This Row],[Director]])</f>
        <v>1</v>
      </c>
    </row>
    <row r="354" spans="1:2" ht="12.75" x14ac:dyDescent="0.2">
      <c r="A354" s="39" t="s">
        <v>1685</v>
      </c>
      <c r="B354" s="13">
        <f>COUNTIF(Table1[[Director (1)]:[Director (2)]],Table3[[#This Row],[Director]])</f>
        <v>3</v>
      </c>
    </row>
    <row r="355" spans="1:2" ht="12.75" x14ac:dyDescent="0.2">
      <c r="A355" s="39" t="s">
        <v>779</v>
      </c>
      <c r="B355" s="13">
        <f>COUNTIF(Table1[[Director (1)]:[Director (2)]],Table3[[#This Row],[Director]])</f>
        <v>2</v>
      </c>
    </row>
    <row r="356" spans="1:2" ht="12.75" x14ac:dyDescent="0.2">
      <c r="A356" s="39" t="s">
        <v>2393</v>
      </c>
      <c r="B356" s="13">
        <f>COUNTIF(Table1[[Director (1)]:[Director (2)]],Table3[[#This Row],[Director]])</f>
        <v>1</v>
      </c>
    </row>
    <row r="357" spans="1:2" ht="12.75" x14ac:dyDescent="0.2">
      <c r="A357" s="39" t="s">
        <v>1044</v>
      </c>
      <c r="B357" s="13">
        <f>COUNTIF(Table1[[Director (1)]:[Director (2)]],Table3[[#This Row],[Director]])</f>
        <v>2</v>
      </c>
    </row>
    <row r="358" spans="1:2" ht="12.75" x14ac:dyDescent="0.2">
      <c r="A358" s="39" t="s">
        <v>1039</v>
      </c>
      <c r="B358" s="13">
        <f>COUNTIF(Table1[[Director (1)]:[Director (2)]],Table3[[#This Row],[Director]])</f>
        <v>2</v>
      </c>
    </row>
    <row r="359" spans="1:2" ht="12.75" x14ac:dyDescent="0.2">
      <c r="A359" s="39" t="s">
        <v>324</v>
      </c>
      <c r="B359" s="13">
        <f>COUNTIF(Table1[[Director (1)]:[Director (2)]],Table3[[#This Row],[Director]])</f>
        <v>1</v>
      </c>
    </row>
    <row r="360" spans="1:2" ht="12.75" x14ac:dyDescent="0.2">
      <c r="A360" s="39" t="s">
        <v>829</v>
      </c>
      <c r="B360" s="13">
        <f>COUNTIF(Table1[[Director (1)]:[Director (2)]],Table3[[#This Row],[Director]])</f>
        <v>1</v>
      </c>
    </row>
    <row r="361" spans="1:2" ht="12.75" x14ac:dyDescent="0.2">
      <c r="A361" s="39" t="s">
        <v>1898</v>
      </c>
      <c r="B361" s="13">
        <f>COUNTIF(Table1[[Director (1)]:[Director (2)]],Table3[[#This Row],[Director]])</f>
        <v>1</v>
      </c>
    </row>
    <row r="362" spans="1:2" ht="12.75" x14ac:dyDescent="0.2">
      <c r="A362" s="39" t="s">
        <v>1210</v>
      </c>
      <c r="B362" s="13">
        <f>COUNTIF(Table1[[Director (1)]:[Director (2)]],Table3[[#This Row],[Director]])</f>
        <v>1</v>
      </c>
    </row>
    <row r="363" spans="1:2" ht="12.75" x14ac:dyDescent="0.2">
      <c r="A363" s="39" t="s">
        <v>524</v>
      </c>
      <c r="B363" s="13">
        <f>COUNTIF(Table1[[Director (1)]:[Director (2)]],Table3[[#This Row],[Director]])</f>
        <v>1</v>
      </c>
    </row>
    <row r="364" spans="1:2" ht="12.75" x14ac:dyDescent="0.2">
      <c r="A364" s="39" t="s">
        <v>1466</v>
      </c>
      <c r="B364" s="13">
        <f>COUNTIF(Table1[[Director (1)]:[Director (2)]],Table3[[#This Row],[Director]])</f>
        <v>1</v>
      </c>
    </row>
    <row r="365" spans="1:2" ht="12.75" x14ac:dyDescent="0.2">
      <c r="A365" s="39" t="s">
        <v>1932</v>
      </c>
      <c r="B365" s="13">
        <f>COUNTIF(Table1[[Director (1)]:[Director (2)]],Table3[[#This Row],[Director]])</f>
        <v>1</v>
      </c>
    </row>
    <row r="366" spans="1:2" ht="12.75" x14ac:dyDescent="0.2">
      <c r="A366" s="39" t="s">
        <v>388</v>
      </c>
      <c r="B366" s="13">
        <f>COUNTIF(Table1[[Director (1)]:[Director (2)]],Table3[[#This Row],[Director]])</f>
        <v>1</v>
      </c>
    </row>
    <row r="367" spans="1:2" ht="12.75" x14ac:dyDescent="0.2">
      <c r="A367" s="39" t="s">
        <v>1006</v>
      </c>
      <c r="B367" s="13">
        <f>COUNTIF(Table1[[Director (1)]:[Director (2)]],Table3[[#This Row],[Director]])</f>
        <v>1</v>
      </c>
    </row>
    <row r="368" spans="1:2" ht="12.75" x14ac:dyDescent="0.2">
      <c r="A368" s="39" t="s">
        <v>288</v>
      </c>
      <c r="B368" s="13">
        <f>COUNTIF(Table1[[Director (1)]:[Director (2)]],Table3[[#This Row],[Director]])</f>
        <v>1</v>
      </c>
    </row>
    <row r="369" spans="1:2" ht="12.75" x14ac:dyDescent="0.2">
      <c r="A369" s="39" t="s">
        <v>1461</v>
      </c>
      <c r="B369" s="13">
        <f>COUNTIF(Table1[[Director (1)]:[Director (2)]],Table3[[#This Row],[Director]])</f>
        <v>1</v>
      </c>
    </row>
    <row r="370" spans="1:2" ht="12.75" x14ac:dyDescent="0.2">
      <c r="A370" s="39" t="s">
        <v>1961</v>
      </c>
      <c r="B370" s="13">
        <f>COUNTIF(Table1[[Director (1)]:[Director (2)]],Table3[[#This Row],[Director]])</f>
        <v>1</v>
      </c>
    </row>
    <row r="371" spans="1:2" ht="12.75" x14ac:dyDescent="0.2">
      <c r="A371" s="39" t="s">
        <v>562</v>
      </c>
      <c r="B371" s="13">
        <f>COUNTIF(Table1[[Director (1)]:[Director (2)]],Table3[[#This Row],[Director]])</f>
        <v>1</v>
      </c>
    </row>
    <row r="372" spans="1:2" ht="12.75" x14ac:dyDescent="0.2">
      <c r="A372" s="39" t="s">
        <v>351</v>
      </c>
      <c r="B372" s="13">
        <f>COUNTIF(Table1[[Director (1)]:[Director (2)]],Table3[[#This Row],[Director]])</f>
        <v>1</v>
      </c>
    </row>
    <row r="373" spans="1:2" ht="12.75" x14ac:dyDescent="0.2">
      <c r="A373" s="39" t="s">
        <v>591</v>
      </c>
      <c r="B373" s="13">
        <f>COUNTIF(Table1[[Director (1)]:[Director (2)]],Table3[[#This Row],[Director]])</f>
        <v>2</v>
      </c>
    </row>
    <row r="374" spans="1:2" ht="12.75" x14ac:dyDescent="0.2">
      <c r="A374" s="39" t="s">
        <v>138</v>
      </c>
      <c r="B374" s="13">
        <f>COUNTIF(Table1[[Director (1)]:[Director (2)]],Table3[[#This Row],[Director]])</f>
        <v>1</v>
      </c>
    </row>
    <row r="375" spans="1:2" ht="12.75" x14ac:dyDescent="0.2">
      <c r="A375" s="39" t="s">
        <v>2345</v>
      </c>
      <c r="B375" s="13">
        <f>COUNTIF(Table1[[Director (1)]:[Director (2)]],Table3[[#This Row],[Director]])</f>
        <v>1</v>
      </c>
    </row>
    <row r="376" spans="1:2" ht="12.75" x14ac:dyDescent="0.2">
      <c r="A376" s="39" t="s">
        <v>2749</v>
      </c>
      <c r="B376" s="13">
        <f>COUNTIF(Table1[[Director (1)]:[Director (2)]],Table3[[#This Row],[Director]])</f>
        <v>1</v>
      </c>
    </row>
    <row r="377" spans="1:2" ht="12.75" x14ac:dyDescent="0.2">
      <c r="A377" s="39" t="s">
        <v>268</v>
      </c>
      <c r="B377" s="13">
        <f>COUNTIF(Table1[[Director (1)]:[Director (2)]],Table3[[#This Row],[Director]])</f>
        <v>1</v>
      </c>
    </row>
    <row r="378" spans="1:2" ht="12.75" x14ac:dyDescent="0.2">
      <c r="A378" s="39" t="s">
        <v>1423</v>
      </c>
      <c r="B378" s="13">
        <f>COUNTIF(Table1[[Director (1)]:[Director (2)]],Table3[[#This Row],[Director]])</f>
        <v>1</v>
      </c>
    </row>
    <row r="379" spans="1:2" ht="12.75" x14ac:dyDescent="0.2">
      <c r="A379" s="39" t="s">
        <v>544</v>
      </c>
      <c r="B379" s="13">
        <f>COUNTIF(Table1[[Director (1)]:[Director (2)]],Table3[[#This Row],[Director]])</f>
        <v>2</v>
      </c>
    </row>
    <row r="380" spans="1:2" ht="12.75" x14ac:dyDescent="0.2">
      <c r="A380" s="39" t="s">
        <v>1852</v>
      </c>
      <c r="B380" s="13">
        <f>COUNTIF(Table1[[Director (1)]:[Director (2)]],Table3[[#This Row],[Director]])</f>
        <v>1</v>
      </c>
    </row>
    <row r="381" spans="1:2" ht="12.75" x14ac:dyDescent="0.2">
      <c r="A381" s="39" t="s">
        <v>1026</v>
      </c>
      <c r="B381" s="13">
        <f>COUNTIF(Table1[[Director (1)]:[Director (2)]],Table3[[#This Row],[Director]])</f>
        <v>1</v>
      </c>
    </row>
    <row r="382" spans="1:2" ht="12.75" x14ac:dyDescent="0.2">
      <c r="A382" s="39" t="s">
        <v>1977</v>
      </c>
      <c r="B382" s="13">
        <f>COUNTIF(Table1[[Director (1)]:[Director (2)]],Table3[[#This Row],[Director]])</f>
        <v>2</v>
      </c>
    </row>
    <row r="383" spans="1:2" ht="12.75" x14ac:dyDescent="0.2">
      <c r="A383" s="39" t="s">
        <v>1191</v>
      </c>
      <c r="B383" s="13">
        <f>COUNTIF(Table1[[Director (1)]:[Director (2)]],Table3[[#This Row],[Director]])</f>
        <v>2</v>
      </c>
    </row>
    <row r="384" spans="1:2" ht="12.75" x14ac:dyDescent="0.2">
      <c r="A384" s="39" t="s">
        <v>1443</v>
      </c>
      <c r="B384" s="13">
        <f>COUNTIF(Table1[[Director (1)]:[Director (2)]],Table3[[#This Row],[Director]])</f>
        <v>3</v>
      </c>
    </row>
    <row r="385" spans="1:2" ht="12.75" x14ac:dyDescent="0.2">
      <c r="A385" s="39" t="s">
        <v>2790</v>
      </c>
      <c r="B385" s="13">
        <f>COUNTIF(Table1[[Director (1)]:[Director (2)]],Table3[[#This Row],[Director]])</f>
        <v>1</v>
      </c>
    </row>
    <row r="386" spans="1:2" ht="12.75" x14ac:dyDescent="0.2">
      <c r="A386" s="40" t="s">
        <v>1588</v>
      </c>
      <c r="B386" s="13">
        <f>COUNTIF(Table1[[Director (1)]:[Director (2)]],Table3[[#This Row],[Director]])</f>
        <v>1</v>
      </c>
    </row>
    <row r="387" spans="1:2" ht="12.75" x14ac:dyDescent="0.2">
      <c r="A387" s="39" t="s">
        <v>2168</v>
      </c>
      <c r="B387" s="13">
        <f>COUNTIF(Table1[[Director (1)]:[Director (2)]],Table3[[#This Row],[Director]])</f>
        <v>1</v>
      </c>
    </row>
    <row r="388" spans="1:2" ht="12.75" x14ac:dyDescent="0.2">
      <c r="A388" s="39" t="s">
        <v>2050</v>
      </c>
      <c r="B388" s="13">
        <f>COUNTIF(Table1[[Director (1)]:[Director (2)]],Table3[[#This Row],[Director]])</f>
        <v>1</v>
      </c>
    </row>
    <row r="389" spans="1:2" ht="12.75" x14ac:dyDescent="0.2">
      <c r="A389" s="39" t="s">
        <v>2433</v>
      </c>
      <c r="B389" s="13">
        <f>COUNTIF(Table1[[Director (1)]:[Director (2)]],Table3[[#This Row],[Director]])</f>
        <v>1</v>
      </c>
    </row>
    <row r="390" spans="1:2" ht="12.75" x14ac:dyDescent="0.2">
      <c r="A390" s="39" t="s">
        <v>2372</v>
      </c>
      <c r="B390" s="13">
        <f>COUNTIF(Table1[[Director (1)]:[Director (2)]],Table3[[#This Row],[Director]])</f>
        <v>1</v>
      </c>
    </row>
    <row r="391" spans="1:2" ht="12.75" x14ac:dyDescent="0.2">
      <c r="A391" s="39" t="s">
        <v>785</v>
      </c>
      <c r="B391" s="13">
        <f>COUNTIF(Table1[[Director (1)]:[Director (2)]],Table3[[#This Row],[Director]])</f>
        <v>1</v>
      </c>
    </row>
    <row r="392" spans="1:2" ht="12.75" x14ac:dyDescent="0.2">
      <c r="A392" s="39" t="s">
        <v>1692</v>
      </c>
      <c r="B392" s="13">
        <f>COUNTIF(Table1[[Director (1)]:[Director (2)]],Table3[[#This Row],[Director]])</f>
        <v>1</v>
      </c>
    </row>
    <row r="393" spans="1:2" ht="12.75" x14ac:dyDescent="0.2">
      <c r="A393" s="39" t="s">
        <v>1248</v>
      </c>
      <c r="B393" s="13">
        <f>COUNTIF(Table1[[Director (1)]:[Director (2)]],Table3[[#This Row],[Director]])</f>
        <v>1</v>
      </c>
    </row>
    <row r="394" spans="1:2" ht="12.75" x14ac:dyDescent="0.2">
      <c r="A394" s="39" t="s">
        <v>1023</v>
      </c>
      <c r="B394" s="13">
        <f>COUNTIF(Table1[[Director (1)]:[Director (2)]],Table3[[#This Row],[Director]])</f>
        <v>2</v>
      </c>
    </row>
    <row r="395" spans="1:2" ht="12.75" x14ac:dyDescent="0.2">
      <c r="A395" s="39" t="s">
        <v>1069</v>
      </c>
      <c r="B395" s="13">
        <f>COUNTIF(Table1[[Director (1)]:[Director (2)]],Table3[[#This Row],[Director]])</f>
        <v>1</v>
      </c>
    </row>
    <row r="396" spans="1:2" ht="12.75" x14ac:dyDescent="0.2">
      <c r="A396" s="39" t="s">
        <v>1863</v>
      </c>
      <c r="B396" s="13">
        <f>COUNTIF(Table1[[Director (1)]:[Director (2)]],Table3[[#This Row],[Director]])</f>
        <v>1</v>
      </c>
    </row>
    <row r="397" spans="1:2" ht="12.75" x14ac:dyDescent="0.2">
      <c r="A397" s="39" t="s">
        <v>391</v>
      </c>
      <c r="B397" s="13">
        <f>COUNTIF(Table1[[Director (1)]:[Director (2)]],Table3[[#This Row],[Director]])</f>
        <v>3</v>
      </c>
    </row>
    <row r="398" spans="1:2" ht="12.75" x14ac:dyDescent="0.2">
      <c r="A398" s="39" t="s">
        <v>1520</v>
      </c>
      <c r="B398" s="13">
        <f>COUNTIF(Table1[[Director (1)]:[Director (2)]],Table3[[#This Row],[Director]])</f>
        <v>1</v>
      </c>
    </row>
    <row r="399" spans="1:2" ht="12.75" x14ac:dyDescent="0.2">
      <c r="A399" s="39" t="s">
        <v>1931</v>
      </c>
      <c r="B399" s="13">
        <f>COUNTIF(Table1[[Director (1)]:[Director (2)]],Table3[[#This Row],[Director]])</f>
        <v>1</v>
      </c>
    </row>
    <row r="400" spans="1:2" ht="12.75" x14ac:dyDescent="0.2">
      <c r="A400" s="39" t="s">
        <v>1352</v>
      </c>
      <c r="B400" s="13">
        <f>COUNTIF(Table1[[Director (1)]:[Director (2)]],Table3[[#This Row],[Director]])</f>
        <v>2</v>
      </c>
    </row>
    <row r="401" spans="1:2" ht="12.75" x14ac:dyDescent="0.2">
      <c r="A401" s="39" t="s">
        <v>842</v>
      </c>
      <c r="B401" s="13">
        <f>COUNTIF(Table1[[Director (1)]:[Director (2)]],Table3[[#This Row],[Director]])</f>
        <v>1</v>
      </c>
    </row>
    <row r="402" spans="1:2" ht="12.75" x14ac:dyDescent="0.2">
      <c r="A402" s="39" t="s">
        <v>1570</v>
      </c>
      <c r="B402" s="13">
        <f>COUNTIF(Table1[[Director (1)]:[Director (2)]],Table3[[#This Row],[Director]])</f>
        <v>1</v>
      </c>
    </row>
    <row r="403" spans="1:2" ht="12.75" x14ac:dyDescent="0.2">
      <c r="A403" s="39" t="s">
        <v>2799</v>
      </c>
      <c r="B403" s="13">
        <f>COUNTIF(Table1[[Director (1)]:[Director (2)]],Table3[[#This Row],[Director]])</f>
        <v>1</v>
      </c>
    </row>
    <row r="404" spans="1:2" ht="12.75" x14ac:dyDescent="0.2">
      <c r="A404" s="39" t="s">
        <v>1326</v>
      </c>
      <c r="B404" s="13">
        <f>COUNTIF(Table1[[Director (1)]:[Director (2)]],Table3[[#This Row],[Director]])</f>
        <v>1</v>
      </c>
    </row>
    <row r="405" spans="1:2" ht="12.75" x14ac:dyDescent="0.2">
      <c r="A405" s="39" t="s">
        <v>1925</v>
      </c>
      <c r="B405" s="13">
        <f>COUNTIF(Table1[[Director (1)]:[Director (2)]],Table3[[#This Row],[Director]])</f>
        <v>1</v>
      </c>
    </row>
    <row r="406" spans="1:2" ht="12.75" x14ac:dyDescent="0.2">
      <c r="A406" s="39" t="s">
        <v>2758</v>
      </c>
      <c r="B406" s="13">
        <f>COUNTIF(Table1[[Director (1)]:[Director (2)]],Table3[[#This Row],[Director]])</f>
        <v>1</v>
      </c>
    </row>
    <row r="407" spans="1:2" ht="12.75" x14ac:dyDescent="0.2">
      <c r="A407" s="39" t="s">
        <v>1598</v>
      </c>
      <c r="B407" s="13">
        <f>COUNTIF(Table1[[Director (1)]:[Director (2)]],Table3[[#This Row],[Director]])</f>
        <v>1</v>
      </c>
    </row>
    <row r="408" spans="1:2" ht="12.75" x14ac:dyDescent="0.2">
      <c r="A408" s="39" t="s">
        <v>344</v>
      </c>
      <c r="B408" s="13">
        <f>COUNTIF(Table1[[Director (1)]:[Director (2)]],Table3[[#This Row],[Director]])</f>
        <v>2</v>
      </c>
    </row>
    <row r="409" spans="1:2" ht="12.75" x14ac:dyDescent="0.2">
      <c r="A409" s="39" t="s">
        <v>971</v>
      </c>
      <c r="B409" s="13">
        <f>COUNTIF(Table1[[Director (1)]:[Director (2)]],Table3[[#This Row],[Director]])</f>
        <v>1</v>
      </c>
    </row>
    <row r="410" spans="1:2" ht="12.75" x14ac:dyDescent="0.2">
      <c r="A410" s="39" t="s">
        <v>579</v>
      </c>
      <c r="B410" s="13">
        <f>COUNTIF(Table1[[Director (1)]:[Director (2)]],Table3[[#This Row],[Director]])</f>
        <v>1</v>
      </c>
    </row>
    <row r="411" spans="1:2" ht="12.75" x14ac:dyDescent="0.2">
      <c r="A411" s="39" t="s">
        <v>1747</v>
      </c>
      <c r="B411" s="13">
        <f>COUNTIF(Table1[[Director (1)]:[Director (2)]],Table3[[#This Row],[Director]])</f>
        <v>3</v>
      </c>
    </row>
    <row r="412" spans="1:2" ht="12.75" x14ac:dyDescent="0.2">
      <c r="A412" s="39" t="s">
        <v>1076</v>
      </c>
      <c r="B412" s="13">
        <f>COUNTIF(Table1[[Director (1)]:[Director (2)]],Table3[[#This Row],[Director]])</f>
        <v>1</v>
      </c>
    </row>
    <row r="413" spans="1:2" ht="12.75" x14ac:dyDescent="0.2">
      <c r="A413" s="39" t="s">
        <v>152</v>
      </c>
      <c r="B413" s="13">
        <f>COUNTIF(Table1[[Director (1)]:[Director (2)]],Table3[[#This Row],[Director]])</f>
        <v>2</v>
      </c>
    </row>
    <row r="414" spans="1:2" ht="12.75" x14ac:dyDescent="0.2">
      <c r="A414" s="39" t="s">
        <v>442</v>
      </c>
      <c r="B414" s="13">
        <f>COUNTIF(Table1[[Director (1)]:[Director (2)]],Table3[[#This Row],[Director]])</f>
        <v>1</v>
      </c>
    </row>
    <row r="415" spans="1:2" ht="12.75" x14ac:dyDescent="0.2">
      <c r="A415" s="39" t="s">
        <v>2216</v>
      </c>
      <c r="B415" s="13">
        <f>COUNTIF(Table1[[Director (1)]:[Director (2)]],Table3[[#This Row],[Director]])</f>
        <v>2</v>
      </c>
    </row>
    <row r="416" spans="1:2" ht="12.75" x14ac:dyDescent="0.2">
      <c r="A416" s="39" t="s">
        <v>2010</v>
      </c>
      <c r="B416" s="13">
        <f>COUNTIF(Table1[[Director (1)]:[Director (2)]],Table3[[#This Row],[Director]])</f>
        <v>1</v>
      </c>
    </row>
    <row r="417" spans="1:2" ht="12.75" x14ac:dyDescent="0.2">
      <c r="A417" s="39" t="s">
        <v>2614</v>
      </c>
      <c r="B417" s="13">
        <f>COUNTIF(Table1[[Director (1)]:[Director (2)]],Table3[[#This Row],[Director]])</f>
        <v>1</v>
      </c>
    </row>
    <row r="418" spans="1:2" ht="12.75" x14ac:dyDescent="0.2">
      <c r="A418" s="39" t="s">
        <v>539</v>
      </c>
      <c r="B418" s="13">
        <f>COUNTIF(Table1[[Director (1)]:[Director (2)]],Table3[[#This Row],[Director]])</f>
        <v>1</v>
      </c>
    </row>
    <row r="419" spans="1:2" ht="12.75" x14ac:dyDescent="0.2">
      <c r="A419" s="39" t="s">
        <v>1209</v>
      </c>
      <c r="B419" s="13">
        <f>COUNTIF(Table1[[Director (1)]:[Director (2)]],Table3[[#This Row],[Director]])</f>
        <v>2</v>
      </c>
    </row>
    <row r="420" spans="1:2" ht="12.75" x14ac:dyDescent="0.2">
      <c r="A420" s="39" t="s">
        <v>1918</v>
      </c>
      <c r="B420" s="13">
        <f>COUNTIF(Table1[[Director (1)]:[Director (2)]],Table3[[#This Row],[Director]])</f>
        <v>1</v>
      </c>
    </row>
    <row r="421" spans="1:2" ht="12.75" x14ac:dyDescent="0.2">
      <c r="A421" s="39" t="s">
        <v>503</v>
      </c>
      <c r="B421" s="13">
        <f>COUNTIF(Table1[[Director (1)]:[Director (2)]],Table3[[#This Row],[Director]])</f>
        <v>1</v>
      </c>
    </row>
    <row r="422" spans="1:2" ht="12.75" x14ac:dyDescent="0.2">
      <c r="A422" s="39" t="s">
        <v>937</v>
      </c>
      <c r="B422" s="13">
        <f>COUNTIF(Table1[[Director (1)]:[Director (2)]],Table3[[#This Row],[Director]])</f>
        <v>1</v>
      </c>
    </row>
    <row r="423" spans="1:2" ht="12.75" x14ac:dyDescent="0.2">
      <c r="A423" s="39" t="s">
        <v>2063</v>
      </c>
      <c r="B423" s="13">
        <f>COUNTIF(Table1[[Director (1)]:[Director (2)]],Table3[[#This Row],[Director]])</f>
        <v>1</v>
      </c>
    </row>
    <row r="424" spans="1:2" ht="12.75" x14ac:dyDescent="0.2">
      <c r="A424" s="39" t="s">
        <v>2649</v>
      </c>
      <c r="B424" s="13">
        <f>COUNTIF(Table1[[Director (1)]:[Director (2)]],Table3[[#This Row],[Director]])</f>
        <v>1</v>
      </c>
    </row>
    <row r="425" spans="1:2" ht="12.75" x14ac:dyDescent="0.2">
      <c r="A425" s="39" t="s">
        <v>1183</v>
      </c>
      <c r="B425" s="13">
        <f>COUNTIF(Table1[[Director (1)]:[Director (2)]],Table3[[#This Row],[Director]])</f>
        <v>1</v>
      </c>
    </row>
    <row r="426" spans="1:2" ht="12.75" x14ac:dyDescent="0.2">
      <c r="A426" s="39" t="s">
        <v>1943</v>
      </c>
      <c r="B426" s="13">
        <f>COUNTIF(Table1[[Director (1)]:[Director (2)]],Table3[[#This Row],[Director]])</f>
        <v>1</v>
      </c>
    </row>
    <row r="427" spans="1:2" ht="12.75" x14ac:dyDescent="0.2">
      <c r="A427" s="39" t="s">
        <v>609</v>
      </c>
      <c r="B427" s="13">
        <f>COUNTIF(Table1[[Director (1)]:[Director (2)]],Table3[[#This Row],[Director]])</f>
        <v>1</v>
      </c>
    </row>
    <row r="428" spans="1:2" ht="12.75" x14ac:dyDescent="0.2">
      <c r="A428" s="39" t="s">
        <v>176</v>
      </c>
      <c r="B428" s="13">
        <f>COUNTIF(Table1[[Director (1)]:[Director (2)]],Table3[[#This Row],[Director]])</f>
        <v>2</v>
      </c>
    </row>
    <row r="429" spans="1:2" ht="12.75" x14ac:dyDescent="0.2">
      <c r="A429" s="39" t="s">
        <v>587</v>
      </c>
      <c r="B429" s="13">
        <f>COUNTIF(Table1[[Director (1)]:[Director (2)]],Table3[[#This Row],[Director]])</f>
        <v>1</v>
      </c>
    </row>
    <row r="430" spans="1:2" ht="12.75" x14ac:dyDescent="0.2">
      <c r="A430" s="39" t="s">
        <v>1202</v>
      </c>
      <c r="B430" s="13">
        <f>COUNTIF(Table1[[Director (1)]:[Director (2)]],Table3[[#This Row],[Director]])</f>
        <v>1</v>
      </c>
    </row>
    <row r="431" spans="1:2" ht="12.75" x14ac:dyDescent="0.2">
      <c r="A431" s="39" t="s">
        <v>2666</v>
      </c>
      <c r="B431" s="13">
        <f>COUNTIF(Table1[[Director (1)]:[Director (2)]],Table3[[#This Row],[Director]])</f>
        <v>1</v>
      </c>
    </row>
    <row r="432" spans="1:2" ht="12.75" x14ac:dyDescent="0.2">
      <c r="A432" s="39" t="s">
        <v>192</v>
      </c>
      <c r="B432" s="13">
        <f>COUNTIF(Table1[[Director (1)]:[Director (2)]],Table3[[#This Row],[Director]])</f>
        <v>1</v>
      </c>
    </row>
    <row r="433" spans="1:2" ht="12.75" x14ac:dyDescent="0.2">
      <c r="A433" s="39" t="s">
        <v>407</v>
      </c>
      <c r="B433" s="13">
        <f>COUNTIF(Table1[[Director (1)]:[Director (2)]],Table3[[#This Row],[Director]])</f>
        <v>1</v>
      </c>
    </row>
    <row r="434" spans="1:2" ht="12.75" x14ac:dyDescent="0.2">
      <c r="A434" s="39" t="s">
        <v>1382</v>
      </c>
      <c r="B434" s="13">
        <f>COUNTIF(Table1[[Director (1)]:[Director (2)]],Table3[[#This Row],[Director]])</f>
        <v>2</v>
      </c>
    </row>
    <row r="435" spans="1:2" ht="12.75" x14ac:dyDescent="0.2">
      <c r="A435" s="39" t="s">
        <v>1312</v>
      </c>
      <c r="B435" s="13">
        <f>COUNTIF(Table1[[Director (1)]:[Director (2)]],Table3[[#This Row],[Director]])</f>
        <v>2</v>
      </c>
    </row>
    <row r="436" spans="1:2" ht="12.75" x14ac:dyDescent="0.2">
      <c r="A436" s="39" t="s">
        <v>238</v>
      </c>
      <c r="B436" s="13">
        <f>COUNTIF(Table1[[Director (1)]:[Director (2)]],Table3[[#This Row],[Director]])</f>
        <v>1</v>
      </c>
    </row>
    <row r="437" spans="1:2" ht="12.75" x14ac:dyDescent="0.2">
      <c r="A437" s="39" t="s">
        <v>2073</v>
      </c>
      <c r="B437" s="13">
        <f>COUNTIF(Table1[[Director (1)]:[Director (2)]],Table3[[#This Row],[Director]])</f>
        <v>2</v>
      </c>
    </row>
    <row r="438" spans="1:2" ht="12.75" x14ac:dyDescent="0.2">
      <c r="A438" s="39" t="s">
        <v>2506</v>
      </c>
      <c r="B438" s="13">
        <f>COUNTIF(Table1[[Director (1)]:[Director (2)]],Table3[[#This Row],[Director]])</f>
        <v>1</v>
      </c>
    </row>
    <row r="439" spans="1:2" ht="12.75" x14ac:dyDescent="0.2">
      <c r="A439" s="39" t="s">
        <v>2338</v>
      </c>
      <c r="B439" s="13">
        <f>COUNTIF(Table1[[Director (1)]:[Director (2)]],Table3[[#This Row],[Director]])</f>
        <v>1</v>
      </c>
    </row>
    <row r="440" spans="1:2" ht="12.75" x14ac:dyDescent="0.2">
      <c r="A440" s="39" t="s">
        <v>372</v>
      </c>
      <c r="B440" s="13">
        <f>COUNTIF(Table1[[Director (1)]:[Director (2)]],Table3[[#This Row],[Director]])</f>
        <v>3</v>
      </c>
    </row>
    <row r="441" spans="1:2" ht="12.75" x14ac:dyDescent="0.2">
      <c r="A441" s="39" t="s">
        <v>73</v>
      </c>
      <c r="B441" s="13">
        <f>COUNTIF(Table1[[Director (1)]:[Director (2)]],Table3[[#This Row],[Director]])</f>
        <v>1</v>
      </c>
    </row>
    <row r="442" spans="1:2" ht="12.75" x14ac:dyDescent="0.2">
      <c r="A442" s="39" t="s">
        <v>850</v>
      </c>
      <c r="B442" s="13">
        <f>COUNTIF(Table1[[Director (1)]:[Director (2)]],Table3[[#This Row],[Director]])</f>
        <v>1</v>
      </c>
    </row>
    <row r="443" spans="1:2" ht="12.75" x14ac:dyDescent="0.2">
      <c r="A443" s="39" t="s">
        <v>2493</v>
      </c>
      <c r="B443" s="13">
        <f>COUNTIF(Table1[[Director (1)]:[Director (2)]],Table3[[#This Row],[Director]])</f>
        <v>1</v>
      </c>
    </row>
    <row r="444" spans="1:2" ht="12.75" x14ac:dyDescent="0.2">
      <c r="A444" s="39" t="s">
        <v>2785</v>
      </c>
      <c r="B444" s="13">
        <f>COUNTIF(Table1[[Director (1)]:[Director (2)]],Table3[[#This Row],[Director]])</f>
        <v>1</v>
      </c>
    </row>
    <row r="445" spans="1:2" ht="12.75" x14ac:dyDescent="0.2">
      <c r="A445" s="39" t="s">
        <v>282</v>
      </c>
      <c r="B445" s="13">
        <f>COUNTIF(Table1[[Director (1)]:[Director (2)]],Table3[[#This Row],[Director]])</f>
        <v>2</v>
      </c>
    </row>
    <row r="446" spans="1:2" ht="12.75" x14ac:dyDescent="0.2">
      <c r="A446" s="41" t="s">
        <v>2157</v>
      </c>
      <c r="B446" s="13">
        <f>COUNTIF(Table1[[Director (1)]:[Director (2)]],Table3[[#This Row],[Director]])</f>
        <v>1</v>
      </c>
    </row>
    <row r="447" spans="1:2" ht="12.75" x14ac:dyDescent="0.2">
      <c r="A447" s="13"/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6">
    <outlinePr summaryBelow="0" summaryRight="0"/>
  </sheetPr>
  <dimension ref="A1:E1374"/>
  <sheetViews>
    <sheetView workbookViewId="0">
      <pane ySplit="1" topLeftCell="A2" activePane="bottomLeft" state="frozen"/>
      <selection pane="bottomLeft" activeCell="E17" sqref="E17"/>
    </sheetView>
  </sheetViews>
  <sheetFormatPr defaultColWidth="12.5703125" defaultRowHeight="15.75" customHeight="1" x14ac:dyDescent="0.2"/>
  <cols>
    <col min="1" max="1" width="45.140625" bestFit="1" customWidth="1"/>
    <col min="2" max="2" width="28.140625" bestFit="1" customWidth="1"/>
    <col min="3" max="3" width="12.85546875" customWidth="1"/>
    <col min="4" max="4" width="56.42578125" bestFit="1" customWidth="1"/>
    <col min="5" max="5" width="65.7109375" bestFit="1" customWidth="1"/>
    <col min="6" max="17" width="12.85546875" customWidth="1"/>
  </cols>
  <sheetData>
    <row r="1" spans="1:5" ht="15.75" customHeight="1" x14ac:dyDescent="0.2">
      <c r="A1" s="86" t="s">
        <v>2839</v>
      </c>
      <c r="B1" s="87" t="s">
        <v>2846</v>
      </c>
    </row>
    <row r="2" spans="1:5" ht="15.75" customHeight="1" x14ac:dyDescent="0.2">
      <c r="A2" s="1" t="s">
        <v>1256</v>
      </c>
      <c r="B2">
        <f>COUNTIF(Table1[[Cast (1)]:[Cast (5)]],Table2[[#This Row],[Actor]])</f>
        <v>3</v>
      </c>
      <c r="D2" s="90"/>
    </row>
    <row r="3" spans="1:5" ht="15.75" customHeight="1" x14ac:dyDescent="0.2">
      <c r="A3" s="1" t="s">
        <v>1825</v>
      </c>
      <c r="B3">
        <f>COUNTIF(Table1[[Cast (1)]:[Cast (5)]],Table2[[#This Row],[Actor]])</f>
        <v>1</v>
      </c>
      <c r="C3" s="88"/>
      <c r="D3" s="89"/>
      <c r="E3" s="20"/>
    </row>
    <row r="4" spans="1:5" ht="15.75" customHeight="1" x14ac:dyDescent="0.25">
      <c r="A4" s="1" t="s">
        <v>110</v>
      </c>
      <c r="B4">
        <f>COUNTIF(Table1[[Cast (1)]:[Cast (5)]],Table2[[#This Row],[Actor]])</f>
        <v>4</v>
      </c>
      <c r="C4" s="56"/>
      <c r="D4" s="56"/>
      <c r="E4" s="56"/>
    </row>
    <row r="5" spans="1:5" ht="15.75" customHeight="1" x14ac:dyDescent="0.2">
      <c r="A5" s="1" t="s">
        <v>893</v>
      </c>
      <c r="B5">
        <f>COUNTIF(Table1[[Cast (1)]:[Cast (5)]],Table2[[#This Row],[Actor]])</f>
        <v>1</v>
      </c>
      <c r="C5" s="20"/>
      <c r="D5" s="20"/>
      <c r="E5" s="20"/>
    </row>
    <row r="6" spans="1:5" ht="15.75" customHeight="1" x14ac:dyDescent="0.2">
      <c r="A6" s="1" t="s">
        <v>2091</v>
      </c>
      <c r="B6">
        <f>COUNTIF(Table1[[Cast (1)]:[Cast (5)]],Table2[[#This Row],[Actor]])</f>
        <v>1</v>
      </c>
      <c r="E6" s="37"/>
    </row>
    <row r="7" spans="1:5" ht="15.75" customHeight="1" x14ac:dyDescent="0.2">
      <c r="A7" s="1" t="s">
        <v>472</v>
      </c>
      <c r="B7">
        <f>COUNTIF(Table1[[Cast (1)]:[Cast (5)]],Table2[[#This Row],[Actor]])</f>
        <v>1</v>
      </c>
      <c r="E7" s="37"/>
    </row>
    <row r="8" spans="1:5" ht="15.75" customHeight="1" x14ac:dyDescent="0.2">
      <c r="A8" s="1" t="s">
        <v>1095</v>
      </c>
      <c r="B8">
        <f>COUNTIF(Table1[[Cast (1)]:[Cast (5)]],Table2[[#This Row],[Actor]])</f>
        <v>1</v>
      </c>
      <c r="E8" s="37"/>
    </row>
    <row r="9" spans="1:5" ht="15.75" customHeight="1" x14ac:dyDescent="0.2">
      <c r="A9" s="1" t="s">
        <v>1607</v>
      </c>
      <c r="B9">
        <f>COUNTIF(Table1[[Cast (1)]:[Cast (5)]],Table2[[#This Row],[Actor]])</f>
        <v>2</v>
      </c>
      <c r="E9" s="37"/>
    </row>
    <row r="10" spans="1:5" ht="15.75" customHeight="1" x14ac:dyDescent="0.2">
      <c r="A10" s="1" t="s">
        <v>796</v>
      </c>
      <c r="B10">
        <f>COUNTIF(Table1[[Cast (1)]:[Cast (5)]],Table2[[#This Row],[Actor]])</f>
        <v>2</v>
      </c>
      <c r="E10" s="37"/>
    </row>
    <row r="11" spans="1:5" ht="15.75" customHeight="1" x14ac:dyDescent="0.2">
      <c r="A11" s="1" t="s">
        <v>2628</v>
      </c>
      <c r="B11">
        <f>COUNTIF(Table1[[Cast (1)]:[Cast (5)]],Table2[[#This Row],[Actor]])</f>
        <v>1</v>
      </c>
      <c r="E11" s="37"/>
    </row>
    <row r="12" spans="1:5" ht="15.75" customHeight="1" x14ac:dyDescent="0.2">
      <c r="A12" s="1" t="s">
        <v>2349</v>
      </c>
      <c r="B12">
        <f>COUNTIF(Table1[[Cast (1)]:[Cast (5)]],Table2[[#This Row],[Actor]])</f>
        <v>1</v>
      </c>
    </row>
    <row r="13" spans="1:5" ht="15.75" customHeight="1" x14ac:dyDescent="0.2">
      <c r="A13" s="1" t="s">
        <v>366</v>
      </c>
      <c r="B13">
        <f>COUNTIF(Table1[[Cast (1)]:[Cast (5)]],Table2[[#This Row],[Actor]])</f>
        <v>5</v>
      </c>
    </row>
    <row r="14" spans="1:5" ht="15.75" customHeight="1" x14ac:dyDescent="0.2">
      <c r="A14" s="1" t="s">
        <v>807</v>
      </c>
      <c r="B14">
        <f>COUNTIF(Table1[[Cast (1)]:[Cast (5)]],Table2[[#This Row],[Actor]])</f>
        <v>2</v>
      </c>
    </row>
    <row r="15" spans="1:5" ht="15.75" customHeight="1" x14ac:dyDescent="0.2">
      <c r="A15" s="1" t="s">
        <v>1946</v>
      </c>
      <c r="B15">
        <f>COUNTIF(Table1[[Cast (1)]:[Cast (5)]],Table2[[#This Row],[Actor]])</f>
        <v>1</v>
      </c>
      <c r="D15" s="55" t="str" cm="1">
        <f t="array" ref="D15:D16">_xlfn._xlws.FILTER(Table2[Actor],Table2[Movies acted in 2012-2016]=9,"Not found") &amp; " was casted in more (9) movies"</f>
        <v>Chris Hemsworth was casted in more (9) movies</v>
      </c>
    </row>
    <row r="16" spans="1:5" ht="15.75" customHeight="1" x14ac:dyDescent="0.2">
      <c r="A16" s="1" t="s">
        <v>1467</v>
      </c>
      <c r="B16">
        <f>COUNTIF(Table1[[Cast (1)]:[Cast (5)]],Table2[[#This Row],[Actor]])</f>
        <v>2</v>
      </c>
      <c r="D16" s="55" t="str">
        <v>Liam Neeson was casted in more (9) movies</v>
      </c>
    </row>
    <row r="17" spans="1:5" ht="15.75" customHeight="1" x14ac:dyDescent="0.2">
      <c r="A17" s="1" t="s">
        <v>411</v>
      </c>
      <c r="B17">
        <f>COUNTIF(Table1[[Cast (1)]:[Cast (5)]],Table2[[#This Row],[Actor]])</f>
        <v>1</v>
      </c>
    </row>
    <row r="18" spans="1:5" ht="15.75" customHeight="1" x14ac:dyDescent="0.2">
      <c r="A18" s="1" t="s">
        <v>731</v>
      </c>
      <c r="B18">
        <f>COUNTIF(Table1[[Cast (1)]:[Cast (5)]],Table2[[#This Row],[Actor]])</f>
        <v>1</v>
      </c>
      <c r="D18" s="91" t="str">
        <f>COUNTIF(Table2[Movies acted in 2012-2016],"=9") &amp; " actors were casted in nine movies from the years 2012-2016"</f>
        <v>2 actors were casted in nine movies from the years 2012-2016</v>
      </c>
    </row>
    <row r="19" spans="1:5" ht="15.75" customHeight="1" x14ac:dyDescent="0.2">
      <c r="A19" s="1" t="s">
        <v>2618</v>
      </c>
      <c r="B19">
        <f>COUNTIF(Table1[[Cast (1)]:[Cast (5)]],Table2[[#This Row],[Actor]])</f>
        <v>1</v>
      </c>
      <c r="D19" s="91" t="str">
        <f>COUNTIF(Table2[Movies acted in 2012-2016],"=8") &amp; " actors were casted in eight movies from the years 2012-2016"</f>
        <v>3 actors were casted in eight movies from the years 2012-2016</v>
      </c>
    </row>
    <row r="20" spans="1:5" ht="15.75" customHeight="1" x14ac:dyDescent="0.2">
      <c r="A20" s="1" t="s">
        <v>1720</v>
      </c>
      <c r="B20">
        <f>COUNTIF(Table1[[Cast (1)]:[Cast (5)]],Table2[[#This Row],[Actor]])</f>
        <v>1</v>
      </c>
      <c r="D20" s="91" t="str">
        <f>COUNTIF(Table2[Movies acted in 2012-2016],"=7") &amp; " actors were casted in seven movies from the years 2012-2016"</f>
        <v>11 actors were casted in seven movies from the years 2012-2016</v>
      </c>
    </row>
    <row r="21" spans="1:5" ht="15.75" customHeight="1" x14ac:dyDescent="0.2">
      <c r="A21" s="1" t="s">
        <v>676</v>
      </c>
      <c r="B21">
        <f>COUNTIF(Table1[[Cast (1)]:[Cast (5)]],Table2[[#This Row],[Actor]])</f>
        <v>2</v>
      </c>
      <c r="D21" s="91" t="str">
        <f>COUNTIF(Table2[Movies acted in 2012-2016],"=6") &amp; " actors were casted in six movies from the years 2012-2016"</f>
        <v>17 actors were casted in six movies from the years 2012-2016</v>
      </c>
    </row>
    <row r="22" spans="1:5" ht="15.75" customHeight="1" x14ac:dyDescent="0.2">
      <c r="A22" s="1" t="s">
        <v>2537</v>
      </c>
      <c r="B22">
        <f>COUNTIF(Table1[[Cast (1)]:[Cast (5)]],Table2[[#This Row],[Actor]])</f>
        <v>1</v>
      </c>
      <c r="D22" s="91" t="str">
        <f>COUNTIF(Table2[Movies acted in 2012-2016],"=5") &amp; " actors were casted in five movies from the years 2012-2016"</f>
        <v>41 actors were casted in five movies from the years 2012-2016</v>
      </c>
    </row>
    <row r="23" spans="1:5" ht="15.75" customHeight="1" x14ac:dyDescent="0.2">
      <c r="A23" s="1" t="s">
        <v>613</v>
      </c>
      <c r="B23">
        <f>COUNTIF(Table1[[Cast (1)]:[Cast (5)]],Table2[[#This Row],[Actor]])</f>
        <v>1</v>
      </c>
      <c r="D23" s="91" t="str">
        <f>COUNTIF(Table2[Movies acted in 2012-2016],"=4") &amp; " actors were casted in four movies from the years 2012-2016"</f>
        <v>60 actors were casted in four movies from the years 2012-2016</v>
      </c>
      <c r="E23" s="57"/>
    </row>
    <row r="24" spans="1:5" ht="15.75" customHeight="1" x14ac:dyDescent="0.2">
      <c r="A24" s="1" t="s">
        <v>2818</v>
      </c>
      <c r="B24">
        <f>COUNTIF(Table1[[Cast (1)]:[Cast (5)]],Table2[[#This Row],[Actor]])</f>
        <v>1</v>
      </c>
      <c r="D24" s="91" t="str">
        <f>COUNTIF(Table2[Movies acted in 2012-2016],"=3") &amp; " actors were casted in three movies from the years 2012-2016"</f>
        <v>106 actors were casted in three movies from the years 2012-2016</v>
      </c>
    </row>
    <row r="25" spans="1:5" ht="15.75" customHeight="1" x14ac:dyDescent="0.2">
      <c r="A25" s="1" t="s">
        <v>2416</v>
      </c>
      <c r="B25">
        <f>COUNTIF(Table1[[Cast (1)]:[Cast (5)]],Table2[[#This Row],[Actor]])</f>
        <v>1</v>
      </c>
      <c r="D25" s="91" t="str">
        <f>COUNTIF(Table2[Movies acted in 2012-2016],"=2") &amp; " actors were casted in two movies from the years 2012-2016"</f>
        <v>222 actors were casted in two movies from the years 2012-2016</v>
      </c>
    </row>
    <row r="26" spans="1:5" ht="15.75" customHeight="1" x14ac:dyDescent="0.2">
      <c r="A26" s="1" t="s">
        <v>1649</v>
      </c>
      <c r="B26">
        <f>COUNTIF(Table1[[Cast (1)]:[Cast (5)]],Table2[[#This Row],[Actor]])</f>
        <v>1</v>
      </c>
      <c r="D26" s="91" t="str">
        <f>COUNTIF(Table2[Movies acted in 2012-2016],"=1") &amp; " actors were casted in one movies from the years 2012-2016"</f>
        <v>909 actors were casted in one movies from the years 2012-2016</v>
      </c>
    </row>
    <row r="27" spans="1:5" ht="15.75" customHeight="1" x14ac:dyDescent="0.2">
      <c r="A27" s="1" t="s">
        <v>551</v>
      </c>
      <c r="B27">
        <f>COUNTIF(Table1[[Cast (1)]:[Cast (5)]],Table2[[#This Row],[Actor]])</f>
        <v>1</v>
      </c>
    </row>
    <row r="28" spans="1:5" ht="15.75" customHeight="1" x14ac:dyDescent="0.2">
      <c r="A28" s="1" t="s">
        <v>395</v>
      </c>
      <c r="B28">
        <f>COUNTIF(Table1[[Cast (1)]:[Cast (5)]],Table2[[#This Row],[Actor]])</f>
        <v>1</v>
      </c>
    </row>
    <row r="29" spans="1:5" ht="15.75" customHeight="1" x14ac:dyDescent="0.2">
      <c r="A29" s="1" t="s">
        <v>254</v>
      </c>
      <c r="B29">
        <f>COUNTIF(Table1[[Cast (1)]:[Cast (5)]],Table2[[#This Row],[Actor]])</f>
        <v>2</v>
      </c>
    </row>
    <row r="30" spans="1:5" ht="15.75" customHeight="1" x14ac:dyDescent="0.2">
      <c r="A30" s="1" t="s">
        <v>765</v>
      </c>
      <c r="B30">
        <f>COUNTIF(Table1[[Cast (1)]:[Cast (5)]],Table2[[#This Row],[Actor]])</f>
        <v>1</v>
      </c>
    </row>
    <row r="31" spans="1:5" ht="15.75" customHeight="1" x14ac:dyDescent="0.2">
      <c r="A31" s="1" t="s">
        <v>1988</v>
      </c>
      <c r="B31">
        <f>COUNTIF(Table1[[Cast (1)]:[Cast (5)]],Table2[[#This Row],[Actor]])</f>
        <v>2</v>
      </c>
    </row>
    <row r="32" spans="1:5" ht="15.75" customHeight="1" x14ac:dyDescent="0.2">
      <c r="A32" s="1" t="s">
        <v>119</v>
      </c>
      <c r="B32">
        <f>COUNTIF(Table1[[Cast (1)]:[Cast (5)]],Table2[[#This Row],[Actor]])</f>
        <v>3</v>
      </c>
    </row>
    <row r="33" spans="1:2" ht="15.75" customHeight="1" x14ac:dyDescent="0.2">
      <c r="A33" s="1" t="s">
        <v>926</v>
      </c>
      <c r="B33">
        <f>COUNTIF(Table1[[Cast (1)]:[Cast (5)]],Table2[[#This Row],[Actor]])</f>
        <v>1</v>
      </c>
    </row>
    <row r="34" spans="1:2" ht="15.75" customHeight="1" x14ac:dyDescent="0.2">
      <c r="A34" s="1" t="s">
        <v>1958</v>
      </c>
      <c r="B34">
        <f>COUNTIF(Table1[[Cast (1)]:[Cast (5)]],Table2[[#This Row],[Actor]])</f>
        <v>1</v>
      </c>
    </row>
    <row r="35" spans="1:2" ht="15.75" customHeight="1" x14ac:dyDescent="0.2">
      <c r="A35" s="1" t="s">
        <v>187</v>
      </c>
      <c r="B35">
        <f>COUNTIF(Table1[[Cast (1)]:[Cast (5)]],Table2[[#This Row],[Actor]])</f>
        <v>5</v>
      </c>
    </row>
    <row r="36" spans="1:2" ht="15.75" customHeight="1" x14ac:dyDescent="0.2">
      <c r="A36" s="1" t="s">
        <v>1981</v>
      </c>
      <c r="B36">
        <f>COUNTIF(Table1[[Cast (1)]:[Cast (5)]],Table2[[#This Row],[Actor]])</f>
        <v>1</v>
      </c>
    </row>
    <row r="37" spans="1:2" ht="15.75" customHeight="1" x14ac:dyDescent="0.2">
      <c r="A37" s="1" t="s">
        <v>117</v>
      </c>
      <c r="B37">
        <f>COUNTIF(Table1[[Cast (1)]:[Cast (5)]],Table2[[#This Row],[Actor]])</f>
        <v>1</v>
      </c>
    </row>
    <row r="38" spans="1:2" ht="15.75" customHeight="1" x14ac:dyDescent="0.2">
      <c r="A38" s="1" t="s">
        <v>2467</v>
      </c>
      <c r="B38">
        <f>COUNTIF(Table1[[Cast (1)]:[Cast (5)]],Table2[[#This Row],[Actor]])</f>
        <v>1</v>
      </c>
    </row>
    <row r="39" spans="1:2" ht="15.75" customHeight="1" x14ac:dyDescent="0.2">
      <c r="A39" s="1" t="s">
        <v>2298</v>
      </c>
      <c r="B39">
        <f>COUNTIF(Table1[[Cast (1)]:[Cast (5)]],Table2[[#This Row],[Actor]])</f>
        <v>1</v>
      </c>
    </row>
    <row r="40" spans="1:2" ht="15.75" customHeight="1" x14ac:dyDescent="0.2">
      <c r="A40" s="1" t="s">
        <v>2735</v>
      </c>
      <c r="B40">
        <f>COUNTIF(Table1[[Cast (1)]:[Cast (5)]],Table2[[#This Row],[Actor]])</f>
        <v>1</v>
      </c>
    </row>
    <row r="41" spans="1:2" ht="12.75" x14ac:dyDescent="0.2">
      <c r="A41" s="1" t="s">
        <v>2020</v>
      </c>
      <c r="B41">
        <f>COUNTIF(Table1[[Cast (1)]:[Cast (5)]],Table2[[#This Row],[Actor]])</f>
        <v>1</v>
      </c>
    </row>
    <row r="42" spans="1:2" ht="12.75" x14ac:dyDescent="0.2">
      <c r="A42" s="1" t="s">
        <v>499</v>
      </c>
      <c r="B42">
        <f>COUNTIF(Table1[[Cast (1)]:[Cast (5)]],Table2[[#This Row],[Actor]])</f>
        <v>1</v>
      </c>
    </row>
    <row r="43" spans="1:2" ht="12.75" x14ac:dyDescent="0.2">
      <c r="A43" s="1" t="s">
        <v>1230</v>
      </c>
      <c r="B43">
        <f>COUNTIF(Table1[[Cast (1)]:[Cast (5)]],Table2[[#This Row],[Actor]])</f>
        <v>1</v>
      </c>
    </row>
    <row r="44" spans="1:2" ht="12.75" x14ac:dyDescent="0.2">
      <c r="A44" s="1" t="s">
        <v>2762</v>
      </c>
      <c r="B44">
        <f>COUNTIF(Table1[[Cast (1)]:[Cast (5)]],Table2[[#This Row],[Actor]])</f>
        <v>1</v>
      </c>
    </row>
    <row r="45" spans="1:2" ht="12.75" x14ac:dyDescent="0.2">
      <c r="A45" s="1" t="s">
        <v>2159</v>
      </c>
      <c r="B45">
        <f>COUNTIF(Table1[[Cast (1)]:[Cast (5)]],Table2[[#This Row],[Actor]])</f>
        <v>2</v>
      </c>
    </row>
    <row r="46" spans="1:2" ht="12.75" x14ac:dyDescent="0.2">
      <c r="A46" s="1" t="s">
        <v>306</v>
      </c>
      <c r="B46">
        <f>COUNTIF(Table1[[Cast (1)]:[Cast (5)]],Table2[[#This Row],[Actor]])</f>
        <v>3</v>
      </c>
    </row>
    <row r="47" spans="1:2" ht="12.75" x14ac:dyDescent="0.2">
      <c r="A47" s="1" t="s">
        <v>1599</v>
      </c>
      <c r="B47">
        <f>COUNTIF(Table1[[Cast (1)]:[Cast (5)]],Table2[[#This Row],[Actor]])</f>
        <v>2</v>
      </c>
    </row>
    <row r="48" spans="1:2" ht="12.75" x14ac:dyDescent="0.2">
      <c r="A48" s="1" t="s">
        <v>1807</v>
      </c>
      <c r="B48">
        <f>COUNTIF(Table1[[Cast (1)]:[Cast (5)]],Table2[[#This Row],[Actor]])</f>
        <v>1</v>
      </c>
    </row>
    <row r="49" spans="1:2" ht="12.75" x14ac:dyDescent="0.2">
      <c r="A49" s="1" t="s">
        <v>1090</v>
      </c>
      <c r="B49">
        <f>COUNTIF(Table1[[Cast (1)]:[Cast (5)]],Table2[[#This Row],[Actor]])</f>
        <v>1</v>
      </c>
    </row>
    <row r="50" spans="1:2" ht="12.75" x14ac:dyDescent="0.2">
      <c r="A50" s="1" t="s">
        <v>1608</v>
      </c>
      <c r="B50">
        <f>COUNTIF(Table1[[Cast (1)]:[Cast (5)]],Table2[[#This Row],[Actor]])</f>
        <v>1</v>
      </c>
    </row>
    <row r="51" spans="1:2" ht="12.75" x14ac:dyDescent="0.2">
      <c r="A51" s="1" t="s">
        <v>233</v>
      </c>
      <c r="B51">
        <f>COUNTIF(Table1[[Cast (1)]:[Cast (5)]],Table2[[#This Row],[Actor]])</f>
        <v>1</v>
      </c>
    </row>
    <row r="52" spans="1:2" ht="12.75" x14ac:dyDescent="0.2">
      <c r="A52" s="1" t="s">
        <v>1701</v>
      </c>
      <c r="B52">
        <f>COUNTIF(Table1[[Cast (1)]:[Cast (5)]],Table2[[#This Row],[Actor]])</f>
        <v>2</v>
      </c>
    </row>
    <row r="53" spans="1:2" ht="12.75" x14ac:dyDescent="0.2">
      <c r="A53" s="1" t="s">
        <v>708</v>
      </c>
      <c r="B53">
        <f>COUNTIF(Table1[[Cast (1)]:[Cast (5)]],Table2[[#This Row],[Actor]])</f>
        <v>1</v>
      </c>
    </row>
    <row r="54" spans="1:2" ht="12.75" x14ac:dyDescent="0.2">
      <c r="A54" s="1" t="s">
        <v>318</v>
      </c>
      <c r="B54">
        <f>COUNTIF(Table1[[Cast (1)]:[Cast (5)]],Table2[[#This Row],[Actor]])</f>
        <v>1</v>
      </c>
    </row>
    <row r="55" spans="1:2" ht="12.75" x14ac:dyDescent="0.2">
      <c r="A55" s="1" t="s">
        <v>533</v>
      </c>
      <c r="B55">
        <f>COUNTIF(Table1[[Cast (1)]:[Cast (5)]],Table2[[#This Row],[Actor]])</f>
        <v>2</v>
      </c>
    </row>
    <row r="56" spans="1:2" ht="12.75" x14ac:dyDescent="0.2">
      <c r="A56" s="1" t="s">
        <v>760</v>
      </c>
      <c r="B56">
        <f>COUNTIF(Table1[[Cast (1)]:[Cast (5)]],Table2[[#This Row],[Actor]])</f>
        <v>5</v>
      </c>
    </row>
    <row r="57" spans="1:2" ht="12.75" x14ac:dyDescent="0.2">
      <c r="A57" s="1" t="s">
        <v>2611</v>
      </c>
      <c r="B57">
        <f>COUNTIF(Table1[[Cast (1)]:[Cast (5)]],Table2[[#This Row],[Actor]])</f>
        <v>1</v>
      </c>
    </row>
    <row r="58" spans="1:2" ht="12.75" x14ac:dyDescent="0.2">
      <c r="A58" s="1" t="s">
        <v>837</v>
      </c>
      <c r="B58">
        <f>COUNTIF(Table1[[Cast (1)]:[Cast (5)]],Table2[[#This Row],[Actor]])</f>
        <v>2</v>
      </c>
    </row>
    <row r="59" spans="1:2" ht="12.75" x14ac:dyDescent="0.2">
      <c r="A59" s="1" t="s">
        <v>2270</v>
      </c>
      <c r="B59">
        <f>COUNTIF(Table1[[Cast (1)]:[Cast (5)]],Table2[[#This Row],[Actor]])</f>
        <v>1</v>
      </c>
    </row>
    <row r="60" spans="1:2" ht="12.75" x14ac:dyDescent="0.2">
      <c r="A60" s="1" t="s">
        <v>1199</v>
      </c>
      <c r="B60">
        <f>COUNTIF(Table1[[Cast (1)]:[Cast (5)]],Table2[[#This Row],[Actor]])</f>
        <v>1</v>
      </c>
    </row>
    <row r="61" spans="1:2" ht="12.75" x14ac:dyDescent="0.2">
      <c r="A61" s="1" t="s">
        <v>135</v>
      </c>
      <c r="B61">
        <f>COUNTIF(Table1[[Cast (1)]:[Cast (5)]],Table2[[#This Row],[Actor]])</f>
        <v>5</v>
      </c>
    </row>
    <row r="62" spans="1:2" ht="12.75" x14ac:dyDescent="0.2">
      <c r="A62" s="1" t="s">
        <v>610</v>
      </c>
      <c r="B62">
        <f>COUNTIF(Table1[[Cast (1)]:[Cast (5)]],Table2[[#This Row],[Actor]])</f>
        <v>1</v>
      </c>
    </row>
    <row r="63" spans="1:2" ht="12.75" x14ac:dyDescent="0.2">
      <c r="A63" s="1" t="s">
        <v>1180</v>
      </c>
      <c r="B63">
        <f>COUNTIF(Table1[[Cast (1)]:[Cast (5)]],Table2[[#This Row],[Actor]])</f>
        <v>1</v>
      </c>
    </row>
    <row r="64" spans="1:2" ht="12.75" x14ac:dyDescent="0.2">
      <c r="A64" s="1" t="s">
        <v>1258</v>
      </c>
      <c r="B64">
        <f>COUNTIF(Table1[[Cast (1)]:[Cast (5)]],Table2[[#This Row],[Actor]])</f>
        <v>1</v>
      </c>
    </row>
    <row r="65" spans="1:2" ht="12.75" x14ac:dyDescent="0.2">
      <c r="A65" s="1" t="s">
        <v>201</v>
      </c>
      <c r="B65">
        <f>COUNTIF(Table1[[Cast (1)]:[Cast (5)]],Table2[[#This Row],[Actor]])</f>
        <v>1</v>
      </c>
    </row>
    <row r="66" spans="1:2" ht="12.75" x14ac:dyDescent="0.2">
      <c r="A66" s="1" t="s">
        <v>1945</v>
      </c>
      <c r="B66">
        <f>COUNTIF(Table1[[Cast (1)]:[Cast (5)]],Table2[[#This Row],[Actor]])</f>
        <v>1</v>
      </c>
    </row>
    <row r="67" spans="1:2" ht="12.75" x14ac:dyDescent="0.2">
      <c r="A67" s="1" t="s">
        <v>2027</v>
      </c>
      <c r="B67">
        <f>COUNTIF(Table1[[Cast (1)]:[Cast (5)]],Table2[[#This Row],[Actor]])</f>
        <v>1</v>
      </c>
    </row>
    <row r="68" spans="1:2" ht="12.75" x14ac:dyDescent="0.2">
      <c r="A68" s="1" t="s">
        <v>1027</v>
      </c>
      <c r="B68">
        <f>COUNTIF(Table1[[Cast (1)]:[Cast (5)]],Table2[[#This Row],[Actor]])</f>
        <v>1</v>
      </c>
    </row>
    <row r="69" spans="1:2" ht="12.75" x14ac:dyDescent="0.2">
      <c r="A69" s="1" t="s">
        <v>740</v>
      </c>
      <c r="B69">
        <f>COUNTIF(Table1[[Cast (1)]:[Cast (5)]],Table2[[#This Row],[Actor]])</f>
        <v>4</v>
      </c>
    </row>
    <row r="70" spans="1:2" ht="12.75" x14ac:dyDescent="0.2">
      <c r="A70" s="1" t="s">
        <v>454</v>
      </c>
      <c r="B70">
        <f>COUNTIF(Table1[[Cast (1)]:[Cast (5)]],Table2[[#This Row],[Actor]])</f>
        <v>3</v>
      </c>
    </row>
    <row r="71" spans="1:2" ht="12.75" x14ac:dyDescent="0.2">
      <c r="A71" s="1" t="s">
        <v>1468</v>
      </c>
      <c r="B71">
        <f>COUNTIF(Table1[[Cast (1)]:[Cast (5)]],Table2[[#This Row],[Actor]])</f>
        <v>1</v>
      </c>
    </row>
    <row r="72" spans="1:2" ht="12.75" x14ac:dyDescent="0.2">
      <c r="A72" s="1" t="s">
        <v>2369</v>
      </c>
      <c r="B72">
        <f>COUNTIF(Table1[[Cast (1)]:[Cast (5)]],Table2[[#This Row],[Actor]])</f>
        <v>1</v>
      </c>
    </row>
    <row r="73" spans="1:2" ht="12.75" x14ac:dyDescent="0.2">
      <c r="A73" s="1" t="s">
        <v>1820</v>
      </c>
      <c r="B73">
        <f>COUNTIF(Table1[[Cast (1)]:[Cast (5)]],Table2[[#This Row],[Actor]])</f>
        <v>1</v>
      </c>
    </row>
    <row r="74" spans="1:2" ht="12.75" x14ac:dyDescent="0.2">
      <c r="A74" s="1" t="s">
        <v>284</v>
      </c>
      <c r="B74">
        <f>COUNTIF(Table1[[Cast (1)]:[Cast (5)]],Table2[[#This Row],[Actor]])</f>
        <v>5</v>
      </c>
    </row>
    <row r="75" spans="1:2" ht="12.75" x14ac:dyDescent="0.2">
      <c r="A75" s="1" t="s">
        <v>1008</v>
      </c>
      <c r="B75">
        <f>COUNTIF(Table1[[Cast (1)]:[Cast (5)]],Table2[[#This Row],[Actor]])</f>
        <v>1</v>
      </c>
    </row>
    <row r="76" spans="1:2" ht="12.75" x14ac:dyDescent="0.2">
      <c r="A76" s="1" t="s">
        <v>1890</v>
      </c>
      <c r="B76">
        <f>COUNTIF(Table1[[Cast (1)]:[Cast (5)]],Table2[[#This Row],[Actor]])</f>
        <v>2</v>
      </c>
    </row>
    <row r="77" spans="1:2" ht="12.75" x14ac:dyDescent="0.2">
      <c r="A77" s="1" t="s">
        <v>394</v>
      </c>
      <c r="B77">
        <f>COUNTIF(Table1[[Cast (1)]:[Cast (5)]],Table2[[#This Row],[Actor]])</f>
        <v>4</v>
      </c>
    </row>
    <row r="78" spans="1:2" ht="12.75" x14ac:dyDescent="0.2">
      <c r="A78" s="1" t="s">
        <v>224</v>
      </c>
      <c r="B78">
        <f>COUNTIF(Table1[[Cast (1)]:[Cast (5)]],Table2[[#This Row],[Actor]])</f>
        <v>1</v>
      </c>
    </row>
    <row r="79" spans="1:2" ht="12.75" x14ac:dyDescent="0.2">
      <c r="A79" s="1" t="s">
        <v>1523</v>
      </c>
      <c r="B79">
        <f>COUNTIF(Table1[[Cast (1)]:[Cast (5)]],Table2[[#This Row],[Actor]])</f>
        <v>1</v>
      </c>
    </row>
    <row r="80" spans="1:2" ht="12.75" x14ac:dyDescent="0.2">
      <c r="A80" s="1" t="s">
        <v>934</v>
      </c>
      <c r="B80">
        <f>COUNTIF(Table1[[Cast (1)]:[Cast (5)]],Table2[[#This Row],[Actor]])</f>
        <v>2</v>
      </c>
    </row>
    <row r="81" spans="1:2" ht="12.75" x14ac:dyDescent="0.2">
      <c r="A81" s="1" t="s">
        <v>2746</v>
      </c>
      <c r="B81">
        <f>COUNTIF(Table1[[Cast (1)]:[Cast (5)]],Table2[[#This Row],[Actor]])</f>
        <v>1</v>
      </c>
    </row>
    <row r="82" spans="1:2" ht="12.75" x14ac:dyDescent="0.2">
      <c r="A82" s="1" t="s">
        <v>2282</v>
      </c>
      <c r="B82">
        <f>COUNTIF(Table1[[Cast (1)]:[Cast (5)]],Table2[[#This Row],[Actor]])</f>
        <v>1</v>
      </c>
    </row>
    <row r="83" spans="1:2" ht="12.75" x14ac:dyDescent="0.2">
      <c r="A83" s="1" t="s">
        <v>70</v>
      </c>
      <c r="B83">
        <f>COUNTIF(Table1[[Cast (1)]:[Cast (5)]],Table2[[#This Row],[Actor]])</f>
        <v>1</v>
      </c>
    </row>
    <row r="84" spans="1:2" ht="12.75" x14ac:dyDescent="0.2">
      <c r="A84" s="1" t="s">
        <v>1496</v>
      </c>
      <c r="B84">
        <f>COUNTIF(Table1[[Cast (1)]:[Cast (5)]],Table2[[#This Row],[Actor]])</f>
        <v>1</v>
      </c>
    </row>
    <row r="85" spans="1:2" ht="12.75" x14ac:dyDescent="0.2">
      <c r="A85" s="1" t="s">
        <v>376</v>
      </c>
      <c r="B85">
        <f>COUNTIF(Table1[[Cast (1)]:[Cast (5)]],Table2[[#This Row],[Actor]])</f>
        <v>1</v>
      </c>
    </row>
    <row r="86" spans="1:2" ht="12.75" x14ac:dyDescent="0.2">
      <c r="A86" s="1" t="s">
        <v>2031</v>
      </c>
      <c r="B86">
        <f>COUNTIF(Table1[[Cast (1)]:[Cast (5)]],Table2[[#This Row],[Actor]])</f>
        <v>1</v>
      </c>
    </row>
    <row r="87" spans="1:2" ht="12.75" x14ac:dyDescent="0.2">
      <c r="A87" s="1" t="s">
        <v>2723</v>
      </c>
      <c r="B87">
        <f>COUNTIF(Table1[[Cast (1)]:[Cast (5)]],Table2[[#This Row],[Actor]])</f>
        <v>1</v>
      </c>
    </row>
    <row r="88" spans="1:2" ht="12.75" x14ac:dyDescent="0.2">
      <c r="A88" s="1" t="s">
        <v>514</v>
      </c>
      <c r="B88">
        <f>COUNTIF(Table1[[Cast (1)]:[Cast (5)]],Table2[[#This Row],[Actor]])</f>
        <v>3</v>
      </c>
    </row>
    <row r="89" spans="1:2" ht="12.75" x14ac:dyDescent="0.2">
      <c r="A89" s="1" t="s">
        <v>1650</v>
      </c>
      <c r="B89">
        <f>COUNTIF(Table1[[Cast (1)]:[Cast (5)]],Table2[[#This Row],[Actor]])</f>
        <v>1</v>
      </c>
    </row>
    <row r="90" spans="1:2" ht="12.75" x14ac:dyDescent="0.2">
      <c r="A90" s="1" t="s">
        <v>569</v>
      </c>
      <c r="B90">
        <f>COUNTIF(Table1[[Cast (1)]:[Cast (5)]],Table2[[#This Row],[Actor]])</f>
        <v>1</v>
      </c>
    </row>
    <row r="91" spans="1:2" ht="12.75" x14ac:dyDescent="0.2">
      <c r="A91" s="1" t="s">
        <v>1257</v>
      </c>
      <c r="B91">
        <f>COUNTIF(Table1[[Cast (1)]:[Cast (5)]],Table2[[#This Row],[Actor]])</f>
        <v>1</v>
      </c>
    </row>
    <row r="92" spans="1:2" ht="12.75" x14ac:dyDescent="0.2">
      <c r="A92" s="1" t="s">
        <v>420</v>
      </c>
      <c r="B92">
        <f>COUNTIF(Table1[[Cast (1)]:[Cast (5)]],Table2[[#This Row],[Actor]])</f>
        <v>2</v>
      </c>
    </row>
    <row r="93" spans="1:2" ht="12.75" x14ac:dyDescent="0.2">
      <c r="A93" s="1" t="s">
        <v>1061</v>
      </c>
      <c r="B93">
        <f>COUNTIF(Table1[[Cast (1)]:[Cast (5)]],Table2[[#This Row],[Actor]])</f>
        <v>1</v>
      </c>
    </row>
    <row r="94" spans="1:2" ht="12.75" x14ac:dyDescent="0.2">
      <c r="A94" s="1" t="s">
        <v>1530</v>
      </c>
      <c r="B94">
        <f>COUNTIF(Table1[[Cast (1)]:[Cast (5)]],Table2[[#This Row],[Actor]])</f>
        <v>1</v>
      </c>
    </row>
    <row r="95" spans="1:2" ht="12.75" x14ac:dyDescent="0.2">
      <c r="A95" s="1" t="s">
        <v>1605</v>
      </c>
      <c r="B95">
        <f>COUNTIF(Table1[[Cast (1)]:[Cast (5)]],Table2[[#This Row],[Actor]])</f>
        <v>1</v>
      </c>
    </row>
    <row r="96" spans="1:2" ht="12.75" x14ac:dyDescent="0.2">
      <c r="A96" s="1" t="s">
        <v>512</v>
      </c>
      <c r="B96">
        <f>COUNTIF(Table1[[Cast (1)]:[Cast (5)]],Table2[[#This Row],[Actor]])</f>
        <v>2</v>
      </c>
    </row>
    <row r="97" spans="1:2" ht="12.75" x14ac:dyDescent="0.2">
      <c r="A97" s="1" t="s">
        <v>719</v>
      </c>
      <c r="B97">
        <f>COUNTIF(Table1[[Cast (1)]:[Cast (5)]],Table2[[#This Row],[Actor]])</f>
        <v>5</v>
      </c>
    </row>
    <row r="98" spans="1:2" ht="12.75" x14ac:dyDescent="0.2">
      <c r="A98" s="1" t="s">
        <v>232</v>
      </c>
      <c r="B98">
        <f>COUNTIF(Table1[[Cast (1)]:[Cast (5)]],Table2[[#This Row],[Actor]])</f>
        <v>1</v>
      </c>
    </row>
    <row r="99" spans="1:2" ht="12.75" x14ac:dyDescent="0.2">
      <c r="A99" s="1" t="s">
        <v>2588</v>
      </c>
      <c r="B99">
        <f>COUNTIF(Table1[[Cast (1)]:[Cast (5)]],Table2[[#This Row],[Actor]])</f>
        <v>1</v>
      </c>
    </row>
    <row r="100" spans="1:2" ht="12.75" x14ac:dyDescent="0.2">
      <c r="A100" s="1" t="s">
        <v>1065</v>
      </c>
      <c r="B100">
        <f>COUNTIF(Table1[[Cast (1)]:[Cast (5)]],Table2[[#This Row],[Actor]])</f>
        <v>4</v>
      </c>
    </row>
    <row r="101" spans="1:2" ht="12.75" x14ac:dyDescent="0.2">
      <c r="A101" s="1" t="s">
        <v>328</v>
      </c>
      <c r="B101">
        <f>COUNTIF(Table1[[Cast (1)]:[Cast (5)]],Table2[[#This Row],[Actor]])</f>
        <v>1</v>
      </c>
    </row>
    <row r="102" spans="1:2" ht="12.75" x14ac:dyDescent="0.2">
      <c r="A102" s="1" t="s">
        <v>552</v>
      </c>
      <c r="B102">
        <f>COUNTIF(Table1[[Cast (1)]:[Cast (5)]],Table2[[#This Row],[Actor]])</f>
        <v>1</v>
      </c>
    </row>
    <row r="103" spans="1:2" ht="12.75" x14ac:dyDescent="0.2">
      <c r="A103" s="1" t="s">
        <v>629</v>
      </c>
      <c r="B103">
        <f>COUNTIF(Table1[[Cast (1)]:[Cast (5)]],Table2[[#This Row],[Actor]])</f>
        <v>4</v>
      </c>
    </row>
    <row r="104" spans="1:2" ht="12.75" x14ac:dyDescent="0.2">
      <c r="A104" s="1" t="s">
        <v>155</v>
      </c>
      <c r="B104">
        <f>COUNTIF(Table1[[Cast (1)]:[Cast (5)]],Table2[[#This Row],[Actor]])</f>
        <v>7</v>
      </c>
    </row>
    <row r="105" spans="1:2" ht="12.75" x14ac:dyDescent="0.2">
      <c r="A105" s="1" t="s">
        <v>1096</v>
      </c>
      <c r="B105">
        <f>COUNTIF(Table1[[Cast (1)]:[Cast (5)]],Table2[[#This Row],[Actor]])</f>
        <v>1</v>
      </c>
    </row>
    <row r="106" spans="1:2" ht="12.75" x14ac:dyDescent="0.2">
      <c r="A106" s="1" t="s">
        <v>2013</v>
      </c>
      <c r="B106">
        <f>COUNTIF(Table1[[Cast (1)]:[Cast (5)]],Table2[[#This Row],[Actor]])</f>
        <v>2</v>
      </c>
    </row>
    <row r="107" spans="1:2" ht="12.75" x14ac:dyDescent="0.2">
      <c r="A107" s="1" t="s">
        <v>714</v>
      </c>
      <c r="B107">
        <f>COUNTIF(Table1[[Cast (1)]:[Cast (5)]],Table2[[#This Row],[Actor]])</f>
        <v>1</v>
      </c>
    </row>
    <row r="108" spans="1:2" ht="12.75" x14ac:dyDescent="0.2">
      <c r="A108" s="1" t="s">
        <v>2597</v>
      </c>
      <c r="B108">
        <f>COUNTIF(Table1[[Cast (1)]:[Cast (5)]],Table2[[#This Row],[Actor]])</f>
        <v>1</v>
      </c>
    </row>
    <row r="109" spans="1:2" ht="12.75" x14ac:dyDescent="0.2">
      <c r="A109" s="1" t="s">
        <v>1400</v>
      </c>
      <c r="B109">
        <f>COUNTIF(Table1[[Cast (1)]:[Cast (5)]],Table2[[#This Row],[Actor]])</f>
        <v>1</v>
      </c>
    </row>
    <row r="110" spans="1:2" ht="12.75" x14ac:dyDescent="0.2">
      <c r="A110" s="1" t="s">
        <v>2465</v>
      </c>
      <c r="B110">
        <f>COUNTIF(Table1[[Cast (1)]:[Cast (5)]],Table2[[#This Row],[Actor]])</f>
        <v>1</v>
      </c>
    </row>
    <row r="111" spans="1:2" ht="12.75" x14ac:dyDescent="0.2">
      <c r="A111" s="1" t="s">
        <v>1355</v>
      </c>
      <c r="B111">
        <f>COUNTIF(Table1[[Cast (1)]:[Cast (5)]],Table2[[#This Row],[Actor]])</f>
        <v>2</v>
      </c>
    </row>
    <row r="112" spans="1:2" ht="12.75" x14ac:dyDescent="0.2">
      <c r="A112" s="1" t="s">
        <v>1810</v>
      </c>
      <c r="B112">
        <f>COUNTIF(Table1[[Cast (1)]:[Cast (5)]],Table2[[#This Row],[Actor]])</f>
        <v>4</v>
      </c>
    </row>
    <row r="113" spans="1:2" ht="12.75" x14ac:dyDescent="0.2">
      <c r="A113" s="1" t="s">
        <v>1184</v>
      </c>
      <c r="B113">
        <f>COUNTIF(Table1[[Cast (1)]:[Cast (5)]],Table2[[#This Row],[Actor]])</f>
        <v>1</v>
      </c>
    </row>
    <row r="114" spans="1:2" ht="12.75" x14ac:dyDescent="0.2">
      <c r="A114" s="1" t="s">
        <v>2304</v>
      </c>
      <c r="B114">
        <f>COUNTIF(Table1[[Cast (1)]:[Cast (5)]],Table2[[#This Row],[Actor]])</f>
        <v>1</v>
      </c>
    </row>
    <row r="115" spans="1:2" ht="12.75" x14ac:dyDescent="0.2">
      <c r="A115" s="1" t="s">
        <v>2787</v>
      </c>
      <c r="B115">
        <f>COUNTIF(Table1[[Cast (1)]:[Cast (5)]],Table2[[#This Row],[Actor]])</f>
        <v>1</v>
      </c>
    </row>
    <row r="116" spans="1:2" ht="12.75" x14ac:dyDescent="0.2">
      <c r="A116" s="1" t="s">
        <v>2262</v>
      </c>
      <c r="B116">
        <f>COUNTIF(Table1[[Cast (1)]:[Cast (5)]],Table2[[#This Row],[Actor]])</f>
        <v>1</v>
      </c>
    </row>
    <row r="117" spans="1:2" ht="12.75" x14ac:dyDescent="0.2">
      <c r="A117" s="1" t="s">
        <v>1830</v>
      </c>
      <c r="B117">
        <f>COUNTIF(Table1[[Cast (1)]:[Cast (5)]],Table2[[#This Row],[Actor]])</f>
        <v>1</v>
      </c>
    </row>
    <row r="118" spans="1:2" ht="12.75" x14ac:dyDescent="0.2">
      <c r="A118" s="1" t="s">
        <v>1134</v>
      </c>
      <c r="B118">
        <f>COUNTIF(Table1[[Cast (1)]:[Cast (5)]],Table2[[#This Row],[Actor]])</f>
        <v>1</v>
      </c>
    </row>
    <row r="119" spans="1:2" ht="12.75" x14ac:dyDescent="0.2">
      <c r="A119" s="1" t="s">
        <v>689</v>
      </c>
      <c r="B119">
        <f>COUNTIF(Table1[[Cast (1)]:[Cast (5)]],Table2[[#This Row],[Actor]])</f>
        <v>1</v>
      </c>
    </row>
    <row r="120" spans="1:2" ht="12.75" x14ac:dyDescent="0.2">
      <c r="A120" s="1" t="s">
        <v>1121</v>
      </c>
      <c r="B120">
        <f>COUNTIF(Table1[[Cast (1)]:[Cast (5)]],Table2[[#This Row],[Actor]])</f>
        <v>1</v>
      </c>
    </row>
    <row r="121" spans="1:2" ht="12.75" x14ac:dyDescent="0.2">
      <c r="A121" s="1" t="s">
        <v>1388</v>
      </c>
      <c r="B121">
        <f>COUNTIF(Table1[[Cast (1)]:[Cast (5)]],Table2[[#This Row],[Actor]])</f>
        <v>1</v>
      </c>
    </row>
    <row r="122" spans="1:2" ht="12.75" x14ac:dyDescent="0.2">
      <c r="A122" s="1" t="s">
        <v>1737</v>
      </c>
      <c r="B122">
        <f>COUNTIF(Table1[[Cast (1)]:[Cast (5)]],Table2[[#This Row],[Actor]])</f>
        <v>1</v>
      </c>
    </row>
    <row r="123" spans="1:2" ht="12.75" x14ac:dyDescent="0.2">
      <c r="A123" s="1" t="s">
        <v>1123</v>
      </c>
      <c r="B123">
        <f>COUNTIF(Table1[[Cast (1)]:[Cast (5)]],Table2[[#This Row],[Actor]])</f>
        <v>1</v>
      </c>
    </row>
    <row r="124" spans="1:2" ht="12.75" x14ac:dyDescent="0.2">
      <c r="A124" s="3" t="s">
        <v>396</v>
      </c>
      <c r="B124">
        <f>COUNTIF(Table1[[Cast (1)]:[Cast (5)]],Table2[[#This Row],[Actor]])</f>
        <v>1</v>
      </c>
    </row>
    <row r="125" spans="1:2" ht="12.75" x14ac:dyDescent="0.2">
      <c r="A125" s="1" t="s">
        <v>1222</v>
      </c>
      <c r="B125">
        <f>COUNTIF(Table1[[Cast (1)]:[Cast (5)]],Table2[[#This Row],[Actor]])</f>
        <v>1</v>
      </c>
    </row>
    <row r="126" spans="1:2" ht="12.75" x14ac:dyDescent="0.2">
      <c r="A126" s="1" t="s">
        <v>1376</v>
      </c>
      <c r="B126">
        <f>COUNTIF(Table1[[Cast (1)]:[Cast (5)]],Table2[[#This Row],[Actor]])</f>
        <v>1</v>
      </c>
    </row>
    <row r="127" spans="1:2" ht="12.75" x14ac:dyDescent="0.2">
      <c r="A127" s="1" t="s">
        <v>1567</v>
      </c>
      <c r="B127">
        <f>COUNTIF(Table1[[Cast (1)]:[Cast (5)]],Table2[[#This Row],[Actor]])</f>
        <v>1</v>
      </c>
    </row>
    <row r="128" spans="1:2" ht="12.75" x14ac:dyDescent="0.2">
      <c r="A128" s="1" t="s">
        <v>2831</v>
      </c>
      <c r="B128">
        <f>COUNTIF(Table1[[Cast (1)]:[Cast (5)]],Table2[[#This Row],[Actor]])</f>
        <v>1</v>
      </c>
    </row>
    <row r="129" spans="1:2" ht="12.75" x14ac:dyDescent="0.2">
      <c r="A129" s="1" t="s">
        <v>2820</v>
      </c>
      <c r="B129">
        <f>COUNTIF(Table1[[Cast (1)]:[Cast (5)]],Table2[[#This Row],[Actor]])</f>
        <v>1</v>
      </c>
    </row>
    <row r="130" spans="1:2" ht="12.75" x14ac:dyDescent="0.2">
      <c r="A130" s="1" t="s">
        <v>766</v>
      </c>
      <c r="B130">
        <f>COUNTIF(Table1[[Cast (1)]:[Cast (5)]],Table2[[#This Row],[Actor]])</f>
        <v>1</v>
      </c>
    </row>
    <row r="131" spans="1:2" ht="12.75" x14ac:dyDescent="0.2">
      <c r="A131" s="1" t="s">
        <v>1164</v>
      </c>
      <c r="B131">
        <f>COUNTIF(Table1[[Cast (1)]:[Cast (5)]],Table2[[#This Row],[Actor]])</f>
        <v>2</v>
      </c>
    </row>
    <row r="132" spans="1:2" ht="12.75" x14ac:dyDescent="0.2">
      <c r="A132" s="1" t="s">
        <v>197</v>
      </c>
      <c r="B132">
        <f>COUNTIF(Table1[[Cast (1)]:[Cast (5)]],Table2[[#This Row],[Actor]])</f>
        <v>4</v>
      </c>
    </row>
    <row r="133" spans="1:2" ht="12.75" x14ac:dyDescent="0.2">
      <c r="A133" s="1" t="s">
        <v>253</v>
      </c>
      <c r="B133">
        <f>COUNTIF(Table1[[Cast (1)]:[Cast (5)]],Table2[[#This Row],[Actor]])</f>
        <v>4</v>
      </c>
    </row>
    <row r="134" spans="1:2" ht="12.75" x14ac:dyDescent="0.2">
      <c r="A134" s="1" t="s">
        <v>727</v>
      </c>
      <c r="B134">
        <f>COUNTIF(Table1[[Cast (1)]:[Cast (5)]],Table2[[#This Row],[Actor]])</f>
        <v>1</v>
      </c>
    </row>
    <row r="135" spans="1:2" ht="12.75" x14ac:dyDescent="0.2">
      <c r="A135" s="1" t="s">
        <v>261</v>
      </c>
      <c r="B135">
        <f>COUNTIF(Table1[[Cast (1)]:[Cast (5)]],Table2[[#This Row],[Actor]])</f>
        <v>1</v>
      </c>
    </row>
    <row r="136" spans="1:2" ht="12.75" x14ac:dyDescent="0.2">
      <c r="A136" s="1" t="s">
        <v>170</v>
      </c>
      <c r="B136">
        <f>COUNTIF(Table1[[Cast (1)]:[Cast (5)]],Table2[[#This Row],[Actor]])</f>
        <v>2</v>
      </c>
    </row>
    <row r="137" spans="1:2" ht="12.75" x14ac:dyDescent="0.2">
      <c r="A137" s="1" t="s">
        <v>1841</v>
      </c>
      <c r="B137">
        <f>COUNTIF(Table1[[Cast (1)]:[Cast (5)]],Table2[[#This Row],[Actor]])</f>
        <v>4</v>
      </c>
    </row>
    <row r="138" spans="1:2" ht="12.75" x14ac:dyDescent="0.2">
      <c r="A138" s="3" t="s">
        <v>1172</v>
      </c>
      <c r="B138">
        <f>COUNTIF(Table1[[Cast (1)]:[Cast (5)]],Table2[[#This Row],[Actor]])</f>
        <v>1</v>
      </c>
    </row>
    <row r="139" spans="1:2" ht="12.75" x14ac:dyDescent="0.2">
      <c r="A139" s="1" t="s">
        <v>1444</v>
      </c>
      <c r="B139">
        <f>COUNTIF(Table1[[Cast (1)]:[Cast (5)]],Table2[[#This Row],[Actor]])</f>
        <v>3</v>
      </c>
    </row>
    <row r="140" spans="1:2" ht="12.75" x14ac:dyDescent="0.2">
      <c r="A140" s="1" t="s">
        <v>507</v>
      </c>
      <c r="B140">
        <f>COUNTIF(Table1[[Cast (1)]:[Cast (5)]],Table2[[#This Row],[Actor]])</f>
        <v>4</v>
      </c>
    </row>
    <row r="141" spans="1:2" ht="12.75" x14ac:dyDescent="0.2">
      <c r="A141" s="1" t="s">
        <v>354</v>
      </c>
      <c r="B141">
        <f>COUNTIF(Table1[[Cast (1)]:[Cast (5)]],Table2[[#This Row],[Actor]])</f>
        <v>3</v>
      </c>
    </row>
    <row r="142" spans="1:2" ht="12.75" x14ac:dyDescent="0.2">
      <c r="A142" s="1" t="s">
        <v>1827</v>
      </c>
      <c r="B142">
        <f>COUNTIF(Table1[[Cast (1)]:[Cast (5)]],Table2[[#This Row],[Actor]])</f>
        <v>2</v>
      </c>
    </row>
    <row r="143" spans="1:2" ht="12.75" x14ac:dyDescent="0.2">
      <c r="A143" s="1" t="s">
        <v>1751</v>
      </c>
      <c r="B143">
        <f>COUNTIF(Table1[[Cast (1)]:[Cast (5)]],Table2[[#This Row],[Actor]])</f>
        <v>3</v>
      </c>
    </row>
    <row r="144" spans="1:2" ht="12.75" x14ac:dyDescent="0.2">
      <c r="A144" s="1" t="s">
        <v>153</v>
      </c>
      <c r="B144">
        <f>COUNTIF(Table1[[Cast (1)]:[Cast (5)]],Table2[[#This Row],[Actor]])</f>
        <v>2</v>
      </c>
    </row>
    <row r="145" spans="1:2" ht="12.75" x14ac:dyDescent="0.2">
      <c r="A145" s="1" t="s">
        <v>2738</v>
      </c>
      <c r="B145">
        <f>COUNTIF(Table1[[Cast (1)]:[Cast (5)]],Table2[[#This Row],[Actor]])</f>
        <v>1</v>
      </c>
    </row>
    <row r="146" spans="1:2" ht="12.75" x14ac:dyDescent="0.2">
      <c r="A146" s="1" t="s">
        <v>1564</v>
      </c>
      <c r="B146">
        <f>COUNTIF(Table1[[Cast (1)]:[Cast (5)]],Table2[[#This Row],[Actor]])</f>
        <v>1</v>
      </c>
    </row>
    <row r="147" spans="1:2" ht="12.75" x14ac:dyDescent="0.2">
      <c r="A147" s="1" t="s">
        <v>2457</v>
      </c>
      <c r="B147">
        <f>COUNTIF(Table1[[Cast (1)]:[Cast (5)]],Table2[[#This Row],[Actor]])</f>
        <v>1</v>
      </c>
    </row>
    <row r="148" spans="1:2" ht="12.75" x14ac:dyDescent="0.2">
      <c r="A148" s="1" t="s">
        <v>2154</v>
      </c>
      <c r="B148">
        <f>COUNTIF(Table1[[Cast (1)]:[Cast (5)]],Table2[[#This Row],[Actor]])</f>
        <v>1</v>
      </c>
    </row>
    <row r="149" spans="1:2" ht="12.75" x14ac:dyDescent="0.2">
      <c r="A149" s="1" t="s">
        <v>513</v>
      </c>
      <c r="B149">
        <f>COUNTIF(Table1[[Cast (1)]:[Cast (5)]],Table2[[#This Row],[Actor]])</f>
        <v>3</v>
      </c>
    </row>
    <row r="150" spans="1:2" ht="12.75" x14ac:dyDescent="0.2">
      <c r="A150" s="1" t="s">
        <v>2413</v>
      </c>
      <c r="B150">
        <f>COUNTIF(Table1[[Cast (1)]:[Cast (5)]],Table2[[#This Row],[Actor]])</f>
        <v>1</v>
      </c>
    </row>
    <row r="151" spans="1:2" ht="12.75" x14ac:dyDescent="0.2">
      <c r="A151" s="1" t="s">
        <v>188</v>
      </c>
      <c r="B151">
        <f>COUNTIF(Table1[[Cast (1)]:[Cast (5)]],Table2[[#This Row],[Actor]])</f>
        <v>5</v>
      </c>
    </row>
    <row r="152" spans="1:2" ht="12.75" x14ac:dyDescent="0.2">
      <c r="A152" s="1" t="s">
        <v>2042</v>
      </c>
      <c r="B152">
        <f>COUNTIF(Table1[[Cast (1)]:[Cast (5)]],Table2[[#This Row],[Actor]])</f>
        <v>3</v>
      </c>
    </row>
    <row r="153" spans="1:2" ht="12.75" x14ac:dyDescent="0.2">
      <c r="A153" s="1" t="s">
        <v>38</v>
      </c>
      <c r="B153">
        <f>COUNTIF(Table1[[Cast (1)]:[Cast (5)]],Table2[[#This Row],[Actor]])</f>
        <v>2</v>
      </c>
    </row>
    <row r="154" spans="1:2" ht="12.75" x14ac:dyDescent="0.2">
      <c r="A154" s="1" t="s">
        <v>1046</v>
      </c>
      <c r="B154">
        <f>COUNTIF(Table1[[Cast (1)]:[Cast (5)]],Table2[[#This Row],[Actor]])</f>
        <v>2</v>
      </c>
    </row>
    <row r="155" spans="1:2" ht="12.75" x14ac:dyDescent="0.2">
      <c r="A155" s="1" t="s">
        <v>2394</v>
      </c>
      <c r="B155">
        <f>COUNTIF(Table1[[Cast (1)]:[Cast (5)]],Table2[[#This Row],[Actor]])</f>
        <v>1</v>
      </c>
    </row>
    <row r="156" spans="1:2" ht="12.75" x14ac:dyDescent="0.2">
      <c r="A156" s="1" t="s">
        <v>1529</v>
      </c>
      <c r="B156">
        <f>COUNTIF(Table1[[Cast (1)]:[Cast (5)]],Table2[[#This Row],[Actor]])</f>
        <v>3</v>
      </c>
    </row>
    <row r="157" spans="1:2" ht="12.75" x14ac:dyDescent="0.2">
      <c r="A157" s="1" t="s">
        <v>2561</v>
      </c>
      <c r="B157">
        <f>COUNTIF(Table1[[Cast (1)]:[Cast (5)]],Table2[[#This Row],[Actor]])</f>
        <v>1</v>
      </c>
    </row>
    <row r="158" spans="1:2" ht="12.75" x14ac:dyDescent="0.2">
      <c r="A158" s="1" t="s">
        <v>1563</v>
      </c>
      <c r="B158">
        <f>COUNTIF(Table1[[Cast (1)]:[Cast (5)]],Table2[[#This Row],[Actor]])</f>
        <v>1</v>
      </c>
    </row>
    <row r="159" spans="1:2" ht="12.75" x14ac:dyDescent="0.2">
      <c r="A159" s="1" t="s">
        <v>1824</v>
      </c>
      <c r="B159">
        <f>COUNTIF(Table1[[Cast (1)]:[Cast (5)]],Table2[[#This Row],[Actor]])</f>
        <v>3</v>
      </c>
    </row>
    <row r="160" spans="1:2" ht="12.75" x14ac:dyDescent="0.2">
      <c r="A160" s="1" t="s">
        <v>243</v>
      </c>
      <c r="B160">
        <f>COUNTIF(Table1[[Cast (1)]:[Cast (5)]],Table2[[#This Row],[Actor]])</f>
        <v>6</v>
      </c>
    </row>
    <row r="161" spans="1:2" ht="12.75" x14ac:dyDescent="0.2">
      <c r="A161" s="1" t="s">
        <v>1731</v>
      </c>
      <c r="B161">
        <f>COUNTIF(Table1[[Cast (1)]:[Cast (5)]],Table2[[#This Row],[Actor]])</f>
        <v>1</v>
      </c>
    </row>
    <row r="162" spans="1:2" ht="12.75" x14ac:dyDescent="0.2">
      <c r="A162" s="1" t="s">
        <v>142</v>
      </c>
      <c r="B162">
        <f>COUNTIF(Table1[[Cast (1)]:[Cast (5)]],Table2[[#This Row],[Actor]])</f>
        <v>1</v>
      </c>
    </row>
    <row r="163" spans="1:2" ht="12.75" x14ac:dyDescent="0.2">
      <c r="A163" s="1" t="s">
        <v>421</v>
      </c>
      <c r="B163">
        <f>COUNTIF(Table1[[Cast (1)]:[Cast (5)]],Table2[[#This Row],[Actor]])</f>
        <v>5</v>
      </c>
    </row>
    <row r="164" spans="1:2" ht="12.75" x14ac:dyDescent="0.2">
      <c r="A164" s="1" t="s">
        <v>185</v>
      </c>
      <c r="B164">
        <f>COUNTIF(Table1[[Cast (1)]:[Cast (5)]],Table2[[#This Row],[Actor]])</f>
        <v>8</v>
      </c>
    </row>
    <row r="165" spans="1:2" ht="12.75" x14ac:dyDescent="0.2">
      <c r="A165" s="1" t="s">
        <v>2085</v>
      </c>
      <c r="B165">
        <f>COUNTIF(Table1[[Cast (1)]:[Cast (5)]],Table2[[#This Row],[Actor]])</f>
        <v>1</v>
      </c>
    </row>
    <row r="166" spans="1:2" ht="12.75" x14ac:dyDescent="0.2">
      <c r="A166" s="1" t="s">
        <v>844</v>
      </c>
      <c r="B166">
        <f>COUNTIF(Table1[[Cast (1)]:[Cast (5)]],Table2[[#This Row],[Actor]])</f>
        <v>1</v>
      </c>
    </row>
    <row r="167" spans="1:2" ht="12.75" x14ac:dyDescent="0.2">
      <c r="A167" s="1" t="s">
        <v>1872</v>
      </c>
      <c r="B167">
        <f>COUNTIF(Table1[[Cast (1)]:[Cast (5)]],Table2[[#This Row],[Actor]])</f>
        <v>1</v>
      </c>
    </row>
    <row r="168" spans="1:2" ht="12.75" x14ac:dyDescent="0.2">
      <c r="A168" s="1" t="s">
        <v>745</v>
      </c>
      <c r="B168">
        <f>COUNTIF(Table1[[Cast (1)]:[Cast (5)]],Table2[[#This Row],[Actor]])</f>
        <v>2</v>
      </c>
    </row>
    <row r="169" spans="1:2" ht="12.75" x14ac:dyDescent="0.2">
      <c r="A169" s="1" t="s">
        <v>1963</v>
      </c>
      <c r="B169">
        <f>COUNTIF(Table1[[Cast (1)]:[Cast (5)]],Table2[[#This Row],[Actor]])</f>
        <v>3</v>
      </c>
    </row>
    <row r="170" spans="1:2" ht="12.75" x14ac:dyDescent="0.2">
      <c r="A170" s="1" t="s">
        <v>887</v>
      </c>
      <c r="B170">
        <f>COUNTIF(Table1[[Cast (1)]:[Cast (5)]],Table2[[#This Row],[Actor]])</f>
        <v>3</v>
      </c>
    </row>
    <row r="171" spans="1:2" ht="12.75" x14ac:dyDescent="0.2">
      <c r="A171" s="1" t="s">
        <v>780</v>
      </c>
      <c r="B171">
        <f>COUNTIF(Table1[[Cast (1)]:[Cast (5)]],Table2[[#This Row],[Actor]])</f>
        <v>2</v>
      </c>
    </row>
    <row r="172" spans="1:2" ht="12.75" x14ac:dyDescent="0.2">
      <c r="A172" s="1" t="s">
        <v>235</v>
      </c>
      <c r="B172">
        <f>COUNTIF(Table1[[Cast (1)]:[Cast (5)]],Table2[[#This Row],[Actor]])</f>
        <v>1</v>
      </c>
    </row>
    <row r="173" spans="1:2" ht="12.75" x14ac:dyDescent="0.2">
      <c r="A173" s="1" t="s">
        <v>907</v>
      </c>
      <c r="B173">
        <f>COUNTIF(Table1[[Cast (1)]:[Cast (5)]],Table2[[#This Row],[Actor]])</f>
        <v>1</v>
      </c>
    </row>
    <row r="174" spans="1:2" ht="12.75" x14ac:dyDescent="0.2">
      <c r="A174" s="1" t="s">
        <v>1996</v>
      </c>
      <c r="B174">
        <f>COUNTIF(Table1[[Cast (1)]:[Cast (5)]],Table2[[#This Row],[Actor]])</f>
        <v>1</v>
      </c>
    </row>
    <row r="175" spans="1:2" ht="12.75" x14ac:dyDescent="0.2">
      <c r="A175" s="1" t="s">
        <v>1944</v>
      </c>
      <c r="B175">
        <f>COUNTIF(Table1[[Cast (1)]:[Cast (5)]],Table2[[#This Row],[Actor]])</f>
        <v>1</v>
      </c>
    </row>
    <row r="176" spans="1:2" ht="12.75" x14ac:dyDescent="0.2">
      <c r="A176" s="1" t="s">
        <v>1143</v>
      </c>
      <c r="B176">
        <f>COUNTIF(Table1[[Cast (1)]:[Cast (5)]],Table2[[#This Row],[Actor]])</f>
        <v>1</v>
      </c>
    </row>
    <row r="177" spans="1:2" ht="12.75" x14ac:dyDescent="0.2">
      <c r="A177" s="1" t="s">
        <v>2500</v>
      </c>
      <c r="B177">
        <f>COUNTIF(Table1[[Cast (1)]:[Cast (5)]],Table2[[#This Row],[Actor]])</f>
        <v>1</v>
      </c>
    </row>
    <row r="178" spans="1:2" ht="12.75" x14ac:dyDescent="0.2">
      <c r="A178" s="1" t="s">
        <v>48</v>
      </c>
      <c r="B178">
        <f>COUNTIF(Table1[[Cast (1)]:[Cast (5)]],Table2[[#This Row],[Actor]])</f>
        <v>3</v>
      </c>
    </row>
    <row r="179" spans="1:2" ht="12.75" x14ac:dyDescent="0.2">
      <c r="A179" s="1" t="s">
        <v>2158</v>
      </c>
      <c r="B179">
        <f>COUNTIF(Table1[[Cast (1)]:[Cast (5)]],Table2[[#This Row],[Actor]])</f>
        <v>1</v>
      </c>
    </row>
    <row r="180" spans="1:2" ht="12.75" x14ac:dyDescent="0.2">
      <c r="A180" s="1" t="s">
        <v>1612</v>
      </c>
      <c r="B180">
        <f>COUNTIF(Table1[[Cast (1)]:[Cast (5)]],Table2[[#This Row],[Actor]])</f>
        <v>1</v>
      </c>
    </row>
    <row r="181" spans="1:2" ht="12.75" x14ac:dyDescent="0.2">
      <c r="A181" s="1" t="s">
        <v>308</v>
      </c>
      <c r="B181">
        <f>COUNTIF(Table1[[Cast (1)]:[Cast (5)]],Table2[[#This Row],[Actor]])</f>
        <v>2</v>
      </c>
    </row>
    <row r="182" spans="1:2" ht="12.75" x14ac:dyDescent="0.2">
      <c r="A182" s="1" t="s">
        <v>636</v>
      </c>
      <c r="B182">
        <f>COUNTIF(Table1[[Cast (1)]:[Cast (5)]],Table2[[#This Row],[Actor]])</f>
        <v>1</v>
      </c>
    </row>
    <row r="183" spans="1:2" ht="12.75" x14ac:dyDescent="0.2">
      <c r="A183" s="1" t="s">
        <v>782</v>
      </c>
      <c r="B183">
        <f>COUNTIF(Table1[[Cast (1)]:[Cast (5)]],Table2[[#This Row],[Actor]])</f>
        <v>1</v>
      </c>
    </row>
    <row r="184" spans="1:2" ht="12.75" x14ac:dyDescent="0.2">
      <c r="A184" s="1" t="s">
        <v>1748</v>
      </c>
      <c r="B184">
        <f>COUNTIF(Table1[[Cast (1)]:[Cast (5)]],Table2[[#This Row],[Actor]])</f>
        <v>1</v>
      </c>
    </row>
    <row r="185" spans="1:2" ht="12.75" x14ac:dyDescent="0.2">
      <c r="A185" s="1" t="s">
        <v>88</v>
      </c>
      <c r="B185">
        <f>COUNTIF(Table1[[Cast (1)]:[Cast (5)]],Table2[[#This Row],[Actor]])</f>
        <v>7</v>
      </c>
    </row>
    <row r="186" spans="1:2" ht="12.75" x14ac:dyDescent="0.2">
      <c r="A186" s="1" t="s">
        <v>1756</v>
      </c>
      <c r="B186">
        <f>COUNTIF(Table1[[Cast (1)]:[Cast (5)]],Table2[[#This Row],[Actor]])</f>
        <v>1</v>
      </c>
    </row>
    <row r="187" spans="1:2" ht="12.75" x14ac:dyDescent="0.2">
      <c r="A187" s="1" t="s">
        <v>2535</v>
      </c>
      <c r="B187">
        <f>COUNTIF(Table1[[Cast (1)]:[Cast (5)]],Table2[[#This Row],[Actor]])</f>
        <v>1</v>
      </c>
    </row>
    <row r="188" spans="1:2" ht="12.75" x14ac:dyDescent="0.2">
      <c r="A188" s="1" t="s">
        <v>255</v>
      </c>
      <c r="B188">
        <f>COUNTIF(Table1[[Cast (1)]:[Cast (5)]],Table2[[#This Row],[Actor]])</f>
        <v>5</v>
      </c>
    </row>
    <row r="189" spans="1:2" ht="12.75" x14ac:dyDescent="0.2">
      <c r="A189" s="1" t="s">
        <v>1195</v>
      </c>
      <c r="B189">
        <f>COUNTIF(Table1[[Cast (1)]:[Cast (5)]],Table2[[#This Row],[Actor]])</f>
        <v>1</v>
      </c>
    </row>
    <row r="190" spans="1:2" ht="12.75" x14ac:dyDescent="0.2">
      <c r="A190" s="1" t="s">
        <v>2358</v>
      </c>
      <c r="B190">
        <f>COUNTIF(Table1[[Cast (1)]:[Cast (5)]],Table2[[#This Row],[Actor]])</f>
        <v>1</v>
      </c>
    </row>
    <row r="191" spans="1:2" ht="12.75" x14ac:dyDescent="0.2">
      <c r="A191" s="1" t="s">
        <v>1372</v>
      </c>
      <c r="B191">
        <f>COUNTIF(Table1[[Cast (1)]:[Cast (5)]],Table2[[#This Row],[Actor]])</f>
        <v>1</v>
      </c>
    </row>
    <row r="192" spans="1:2" ht="12.75" x14ac:dyDescent="0.2">
      <c r="A192" s="1" t="s">
        <v>301</v>
      </c>
      <c r="B192">
        <f>COUNTIF(Table1[[Cast (1)]:[Cast (5)]],Table2[[#This Row],[Actor]])</f>
        <v>1</v>
      </c>
    </row>
    <row r="193" spans="1:2" ht="12.75" x14ac:dyDescent="0.2">
      <c r="A193" s="1" t="s">
        <v>2801</v>
      </c>
      <c r="B193">
        <f>COUNTIF(Table1[[Cast (1)]:[Cast (5)]],Table2[[#This Row],[Actor]])</f>
        <v>1</v>
      </c>
    </row>
    <row r="194" spans="1:2" ht="12.75" x14ac:dyDescent="0.2">
      <c r="A194" s="1" t="s">
        <v>241</v>
      </c>
      <c r="B194">
        <f>COUNTIF(Table1[[Cast (1)]:[Cast (5)]],Table2[[#This Row],[Actor]])</f>
        <v>3</v>
      </c>
    </row>
    <row r="195" spans="1:2" ht="12.75" x14ac:dyDescent="0.2">
      <c r="A195" s="1" t="s">
        <v>2490</v>
      </c>
      <c r="B195">
        <f>COUNTIF(Table1[[Cast (1)]:[Cast (5)]],Table2[[#This Row],[Actor]])</f>
        <v>1</v>
      </c>
    </row>
    <row r="196" spans="1:2" ht="12.75" x14ac:dyDescent="0.2">
      <c r="A196" s="1" t="s">
        <v>1547</v>
      </c>
      <c r="B196">
        <f>COUNTIF(Table1[[Cast (1)]:[Cast (5)]],Table2[[#This Row],[Actor]])</f>
        <v>1</v>
      </c>
    </row>
    <row r="197" spans="1:2" ht="12.75" x14ac:dyDescent="0.2">
      <c r="A197" s="1" t="s">
        <v>1962</v>
      </c>
      <c r="B197">
        <f>COUNTIF(Table1[[Cast (1)]:[Cast (5)]],Table2[[#This Row],[Actor]])</f>
        <v>2</v>
      </c>
    </row>
    <row r="198" spans="1:2" ht="12.75" x14ac:dyDescent="0.2">
      <c r="A198" s="1" t="s">
        <v>1695</v>
      </c>
      <c r="B198">
        <f>COUNTIF(Table1[[Cast (1)]:[Cast (5)]],Table2[[#This Row],[Actor]])</f>
        <v>1</v>
      </c>
    </row>
    <row r="199" spans="1:2" ht="12.75" x14ac:dyDescent="0.2">
      <c r="A199" s="1" t="s">
        <v>1849</v>
      </c>
      <c r="B199">
        <f>COUNTIF(Table1[[Cast (1)]:[Cast (5)]],Table2[[#This Row],[Actor]])</f>
        <v>1</v>
      </c>
    </row>
    <row r="200" spans="1:2" ht="12.75" x14ac:dyDescent="0.2">
      <c r="A200" s="1" t="s">
        <v>2499</v>
      </c>
      <c r="B200">
        <f>COUNTIF(Table1[[Cast (1)]:[Cast (5)]],Table2[[#This Row],[Actor]])</f>
        <v>1</v>
      </c>
    </row>
    <row r="201" spans="1:2" ht="12.75" x14ac:dyDescent="0.2">
      <c r="A201" s="1" t="s">
        <v>1645</v>
      </c>
      <c r="B201">
        <f>COUNTIF(Table1[[Cast (1)]:[Cast (5)]],Table2[[#This Row],[Actor]])</f>
        <v>2</v>
      </c>
    </row>
    <row r="202" spans="1:2" ht="12.75" x14ac:dyDescent="0.2">
      <c r="A202" s="1" t="s">
        <v>2406</v>
      </c>
      <c r="B202">
        <f>COUNTIF(Table1[[Cast (1)]:[Cast (5)]],Table2[[#This Row],[Actor]])</f>
        <v>1</v>
      </c>
    </row>
    <row r="203" spans="1:2" ht="12.75" x14ac:dyDescent="0.2">
      <c r="A203" s="1" t="s">
        <v>168</v>
      </c>
      <c r="B203">
        <f>COUNTIF(Table1[[Cast (1)]:[Cast (5)]],Table2[[#This Row],[Actor]])</f>
        <v>2</v>
      </c>
    </row>
    <row r="204" spans="1:2" ht="12.75" x14ac:dyDescent="0.2">
      <c r="A204" s="1" t="s">
        <v>1204</v>
      </c>
      <c r="B204">
        <f>COUNTIF(Table1[[Cast (1)]:[Cast (5)]],Table2[[#This Row],[Actor]])</f>
        <v>1</v>
      </c>
    </row>
    <row r="205" spans="1:2" ht="12.75" x14ac:dyDescent="0.2">
      <c r="A205" s="1" t="s">
        <v>2427</v>
      </c>
      <c r="B205">
        <f>COUNTIF(Table1[[Cast (1)]:[Cast (5)]],Table2[[#This Row],[Actor]])</f>
        <v>1</v>
      </c>
    </row>
    <row r="206" spans="1:2" ht="12.75" x14ac:dyDescent="0.2">
      <c r="A206" s="1" t="s">
        <v>374</v>
      </c>
      <c r="B206">
        <f>COUNTIF(Table1[[Cast (1)]:[Cast (5)]],Table2[[#This Row],[Actor]])</f>
        <v>3</v>
      </c>
    </row>
    <row r="207" spans="1:2" ht="12.75" x14ac:dyDescent="0.2">
      <c r="A207" s="1" t="s">
        <v>726</v>
      </c>
      <c r="B207">
        <f>COUNTIF(Table1[[Cast (1)]:[Cast (5)]],Table2[[#This Row],[Actor]])</f>
        <v>2</v>
      </c>
    </row>
    <row r="208" spans="1:2" ht="12.75" x14ac:dyDescent="0.2">
      <c r="A208" s="1" t="s">
        <v>1715</v>
      </c>
      <c r="B208">
        <f>COUNTIF(Table1[[Cast (1)]:[Cast (5)]],Table2[[#This Row],[Actor]])</f>
        <v>2</v>
      </c>
    </row>
    <row r="209" spans="1:2" ht="12.75" x14ac:dyDescent="0.2">
      <c r="A209" s="1" t="s">
        <v>100</v>
      </c>
      <c r="B209">
        <f>COUNTIF(Table1[[Cast (1)]:[Cast (5)]],Table2[[#This Row],[Actor]])</f>
        <v>3</v>
      </c>
    </row>
    <row r="210" spans="1:2" ht="12.75" x14ac:dyDescent="0.2">
      <c r="A210" s="1" t="s">
        <v>2484</v>
      </c>
      <c r="B210">
        <f>COUNTIF(Table1[[Cast (1)]:[Cast (5)]],Table2[[#This Row],[Actor]])</f>
        <v>1</v>
      </c>
    </row>
    <row r="211" spans="1:2" ht="12.75" x14ac:dyDescent="0.2">
      <c r="A211" s="1" t="s">
        <v>2581</v>
      </c>
      <c r="B211">
        <f>COUNTIF(Table1[[Cast (1)]:[Cast (5)]],Table2[[#This Row],[Actor]])</f>
        <v>1</v>
      </c>
    </row>
    <row r="212" spans="1:2" ht="12.75" x14ac:dyDescent="0.2">
      <c r="A212" s="1" t="s">
        <v>1203</v>
      </c>
      <c r="B212">
        <f>COUNTIF(Table1[[Cast (1)]:[Cast (5)]],Table2[[#This Row],[Actor]])</f>
        <v>1</v>
      </c>
    </row>
    <row r="213" spans="1:2" ht="12.75" x14ac:dyDescent="0.2">
      <c r="A213" s="1" t="s">
        <v>67</v>
      </c>
      <c r="B213">
        <f>COUNTIF(Table1[[Cast (1)]:[Cast (5)]],Table2[[#This Row],[Actor]])</f>
        <v>2</v>
      </c>
    </row>
    <row r="214" spans="1:2" ht="12.75" x14ac:dyDescent="0.2">
      <c r="A214" s="1" t="s">
        <v>46</v>
      </c>
      <c r="B214">
        <f>COUNTIF(Table1[[Cast (1)]:[Cast (5)]],Table2[[#This Row],[Actor]])</f>
        <v>6</v>
      </c>
    </row>
    <row r="215" spans="1:2" ht="12.75" x14ac:dyDescent="0.2">
      <c r="A215" s="1" t="s">
        <v>2779</v>
      </c>
      <c r="B215">
        <f>COUNTIF(Table1[[Cast (1)]:[Cast (5)]],Table2[[#This Row],[Actor]])</f>
        <v>1</v>
      </c>
    </row>
    <row r="216" spans="1:2" ht="12.75" x14ac:dyDescent="0.2">
      <c r="A216" s="1" t="s">
        <v>1329</v>
      </c>
      <c r="B216">
        <f>COUNTIF(Table1[[Cast (1)]:[Cast (5)]],Table2[[#This Row],[Actor]])</f>
        <v>2</v>
      </c>
    </row>
    <row r="217" spans="1:2" ht="12.75" x14ac:dyDescent="0.2">
      <c r="A217" s="1" t="s">
        <v>983</v>
      </c>
      <c r="B217">
        <f>COUNTIF(Table1[[Cast (1)]:[Cast (5)]],Table2[[#This Row],[Actor]])</f>
        <v>3</v>
      </c>
    </row>
    <row r="218" spans="1:2" ht="12.75" x14ac:dyDescent="0.2">
      <c r="A218" s="1" t="s">
        <v>540</v>
      </c>
      <c r="B218">
        <f>COUNTIF(Table1[[Cast (1)]:[Cast (5)]],Table2[[#This Row],[Actor]])</f>
        <v>2</v>
      </c>
    </row>
    <row r="219" spans="1:2" ht="12.75" x14ac:dyDescent="0.2">
      <c r="A219" s="1" t="s">
        <v>1833</v>
      </c>
      <c r="B219">
        <f>COUNTIF(Table1[[Cast (1)]:[Cast (5)]],Table2[[#This Row],[Actor]])</f>
        <v>1</v>
      </c>
    </row>
    <row r="220" spans="1:2" ht="12.75" x14ac:dyDescent="0.2">
      <c r="A220" s="1" t="s">
        <v>1185</v>
      </c>
      <c r="B220">
        <f>COUNTIF(Table1[[Cast (1)]:[Cast (5)]],Table2[[#This Row],[Actor]])</f>
        <v>5</v>
      </c>
    </row>
    <row r="221" spans="1:2" ht="12.75" x14ac:dyDescent="0.2">
      <c r="A221" s="1" t="s">
        <v>795</v>
      </c>
      <c r="B221">
        <f>COUNTIF(Table1[[Cast (1)]:[Cast (5)]],Table2[[#This Row],[Actor]])</f>
        <v>1</v>
      </c>
    </row>
    <row r="222" spans="1:2" ht="12.75" x14ac:dyDescent="0.2">
      <c r="A222" s="1" t="s">
        <v>2575</v>
      </c>
      <c r="B222">
        <f>COUNTIF(Table1[[Cast (1)]:[Cast (5)]],Table2[[#This Row],[Actor]])</f>
        <v>1</v>
      </c>
    </row>
    <row r="223" spans="1:2" ht="12.75" x14ac:dyDescent="0.2">
      <c r="A223" s="1" t="s">
        <v>2405</v>
      </c>
      <c r="B223">
        <f>COUNTIF(Table1[[Cast (1)]:[Cast (5)]],Table2[[#This Row],[Actor]])</f>
        <v>1</v>
      </c>
    </row>
    <row r="224" spans="1:2" ht="12.75" x14ac:dyDescent="0.2">
      <c r="A224" s="1" t="s">
        <v>816</v>
      </c>
      <c r="B224">
        <f>COUNTIF(Table1[[Cast (1)]:[Cast (5)]],Table2[[#This Row],[Actor]])</f>
        <v>2</v>
      </c>
    </row>
    <row r="225" spans="1:2" ht="12.75" x14ac:dyDescent="0.2">
      <c r="A225" s="1" t="s">
        <v>2828</v>
      </c>
      <c r="B225">
        <f>COUNTIF(Table1[[Cast (1)]:[Cast (5)]],Table2[[#This Row],[Actor]])</f>
        <v>1</v>
      </c>
    </row>
    <row r="226" spans="1:2" ht="12.75" x14ac:dyDescent="0.2">
      <c r="A226" s="1" t="s">
        <v>1837</v>
      </c>
      <c r="B226">
        <f>COUNTIF(Table1[[Cast (1)]:[Cast (5)]],Table2[[#This Row],[Actor]])</f>
        <v>1</v>
      </c>
    </row>
    <row r="227" spans="1:2" ht="12.75" x14ac:dyDescent="0.2">
      <c r="A227" s="1" t="s">
        <v>1032</v>
      </c>
      <c r="B227">
        <f>COUNTIF(Table1[[Cast (1)]:[Cast (5)]],Table2[[#This Row],[Actor]])</f>
        <v>4</v>
      </c>
    </row>
    <row r="228" spans="1:2" ht="12.75" x14ac:dyDescent="0.2">
      <c r="A228" s="1" t="s">
        <v>1272</v>
      </c>
      <c r="B228">
        <f>COUNTIF(Table1[[Cast (1)]:[Cast (5)]],Table2[[#This Row],[Actor]])</f>
        <v>1</v>
      </c>
    </row>
    <row r="229" spans="1:2" ht="12.75" x14ac:dyDescent="0.2">
      <c r="A229" s="1" t="s">
        <v>674</v>
      </c>
      <c r="B229">
        <f>COUNTIF(Table1[[Cast (1)]:[Cast (5)]],Table2[[#This Row],[Actor]])</f>
        <v>1</v>
      </c>
    </row>
    <row r="230" spans="1:2" ht="12.75" x14ac:dyDescent="0.2">
      <c r="A230" s="3" t="s">
        <v>302</v>
      </c>
      <c r="B230">
        <f>COUNTIF(Table1[[Cast (1)]:[Cast (5)]],Table2[[#This Row],[Actor]])</f>
        <v>1</v>
      </c>
    </row>
    <row r="231" spans="1:2" ht="12.75" x14ac:dyDescent="0.2">
      <c r="A231" s="1" t="s">
        <v>2545</v>
      </c>
      <c r="B231">
        <f>COUNTIF(Table1[[Cast (1)]:[Cast (5)]],Table2[[#This Row],[Actor]])</f>
        <v>1</v>
      </c>
    </row>
    <row r="232" spans="1:2" ht="12.75" x14ac:dyDescent="0.2">
      <c r="A232" s="1" t="s">
        <v>429</v>
      </c>
      <c r="B232">
        <f>COUNTIF(Table1[[Cast (1)]:[Cast (5)]],Table2[[#This Row],[Actor]])</f>
        <v>2</v>
      </c>
    </row>
    <row r="233" spans="1:2" ht="12.75" x14ac:dyDescent="0.2">
      <c r="A233" s="1" t="s">
        <v>359</v>
      </c>
      <c r="B233">
        <f>COUNTIF(Table1[[Cast (1)]:[Cast (5)]],Table2[[#This Row],[Actor]])</f>
        <v>9</v>
      </c>
    </row>
    <row r="234" spans="1:2" ht="12.75" x14ac:dyDescent="0.2">
      <c r="A234" s="1" t="s">
        <v>1080</v>
      </c>
      <c r="B234">
        <f>COUNTIF(Table1[[Cast (1)]:[Cast (5)]],Table2[[#This Row],[Actor]])</f>
        <v>1</v>
      </c>
    </row>
    <row r="235" spans="1:2" ht="12.75" x14ac:dyDescent="0.2">
      <c r="A235" s="1" t="s">
        <v>44</v>
      </c>
      <c r="B235">
        <f>COUNTIF(Table1[[Cast (1)]:[Cast (5)]],Table2[[#This Row],[Actor]])</f>
        <v>1</v>
      </c>
    </row>
    <row r="236" spans="1:2" ht="12.75" x14ac:dyDescent="0.2">
      <c r="A236" s="1" t="s">
        <v>1927</v>
      </c>
      <c r="B236">
        <f>COUNTIF(Table1[[Cast (1)]:[Cast (5)]],Table2[[#This Row],[Actor]])</f>
        <v>1</v>
      </c>
    </row>
    <row r="237" spans="1:2" ht="12.75" x14ac:dyDescent="0.2">
      <c r="A237" s="1" t="s">
        <v>1098</v>
      </c>
      <c r="B237">
        <f>COUNTIF(Table1[[Cast (1)]:[Cast (5)]],Table2[[#This Row],[Actor]])</f>
        <v>5</v>
      </c>
    </row>
    <row r="238" spans="1:2" ht="12.75" x14ac:dyDescent="0.2">
      <c r="A238" s="1" t="s">
        <v>2184</v>
      </c>
      <c r="B238">
        <f>COUNTIF(Table1[[Cast (1)]:[Cast (5)]],Table2[[#This Row],[Actor]])</f>
        <v>3</v>
      </c>
    </row>
    <row r="239" spans="1:2" ht="12.75" x14ac:dyDescent="0.2">
      <c r="A239" s="1" t="s">
        <v>919</v>
      </c>
      <c r="B239">
        <f>COUNTIF(Table1[[Cast (1)]:[Cast (5)]],Table2[[#This Row],[Actor]])</f>
        <v>3</v>
      </c>
    </row>
    <row r="240" spans="1:2" ht="12.75" x14ac:dyDescent="0.2">
      <c r="A240" s="1" t="s">
        <v>2047</v>
      </c>
      <c r="B240">
        <f>COUNTIF(Table1[[Cast (1)]:[Cast (5)]],Table2[[#This Row],[Actor]])</f>
        <v>1</v>
      </c>
    </row>
    <row r="241" spans="1:2" ht="12.75" x14ac:dyDescent="0.2">
      <c r="A241" s="1" t="s">
        <v>412</v>
      </c>
      <c r="B241">
        <f>COUNTIF(Table1[[Cast (1)]:[Cast (5)]],Table2[[#This Row],[Actor]])</f>
        <v>1</v>
      </c>
    </row>
    <row r="242" spans="1:2" ht="12.75" x14ac:dyDescent="0.2">
      <c r="A242" s="1" t="s">
        <v>270</v>
      </c>
      <c r="B242">
        <f>COUNTIF(Table1[[Cast (1)]:[Cast (5)]],Table2[[#This Row],[Actor]])</f>
        <v>3</v>
      </c>
    </row>
    <row r="243" spans="1:2" ht="12.75" x14ac:dyDescent="0.2">
      <c r="A243" s="1" t="s">
        <v>2834</v>
      </c>
      <c r="B243">
        <f>COUNTIF(Table1[[Cast (1)]:[Cast (5)]],Table2[[#This Row],[Actor]])</f>
        <v>1</v>
      </c>
    </row>
    <row r="244" spans="1:2" ht="12.75" x14ac:dyDescent="0.2">
      <c r="A244" s="1" t="s">
        <v>345</v>
      </c>
      <c r="B244">
        <f>COUNTIF(Table1[[Cast (1)]:[Cast (5)]],Table2[[#This Row],[Actor]])</f>
        <v>4</v>
      </c>
    </row>
    <row r="245" spans="1:2" ht="12.75" x14ac:dyDescent="0.2">
      <c r="A245" s="1" t="s">
        <v>1591</v>
      </c>
      <c r="B245">
        <f>COUNTIF(Table1[[Cast (1)]:[Cast (5)]],Table2[[#This Row],[Actor]])</f>
        <v>1</v>
      </c>
    </row>
    <row r="246" spans="1:2" ht="12.75" x14ac:dyDescent="0.2">
      <c r="A246" s="1" t="s">
        <v>2404</v>
      </c>
      <c r="B246">
        <f>COUNTIF(Table1[[Cast (1)]:[Cast (5)]],Table2[[#This Row],[Actor]])</f>
        <v>1</v>
      </c>
    </row>
    <row r="247" spans="1:2" ht="12.75" x14ac:dyDescent="0.2">
      <c r="A247" s="1" t="s">
        <v>68</v>
      </c>
      <c r="B247">
        <f>COUNTIF(Table1[[Cast (1)]:[Cast (5)]],Table2[[#This Row],[Actor]])</f>
        <v>1</v>
      </c>
    </row>
    <row r="248" spans="1:2" ht="12.75" x14ac:dyDescent="0.2">
      <c r="A248" s="1" t="s">
        <v>1429</v>
      </c>
      <c r="B248">
        <f>COUNTIF(Table1[[Cast (1)]:[Cast (5)]],Table2[[#This Row],[Actor]])</f>
        <v>2</v>
      </c>
    </row>
    <row r="249" spans="1:2" ht="12.75" x14ac:dyDescent="0.2">
      <c r="A249" s="1" t="s">
        <v>554</v>
      </c>
      <c r="B249">
        <f>COUNTIF(Table1[[Cast (1)]:[Cast (5)]],Table2[[#This Row],[Actor]])</f>
        <v>1</v>
      </c>
    </row>
    <row r="250" spans="1:2" ht="12.75" x14ac:dyDescent="0.2">
      <c r="A250" s="1" t="s">
        <v>697</v>
      </c>
      <c r="B250">
        <f>COUNTIF(Table1[[Cast (1)]:[Cast (5)]],Table2[[#This Row],[Actor]])</f>
        <v>3</v>
      </c>
    </row>
    <row r="251" spans="1:2" ht="12.75" x14ac:dyDescent="0.2">
      <c r="A251" s="1" t="s">
        <v>861</v>
      </c>
      <c r="B251">
        <f>COUNTIF(Table1[[Cast (1)]:[Cast (5)]],Table2[[#This Row],[Actor]])</f>
        <v>2</v>
      </c>
    </row>
    <row r="252" spans="1:2" ht="12.75" x14ac:dyDescent="0.2">
      <c r="A252" s="1" t="s">
        <v>1040</v>
      </c>
      <c r="B252">
        <f>COUNTIF(Table1[[Cast (1)]:[Cast (5)]],Table2[[#This Row],[Actor]])</f>
        <v>1</v>
      </c>
    </row>
    <row r="253" spans="1:2" ht="12.75" x14ac:dyDescent="0.2">
      <c r="A253" s="1" t="s">
        <v>2053</v>
      </c>
      <c r="B253">
        <f>COUNTIF(Table1[[Cast (1)]:[Cast (5)]],Table2[[#This Row],[Actor]])</f>
        <v>1</v>
      </c>
    </row>
    <row r="254" spans="1:2" ht="12.75" x14ac:dyDescent="0.2">
      <c r="A254" s="1" t="s">
        <v>134</v>
      </c>
      <c r="B254">
        <f>COUNTIF(Table1[[Cast (1)]:[Cast (5)]],Table2[[#This Row],[Actor]])</f>
        <v>3</v>
      </c>
    </row>
    <row r="255" spans="1:2" ht="12.75" x14ac:dyDescent="0.2">
      <c r="A255" s="1" t="s">
        <v>133</v>
      </c>
      <c r="B255">
        <f>COUNTIF(Table1[[Cast (1)]:[Cast (5)]],Table2[[#This Row],[Actor]])</f>
        <v>2</v>
      </c>
    </row>
    <row r="256" spans="1:2" ht="12.75" x14ac:dyDescent="0.2">
      <c r="A256" s="1" t="s">
        <v>1571</v>
      </c>
      <c r="B256">
        <f>COUNTIF(Table1[[Cast (1)]:[Cast (5)]],Table2[[#This Row],[Actor]])</f>
        <v>1</v>
      </c>
    </row>
    <row r="257" spans="1:2" ht="12.75" x14ac:dyDescent="0.2">
      <c r="A257" s="1" t="s">
        <v>208</v>
      </c>
      <c r="B257">
        <f>COUNTIF(Table1[[Cast (1)]:[Cast (5)]],Table2[[#This Row],[Actor]])</f>
        <v>1</v>
      </c>
    </row>
    <row r="258" spans="1:2" ht="12.75" x14ac:dyDescent="0.2">
      <c r="A258" s="1" t="s">
        <v>2403</v>
      </c>
      <c r="B258">
        <f>COUNTIF(Table1[[Cast (1)]:[Cast (5)]],Table2[[#This Row],[Actor]])</f>
        <v>1</v>
      </c>
    </row>
    <row r="259" spans="1:2" ht="12.75" x14ac:dyDescent="0.2">
      <c r="A259" s="1" t="s">
        <v>432</v>
      </c>
      <c r="B259">
        <f>COUNTIF(Table1[[Cast (1)]:[Cast (5)]],Table2[[#This Row],[Actor]])</f>
        <v>1</v>
      </c>
    </row>
    <row r="260" spans="1:2" ht="12.75" x14ac:dyDescent="0.2">
      <c r="A260" s="1" t="s">
        <v>2514</v>
      </c>
      <c r="B260">
        <f>COUNTIF(Table1[[Cast (1)]:[Cast (5)]],Table2[[#This Row],[Actor]])</f>
        <v>1</v>
      </c>
    </row>
    <row r="261" spans="1:2" ht="12.75" x14ac:dyDescent="0.2">
      <c r="A261" s="1" t="s">
        <v>574</v>
      </c>
      <c r="B261">
        <f>COUNTIF(Table1[[Cast (1)]:[Cast (5)]],Table2[[#This Row],[Actor]])</f>
        <v>4</v>
      </c>
    </row>
    <row r="262" spans="1:2" ht="12.75" x14ac:dyDescent="0.2">
      <c r="A262" s="1" t="s">
        <v>327</v>
      </c>
      <c r="B262">
        <f>COUNTIF(Table1[[Cast (1)]:[Cast (5)]],Table2[[#This Row],[Actor]])</f>
        <v>3</v>
      </c>
    </row>
    <row r="263" spans="1:2" ht="12.75" x14ac:dyDescent="0.2">
      <c r="A263" s="1" t="s">
        <v>1730</v>
      </c>
      <c r="B263">
        <f>COUNTIF(Table1[[Cast (1)]:[Cast (5)]],Table2[[#This Row],[Actor]])</f>
        <v>1</v>
      </c>
    </row>
    <row r="264" spans="1:2" ht="12.75" x14ac:dyDescent="0.2">
      <c r="A264" s="1" t="s">
        <v>1212</v>
      </c>
      <c r="B264">
        <f>COUNTIF(Table1[[Cast (1)]:[Cast (5)]],Table2[[#This Row],[Actor]])</f>
        <v>1</v>
      </c>
    </row>
    <row r="265" spans="1:2" ht="12.75" x14ac:dyDescent="0.2">
      <c r="A265" s="1" t="s">
        <v>1198</v>
      </c>
      <c r="B265">
        <f>COUNTIF(Table1[[Cast (1)]:[Cast (5)]],Table2[[#This Row],[Actor]])</f>
        <v>1</v>
      </c>
    </row>
    <row r="266" spans="1:2" ht="12.75" x14ac:dyDescent="0.2">
      <c r="A266" s="1" t="s">
        <v>1848</v>
      </c>
      <c r="B266">
        <f>COUNTIF(Table1[[Cast (1)]:[Cast (5)]],Table2[[#This Row],[Actor]])</f>
        <v>1</v>
      </c>
    </row>
    <row r="267" spans="1:2" ht="12.75" x14ac:dyDescent="0.2">
      <c r="A267" s="1" t="s">
        <v>217</v>
      </c>
      <c r="B267">
        <f>COUNTIF(Table1[[Cast (1)]:[Cast (5)]],Table2[[#This Row],[Actor]])</f>
        <v>1</v>
      </c>
    </row>
    <row r="268" spans="1:2" ht="12.75" x14ac:dyDescent="0.2">
      <c r="A268" s="1" t="s">
        <v>948</v>
      </c>
      <c r="B268">
        <f>COUNTIF(Table1[[Cast (1)]:[Cast (5)]],Table2[[#This Row],[Actor]])</f>
        <v>1</v>
      </c>
    </row>
    <row r="269" spans="1:2" ht="12.75" x14ac:dyDescent="0.2">
      <c r="A269" s="1" t="s">
        <v>1590</v>
      </c>
      <c r="B269">
        <f>COUNTIF(Table1[[Cast (1)]:[Cast (5)]],Table2[[#This Row],[Actor]])</f>
        <v>1</v>
      </c>
    </row>
    <row r="270" spans="1:2" ht="12.75" x14ac:dyDescent="0.2">
      <c r="A270" s="1" t="s">
        <v>1956</v>
      </c>
      <c r="B270">
        <f>COUNTIF(Table1[[Cast (1)]:[Cast (5)]],Table2[[#This Row],[Actor]])</f>
        <v>1</v>
      </c>
    </row>
    <row r="271" spans="1:2" ht="12.75" x14ac:dyDescent="0.2">
      <c r="A271" s="1" t="s">
        <v>249</v>
      </c>
      <c r="B271">
        <f>COUNTIF(Table1[[Cast (1)]:[Cast (5)]],Table2[[#This Row],[Actor]])</f>
        <v>2</v>
      </c>
    </row>
    <row r="272" spans="1:2" ht="12.75" x14ac:dyDescent="0.2">
      <c r="A272" s="1" t="s">
        <v>888</v>
      </c>
      <c r="B272">
        <f>COUNTIF(Table1[[Cast (1)]:[Cast (5)]],Table2[[#This Row],[Actor]])</f>
        <v>1</v>
      </c>
    </row>
    <row r="273" spans="1:2" ht="12.75" x14ac:dyDescent="0.2">
      <c r="A273" s="1" t="s">
        <v>1003</v>
      </c>
      <c r="B273">
        <f>COUNTIF(Table1[[Cast (1)]:[Cast (5)]],Table2[[#This Row],[Actor]])</f>
        <v>1</v>
      </c>
    </row>
    <row r="274" spans="1:2" ht="12.75" x14ac:dyDescent="0.2">
      <c r="A274" s="1" t="s">
        <v>2634</v>
      </c>
      <c r="B274">
        <f>COUNTIF(Table1[[Cast (1)]:[Cast (5)]],Table2[[#This Row],[Actor]])</f>
        <v>1</v>
      </c>
    </row>
    <row r="275" spans="1:2" ht="12.75" x14ac:dyDescent="0.2">
      <c r="A275" s="1" t="s">
        <v>838</v>
      </c>
      <c r="B275">
        <f>COUNTIF(Table1[[Cast (1)]:[Cast (5)]],Table2[[#This Row],[Actor]])</f>
        <v>1</v>
      </c>
    </row>
    <row r="276" spans="1:2" ht="12.75" x14ac:dyDescent="0.2">
      <c r="A276" s="1" t="s">
        <v>1724</v>
      </c>
      <c r="B276">
        <f>COUNTIF(Table1[[Cast (1)]:[Cast (5)]],Table2[[#This Row],[Actor]])</f>
        <v>1</v>
      </c>
    </row>
    <row r="277" spans="1:2" ht="12.75" x14ac:dyDescent="0.2">
      <c r="A277" s="1" t="s">
        <v>565</v>
      </c>
      <c r="B277">
        <f>COUNTIF(Table1[[Cast (1)]:[Cast (5)]],Table2[[#This Row],[Actor]])</f>
        <v>1</v>
      </c>
    </row>
    <row r="278" spans="1:2" ht="12.75" x14ac:dyDescent="0.2">
      <c r="A278" s="1" t="s">
        <v>355</v>
      </c>
      <c r="B278">
        <f>COUNTIF(Table1[[Cast (1)]:[Cast (5)]],Table2[[#This Row],[Actor]])</f>
        <v>1</v>
      </c>
    </row>
    <row r="279" spans="1:2" ht="12.75" x14ac:dyDescent="0.2">
      <c r="A279" s="1" t="s">
        <v>2209</v>
      </c>
      <c r="B279">
        <f>COUNTIF(Table1[[Cast (1)]:[Cast (5)]],Table2[[#This Row],[Actor]])</f>
        <v>1</v>
      </c>
    </row>
    <row r="280" spans="1:2" ht="12.75" x14ac:dyDescent="0.2">
      <c r="A280" s="1" t="s">
        <v>1788</v>
      </c>
      <c r="B280">
        <f>COUNTIF(Table1[[Cast (1)]:[Cast (5)]],Table2[[#This Row],[Actor]])</f>
        <v>1</v>
      </c>
    </row>
    <row r="281" spans="1:2" ht="12.75" x14ac:dyDescent="0.2">
      <c r="A281" s="1" t="s">
        <v>1217</v>
      </c>
      <c r="B281">
        <f>COUNTIF(Table1[[Cast (1)]:[Cast (5)]],Table2[[#This Row],[Actor]])</f>
        <v>1</v>
      </c>
    </row>
    <row r="282" spans="1:2" ht="12.75" x14ac:dyDescent="0.2">
      <c r="A282" s="1" t="s">
        <v>2646</v>
      </c>
      <c r="B282">
        <f>COUNTIF(Table1[[Cast (1)]:[Cast (5)]],Table2[[#This Row],[Actor]])</f>
        <v>1</v>
      </c>
    </row>
    <row r="283" spans="1:2" ht="12.75" x14ac:dyDescent="0.2">
      <c r="A283" s="1" t="s">
        <v>140</v>
      </c>
      <c r="B283">
        <f>COUNTIF(Table1[[Cast (1)]:[Cast (5)]],Table2[[#This Row],[Actor]])</f>
        <v>2</v>
      </c>
    </row>
    <row r="284" spans="1:2" ht="12.75" x14ac:dyDescent="0.2">
      <c r="A284" s="1" t="s">
        <v>2004</v>
      </c>
      <c r="B284">
        <f>COUNTIF(Table1[[Cast (1)]:[Cast (5)]],Table2[[#This Row],[Actor]])</f>
        <v>1</v>
      </c>
    </row>
    <row r="285" spans="1:2" ht="12.75" x14ac:dyDescent="0.2">
      <c r="A285" s="1" t="s">
        <v>604</v>
      </c>
      <c r="B285">
        <f>COUNTIF(Table1[[Cast (1)]:[Cast (5)]],Table2[[#This Row],[Actor]])</f>
        <v>1</v>
      </c>
    </row>
    <row r="286" spans="1:2" ht="12.75" x14ac:dyDescent="0.2">
      <c r="A286" s="1" t="s">
        <v>497</v>
      </c>
      <c r="B286">
        <f>COUNTIF(Table1[[Cast (1)]:[Cast (5)]],Table2[[#This Row],[Actor]])</f>
        <v>1</v>
      </c>
    </row>
    <row r="287" spans="1:2" ht="12.75" x14ac:dyDescent="0.2">
      <c r="A287" s="1" t="s">
        <v>1653</v>
      </c>
      <c r="B287">
        <f>COUNTIF(Table1[[Cast (1)]:[Cast (5)]],Table2[[#This Row],[Actor]])</f>
        <v>1</v>
      </c>
    </row>
    <row r="288" spans="1:2" ht="12.75" x14ac:dyDescent="0.2">
      <c r="A288" s="1" t="s">
        <v>1806</v>
      </c>
      <c r="B288">
        <f>COUNTIF(Table1[[Cast (1)]:[Cast (5)]],Table2[[#This Row],[Actor]])</f>
        <v>1</v>
      </c>
    </row>
    <row r="289" spans="1:2" ht="12.75" x14ac:dyDescent="0.2">
      <c r="A289" s="1" t="s">
        <v>417</v>
      </c>
      <c r="B289">
        <f>COUNTIF(Table1[[Cast (1)]:[Cast (5)]],Table2[[#This Row],[Actor]])</f>
        <v>2</v>
      </c>
    </row>
    <row r="290" spans="1:2" ht="12.75" x14ac:dyDescent="0.2">
      <c r="A290" s="1" t="s">
        <v>1233</v>
      </c>
      <c r="B290">
        <f>COUNTIF(Table1[[Cast (1)]:[Cast (5)]],Table2[[#This Row],[Actor]])</f>
        <v>1</v>
      </c>
    </row>
    <row r="291" spans="1:2" ht="12.75" x14ac:dyDescent="0.2">
      <c r="A291" s="1" t="s">
        <v>1293</v>
      </c>
      <c r="B291">
        <f>COUNTIF(Table1[[Cast (1)]:[Cast (5)]],Table2[[#This Row],[Actor]])</f>
        <v>1</v>
      </c>
    </row>
    <row r="292" spans="1:2" ht="12.75" x14ac:dyDescent="0.2">
      <c r="A292" s="1" t="s">
        <v>2609</v>
      </c>
      <c r="B292">
        <f>COUNTIF(Table1[[Cast (1)]:[Cast (5)]],Table2[[#This Row],[Actor]])</f>
        <v>2</v>
      </c>
    </row>
    <row r="293" spans="1:2" ht="12.75" x14ac:dyDescent="0.2">
      <c r="A293" s="1" t="s">
        <v>1516</v>
      </c>
      <c r="B293">
        <f>COUNTIF(Table1[[Cast (1)]:[Cast (5)]],Table2[[#This Row],[Actor]])</f>
        <v>1</v>
      </c>
    </row>
    <row r="294" spans="1:2" ht="12.75" x14ac:dyDescent="0.2">
      <c r="A294" s="1" t="s">
        <v>650</v>
      </c>
      <c r="B294">
        <f>COUNTIF(Table1[[Cast (1)]:[Cast (5)]],Table2[[#This Row],[Actor]])</f>
        <v>1</v>
      </c>
    </row>
    <row r="295" spans="1:2" ht="12.75" x14ac:dyDescent="0.2">
      <c r="A295" s="1" t="s">
        <v>1725</v>
      </c>
      <c r="B295">
        <f>COUNTIF(Table1[[Cast (1)]:[Cast (5)]],Table2[[#This Row],[Actor]])</f>
        <v>1</v>
      </c>
    </row>
    <row r="296" spans="1:2" ht="12.75" x14ac:dyDescent="0.2">
      <c r="A296" s="1" t="s">
        <v>1577</v>
      </c>
      <c r="B296">
        <f>COUNTIF(Table1[[Cast (1)]:[Cast (5)]],Table2[[#This Row],[Actor]])</f>
        <v>1</v>
      </c>
    </row>
    <row r="297" spans="1:2" ht="12.75" x14ac:dyDescent="0.2">
      <c r="A297" s="1" t="s">
        <v>2805</v>
      </c>
      <c r="B297">
        <f>COUNTIF(Table1[[Cast (1)]:[Cast (5)]],Table2[[#This Row],[Actor]])</f>
        <v>1</v>
      </c>
    </row>
    <row r="298" spans="1:2" ht="12.75" x14ac:dyDescent="0.2">
      <c r="A298" s="1" t="s">
        <v>2712</v>
      </c>
      <c r="B298">
        <f>COUNTIF(Table1[[Cast (1)]:[Cast (5)]],Table2[[#This Row],[Actor]])</f>
        <v>1</v>
      </c>
    </row>
    <row r="299" spans="1:2" ht="12.75" x14ac:dyDescent="0.2">
      <c r="A299" s="1" t="s">
        <v>653</v>
      </c>
      <c r="B299">
        <f>COUNTIF(Table1[[Cast (1)]:[Cast (5)]],Table2[[#This Row],[Actor]])</f>
        <v>1</v>
      </c>
    </row>
    <row r="300" spans="1:2" ht="12.75" x14ac:dyDescent="0.2">
      <c r="A300" s="3" t="s">
        <v>341</v>
      </c>
      <c r="B300">
        <f>COUNTIF(Table1[[Cast (1)]:[Cast (5)]],Table2[[#This Row],[Actor]])</f>
        <v>1</v>
      </c>
    </row>
    <row r="301" spans="1:2" ht="12.75" x14ac:dyDescent="0.2">
      <c r="A301" s="1" t="s">
        <v>347</v>
      </c>
      <c r="B301">
        <f>COUNTIF(Table1[[Cast (1)]:[Cast (5)]],Table2[[#This Row],[Actor]])</f>
        <v>1</v>
      </c>
    </row>
    <row r="302" spans="1:2" ht="12.75" x14ac:dyDescent="0.2">
      <c r="A302" s="1" t="s">
        <v>2037</v>
      </c>
      <c r="B302">
        <f>COUNTIF(Table1[[Cast (1)]:[Cast (5)]],Table2[[#This Row],[Actor]])</f>
        <v>2</v>
      </c>
    </row>
    <row r="303" spans="1:2" ht="12.75" x14ac:dyDescent="0.2">
      <c r="A303" s="1" t="s">
        <v>1906</v>
      </c>
      <c r="B303">
        <f>COUNTIF(Table1[[Cast (1)]:[Cast (5)]],Table2[[#This Row],[Actor]])</f>
        <v>1</v>
      </c>
    </row>
    <row r="304" spans="1:2" ht="12.75" x14ac:dyDescent="0.2">
      <c r="A304" s="1" t="s">
        <v>2429</v>
      </c>
      <c r="B304">
        <f>COUNTIF(Table1[[Cast (1)]:[Cast (5)]],Table2[[#This Row],[Actor]])</f>
        <v>1</v>
      </c>
    </row>
    <row r="305" spans="1:2" ht="12.75" x14ac:dyDescent="0.2">
      <c r="A305" s="1" t="s">
        <v>1743</v>
      </c>
      <c r="B305">
        <f>COUNTIF(Table1[[Cast (1)]:[Cast (5)]],Table2[[#This Row],[Actor]])</f>
        <v>1</v>
      </c>
    </row>
    <row r="306" spans="1:2" ht="12.75" x14ac:dyDescent="0.2">
      <c r="A306" s="1" t="s">
        <v>1430</v>
      </c>
      <c r="B306">
        <f>COUNTIF(Table1[[Cast (1)]:[Cast (5)]],Table2[[#This Row],[Actor]])</f>
        <v>5</v>
      </c>
    </row>
    <row r="307" spans="1:2" ht="12.75" x14ac:dyDescent="0.2">
      <c r="A307" s="1" t="s">
        <v>874</v>
      </c>
      <c r="B307">
        <f>COUNTIF(Table1[[Cast (1)]:[Cast (5)]],Table2[[#This Row],[Actor]])</f>
        <v>2</v>
      </c>
    </row>
    <row r="308" spans="1:2" ht="12.75" x14ac:dyDescent="0.2">
      <c r="A308" s="1" t="s">
        <v>2357</v>
      </c>
      <c r="B308">
        <f>COUNTIF(Table1[[Cast (1)]:[Cast (5)]],Table2[[#This Row],[Actor]])</f>
        <v>1</v>
      </c>
    </row>
    <row r="309" spans="1:2" ht="12.75" x14ac:dyDescent="0.2">
      <c r="A309" s="1" t="s">
        <v>387</v>
      </c>
      <c r="B309">
        <f>COUNTIF(Table1[[Cast (1)]:[Cast (5)]],Table2[[#This Row],[Actor]])</f>
        <v>1</v>
      </c>
    </row>
    <row r="310" spans="1:2" ht="12.75" x14ac:dyDescent="0.2">
      <c r="A310" s="1" t="s">
        <v>1294</v>
      </c>
      <c r="B310">
        <f>COUNTIF(Table1[[Cast (1)]:[Cast (5)]],Table2[[#This Row],[Actor]])</f>
        <v>1</v>
      </c>
    </row>
    <row r="311" spans="1:2" ht="12.75" x14ac:dyDescent="0.2">
      <c r="A311" s="1" t="s">
        <v>506</v>
      </c>
      <c r="B311">
        <f>COUNTIF(Table1[[Cast (1)]:[Cast (5)]],Table2[[#This Row],[Actor]])</f>
        <v>1</v>
      </c>
    </row>
    <row r="312" spans="1:2" ht="12.75" x14ac:dyDescent="0.2">
      <c r="A312" s="1" t="s">
        <v>2165</v>
      </c>
      <c r="B312">
        <f>COUNTIF(Table1[[Cast (1)]:[Cast (5)]],Table2[[#This Row],[Actor]])</f>
        <v>1</v>
      </c>
    </row>
    <row r="313" spans="1:2" ht="12.75" x14ac:dyDescent="0.2">
      <c r="A313" s="1" t="s">
        <v>1242</v>
      </c>
      <c r="B313">
        <f>COUNTIF(Table1[[Cast (1)]:[Cast (5)]],Table2[[#This Row],[Actor]])</f>
        <v>2</v>
      </c>
    </row>
    <row r="314" spans="1:2" ht="12.75" x14ac:dyDescent="0.2">
      <c r="A314" s="1" t="s">
        <v>98</v>
      </c>
      <c r="B314">
        <f>COUNTIF(Table1[[Cast (1)]:[Cast (5)]],Table2[[#This Row],[Actor]])</f>
        <v>1</v>
      </c>
    </row>
    <row r="315" spans="1:2" ht="12.75" x14ac:dyDescent="0.2">
      <c r="A315" s="1" t="s">
        <v>1094</v>
      </c>
      <c r="B315">
        <f>COUNTIF(Table1[[Cast (1)]:[Cast (5)]],Table2[[#This Row],[Actor]])</f>
        <v>1</v>
      </c>
    </row>
    <row r="316" spans="1:2" ht="12.75" x14ac:dyDescent="0.2">
      <c r="A316" s="1" t="s">
        <v>2130</v>
      </c>
      <c r="B316">
        <f>COUNTIF(Table1[[Cast (1)]:[Cast (5)]],Table2[[#This Row],[Actor]])</f>
        <v>1</v>
      </c>
    </row>
    <row r="317" spans="1:2" ht="12.75" x14ac:dyDescent="0.2">
      <c r="A317" s="1" t="s">
        <v>118</v>
      </c>
      <c r="B317">
        <f>COUNTIF(Table1[[Cast (1)]:[Cast (5)]],Table2[[#This Row],[Actor]])</f>
        <v>6</v>
      </c>
    </row>
    <row r="318" spans="1:2" ht="12.75" x14ac:dyDescent="0.2">
      <c r="A318" s="1" t="s">
        <v>1283</v>
      </c>
      <c r="B318">
        <f>COUNTIF(Table1[[Cast (1)]:[Cast (5)]],Table2[[#This Row],[Actor]])</f>
        <v>1</v>
      </c>
    </row>
    <row r="319" spans="1:2" ht="12.75" x14ac:dyDescent="0.2">
      <c r="A319" s="1" t="s">
        <v>920</v>
      </c>
      <c r="B319">
        <f>COUNTIF(Table1[[Cast (1)]:[Cast (5)]],Table2[[#This Row],[Actor]])</f>
        <v>1</v>
      </c>
    </row>
    <row r="320" spans="1:2" ht="12.75" x14ac:dyDescent="0.2">
      <c r="A320" s="1" t="s">
        <v>1234</v>
      </c>
      <c r="B320">
        <f>COUNTIF(Table1[[Cast (1)]:[Cast (5)]],Table2[[#This Row],[Actor]])</f>
        <v>1</v>
      </c>
    </row>
    <row r="321" spans="1:2" ht="12.75" x14ac:dyDescent="0.2">
      <c r="A321" s="1" t="s">
        <v>2441</v>
      </c>
      <c r="B321">
        <f>COUNTIF(Table1[[Cast (1)]:[Cast (5)]],Table2[[#This Row],[Actor]])</f>
        <v>1</v>
      </c>
    </row>
    <row r="322" spans="1:2" ht="12.75" x14ac:dyDescent="0.2">
      <c r="A322" s="1" t="s">
        <v>2365</v>
      </c>
      <c r="B322">
        <f>COUNTIF(Table1[[Cast (1)]:[Cast (5)]],Table2[[#This Row],[Actor]])</f>
        <v>1</v>
      </c>
    </row>
    <row r="323" spans="1:2" ht="12.75" x14ac:dyDescent="0.2">
      <c r="A323" s="1" t="s">
        <v>958</v>
      </c>
      <c r="B323">
        <f>COUNTIF(Table1[[Cast (1)]:[Cast (5)]],Table2[[#This Row],[Actor]])</f>
        <v>1</v>
      </c>
    </row>
    <row r="324" spans="1:2" ht="12.75" x14ac:dyDescent="0.2">
      <c r="A324" s="1" t="s">
        <v>2525</v>
      </c>
      <c r="B324">
        <f>COUNTIF(Table1[[Cast (1)]:[Cast (5)]],Table2[[#This Row],[Actor]])</f>
        <v>1</v>
      </c>
    </row>
    <row r="325" spans="1:2" ht="12.75" x14ac:dyDescent="0.2">
      <c r="A325" s="1" t="s">
        <v>1838</v>
      </c>
      <c r="B325">
        <f>COUNTIF(Table1[[Cast (1)]:[Cast (5)]],Table2[[#This Row],[Actor]])</f>
        <v>1</v>
      </c>
    </row>
    <row r="326" spans="1:2" ht="12.75" x14ac:dyDescent="0.2">
      <c r="A326" s="1" t="s">
        <v>2570</v>
      </c>
      <c r="B326">
        <f>COUNTIF(Table1[[Cast (1)]:[Cast (5)]],Table2[[#This Row],[Actor]])</f>
        <v>1</v>
      </c>
    </row>
    <row r="327" spans="1:2" ht="12.75" x14ac:dyDescent="0.2">
      <c r="A327" s="1" t="s">
        <v>1514</v>
      </c>
      <c r="B327">
        <f>COUNTIF(Table1[[Cast (1)]:[Cast (5)]],Table2[[#This Row],[Actor]])</f>
        <v>1</v>
      </c>
    </row>
    <row r="328" spans="1:2" ht="12.75" x14ac:dyDescent="0.2">
      <c r="A328" s="1" t="s">
        <v>2227</v>
      </c>
      <c r="B328">
        <f>COUNTIF(Table1[[Cast (1)]:[Cast (5)]],Table2[[#This Row],[Actor]])</f>
        <v>1</v>
      </c>
    </row>
    <row r="329" spans="1:2" ht="12.75" x14ac:dyDescent="0.2">
      <c r="A329" s="1" t="s">
        <v>2373</v>
      </c>
      <c r="B329">
        <f>COUNTIF(Table1[[Cast (1)]:[Cast (5)]],Table2[[#This Row],[Actor]])</f>
        <v>1</v>
      </c>
    </row>
    <row r="330" spans="1:2" ht="12.75" x14ac:dyDescent="0.2">
      <c r="A330" s="1" t="s">
        <v>667</v>
      </c>
      <c r="B330">
        <f>COUNTIF(Table1[[Cast (1)]:[Cast (5)]],Table2[[#This Row],[Actor]])</f>
        <v>3</v>
      </c>
    </row>
    <row r="331" spans="1:2" ht="12.75" x14ac:dyDescent="0.2">
      <c r="A331" s="1" t="s">
        <v>2680</v>
      </c>
      <c r="B331">
        <f>COUNTIF(Table1[[Cast (1)]:[Cast (5)]],Table2[[#This Row],[Actor]])</f>
        <v>1</v>
      </c>
    </row>
    <row r="332" spans="1:2" ht="12.75" x14ac:dyDescent="0.2">
      <c r="A332" s="1" t="s">
        <v>36</v>
      </c>
      <c r="B332">
        <f>COUNTIF(Table1[[Cast (1)]:[Cast (5)]],Table2[[#This Row],[Actor]])</f>
        <v>4</v>
      </c>
    </row>
    <row r="333" spans="1:2" ht="12.75" x14ac:dyDescent="0.2">
      <c r="A333" s="1" t="s">
        <v>1469</v>
      </c>
      <c r="B333">
        <f>COUNTIF(Table1[[Cast (1)]:[Cast (5)]],Table2[[#This Row],[Actor]])</f>
        <v>1</v>
      </c>
    </row>
    <row r="334" spans="1:2" ht="12.75" x14ac:dyDescent="0.2">
      <c r="A334" s="1" t="s">
        <v>1059</v>
      </c>
      <c r="B334">
        <f>COUNTIF(Table1[[Cast (1)]:[Cast (5)]],Table2[[#This Row],[Actor]])</f>
        <v>3</v>
      </c>
    </row>
    <row r="335" spans="1:2" ht="12.75" x14ac:dyDescent="0.2">
      <c r="A335" s="1" t="s">
        <v>463</v>
      </c>
      <c r="B335">
        <f>COUNTIF(Table1[[Cast (1)]:[Cast (5)]],Table2[[#This Row],[Actor]])</f>
        <v>2</v>
      </c>
    </row>
    <row r="336" spans="1:2" ht="12.75" x14ac:dyDescent="0.2">
      <c r="A336" s="1" t="s">
        <v>482</v>
      </c>
      <c r="B336">
        <f>COUNTIF(Table1[[Cast (1)]:[Cast (5)]],Table2[[#This Row],[Actor]])</f>
        <v>1</v>
      </c>
    </row>
    <row r="337" spans="1:2" ht="12.75" x14ac:dyDescent="0.2">
      <c r="A337" s="1" t="s">
        <v>621</v>
      </c>
      <c r="B337">
        <f>COUNTIF(Table1[[Cast (1)]:[Cast (5)]],Table2[[#This Row],[Actor]])</f>
        <v>1</v>
      </c>
    </row>
    <row r="338" spans="1:2" ht="12.75" x14ac:dyDescent="0.2">
      <c r="A338" s="1" t="s">
        <v>2077</v>
      </c>
      <c r="B338">
        <f>COUNTIF(Table1[[Cast (1)]:[Cast (5)]],Table2[[#This Row],[Actor]])</f>
        <v>1</v>
      </c>
    </row>
    <row r="339" spans="1:2" ht="12.75" x14ac:dyDescent="0.2">
      <c r="A339" s="1" t="s">
        <v>1267</v>
      </c>
      <c r="B339">
        <f>COUNTIF(Table1[[Cast (1)]:[Cast (5)]],Table2[[#This Row],[Actor]])</f>
        <v>1</v>
      </c>
    </row>
    <row r="340" spans="1:2" ht="12.75" x14ac:dyDescent="0.2">
      <c r="A340" s="1" t="s">
        <v>2238</v>
      </c>
      <c r="B340">
        <f>COUNTIF(Table1[[Cast (1)]:[Cast (5)]],Table2[[#This Row],[Actor]])</f>
        <v>2</v>
      </c>
    </row>
    <row r="341" spans="1:2" ht="12.75" x14ac:dyDescent="0.2">
      <c r="A341" s="1" t="s">
        <v>285</v>
      </c>
      <c r="B341">
        <f>COUNTIF(Table1[[Cast (1)]:[Cast (5)]],Table2[[#This Row],[Actor]])</f>
        <v>3</v>
      </c>
    </row>
    <row r="342" spans="1:2" ht="12.75" x14ac:dyDescent="0.2">
      <c r="A342" s="1" t="s">
        <v>2177</v>
      </c>
      <c r="B342">
        <f>COUNTIF(Table1[[Cast (1)]:[Cast (5)]],Table2[[#This Row],[Actor]])</f>
        <v>1</v>
      </c>
    </row>
    <row r="343" spans="1:2" ht="12.75" x14ac:dyDescent="0.2">
      <c r="A343" s="1" t="s">
        <v>1777</v>
      </c>
      <c r="B343">
        <f>COUNTIF(Table1[[Cast (1)]:[Cast (5)]],Table2[[#This Row],[Actor]])</f>
        <v>1</v>
      </c>
    </row>
    <row r="344" spans="1:2" ht="12.75" x14ac:dyDescent="0.2">
      <c r="A344" s="1" t="s">
        <v>453</v>
      </c>
      <c r="B344">
        <f>COUNTIF(Table1[[Cast (1)]:[Cast (5)]],Table2[[#This Row],[Actor]])</f>
        <v>1</v>
      </c>
    </row>
    <row r="345" spans="1:2" ht="12.75" x14ac:dyDescent="0.2">
      <c r="A345" s="1" t="s">
        <v>1904</v>
      </c>
      <c r="B345">
        <f>COUNTIF(Table1[[Cast (1)]:[Cast (5)]],Table2[[#This Row],[Actor]])</f>
        <v>1</v>
      </c>
    </row>
    <row r="346" spans="1:2" ht="12.75" x14ac:dyDescent="0.2">
      <c r="A346" s="1" t="s">
        <v>2333</v>
      </c>
      <c r="B346">
        <f>COUNTIF(Table1[[Cast (1)]:[Cast (5)]],Table2[[#This Row],[Actor]])</f>
        <v>2</v>
      </c>
    </row>
    <row r="347" spans="1:2" ht="12.75" x14ac:dyDescent="0.2">
      <c r="A347" s="1" t="s">
        <v>2169</v>
      </c>
      <c r="B347">
        <f>COUNTIF(Table1[[Cast (1)]:[Cast (5)]],Table2[[#This Row],[Actor]])</f>
        <v>1</v>
      </c>
    </row>
    <row r="348" spans="1:2" ht="12.75" x14ac:dyDescent="0.2">
      <c r="A348" s="1" t="s">
        <v>402</v>
      </c>
      <c r="B348">
        <f>COUNTIF(Table1[[Cast (1)]:[Cast (5)]],Table2[[#This Row],[Actor]])</f>
        <v>4</v>
      </c>
    </row>
    <row r="349" spans="1:2" ht="12.75" x14ac:dyDescent="0.2">
      <c r="A349" s="1" t="s">
        <v>154</v>
      </c>
      <c r="B349">
        <f>COUNTIF(Table1[[Cast (1)]:[Cast (5)]],Table2[[#This Row],[Actor]])</f>
        <v>5</v>
      </c>
    </row>
    <row r="350" spans="1:2" ht="12.75" x14ac:dyDescent="0.2">
      <c r="A350" s="1" t="s">
        <v>1371</v>
      </c>
      <c r="B350">
        <f>COUNTIF(Table1[[Cast (1)]:[Cast (5)]],Table2[[#This Row],[Actor]])</f>
        <v>1</v>
      </c>
    </row>
    <row r="351" spans="1:2" ht="12.75" x14ac:dyDescent="0.2">
      <c r="A351" s="1" t="s">
        <v>2428</v>
      </c>
      <c r="B351">
        <f>COUNTIF(Table1[[Cast (1)]:[Cast (5)]],Table2[[#This Row],[Actor]])</f>
        <v>1</v>
      </c>
    </row>
    <row r="352" spans="1:2" ht="12.75" x14ac:dyDescent="0.2">
      <c r="A352" s="1" t="s">
        <v>2321</v>
      </c>
      <c r="B352">
        <f>COUNTIF(Table1[[Cast (1)]:[Cast (5)]],Table2[[#This Row],[Actor]])</f>
        <v>1</v>
      </c>
    </row>
    <row r="353" spans="1:2" ht="12.75" x14ac:dyDescent="0.2">
      <c r="A353" s="1" t="s">
        <v>2248</v>
      </c>
      <c r="B353">
        <f>COUNTIF(Table1[[Cast (1)]:[Cast (5)]],Table2[[#This Row],[Actor]])</f>
        <v>1</v>
      </c>
    </row>
    <row r="354" spans="1:2" ht="12.75" x14ac:dyDescent="0.2">
      <c r="A354" s="1" t="s">
        <v>2470</v>
      </c>
      <c r="B354">
        <f>COUNTIF(Table1[[Cast (1)]:[Cast (5)]],Table2[[#This Row],[Actor]])</f>
        <v>1</v>
      </c>
    </row>
    <row r="355" spans="1:2" ht="12.75" x14ac:dyDescent="0.2">
      <c r="A355" s="1" t="s">
        <v>1787</v>
      </c>
      <c r="B355">
        <f>COUNTIF(Table1[[Cast (1)]:[Cast (5)]],Table2[[#This Row],[Actor]])</f>
        <v>1</v>
      </c>
    </row>
    <row r="356" spans="1:2" ht="12.75" x14ac:dyDescent="0.2">
      <c r="A356" s="1" t="s">
        <v>1521</v>
      </c>
      <c r="B356">
        <f>COUNTIF(Table1[[Cast (1)]:[Cast (5)]],Table2[[#This Row],[Actor]])</f>
        <v>2</v>
      </c>
    </row>
    <row r="357" spans="1:2" ht="12.75" x14ac:dyDescent="0.2">
      <c r="A357" s="1" t="s">
        <v>2565</v>
      </c>
      <c r="B357">
        <f>COUNTIF(Table1[[Cast (1)]:[Cast (5)]],Table2[[#This Row],[Actor]])</f>
        <v>1</v>
      </c>
    </row>
    <row r="358" spans="1:2" ht="12.75" x14ac:dyDescent="0.2">
      <c r="A358" s="1" t="s">
        <v>367</v>
      </c>
      <c r="B358">
        <f>COUNTIF(Table1[[Cast (1)]:[Cast (5)]],Table2[[#This Row],[Actor]])</f>
        <v>1</v>
      </c>
    </row>
    <row r="359" spans="1:2" ht="12.75" x14ac:dyDescent="0.2">
      <c r="A359" s="1" t="s">
        <v>260</v>
      </c>
      <c r="B359">
        <f>COUNTIF(Table1[[Cast (1)]:[Cast (5)]],Table2[[#This Row],[Actor]])</f>
        <v>1</v>
      </c>
    </row>
    <row r="360" spans="1:2" ht="12.75" x14ac:dyDescent="0.2">
      <c r="A360" s="3" t="s">
        <v>1190</v>
      </c>
      <c r="B360">
        <f>COUNTIF(Table1[[Cast (1)]:[Cast (5)]],Table2[[#This Row],[Actor]])</f>
        <v>1</v>
      </c>
    </row>
    <row r="361" spans="1:2" ht="12.75" x14ac:dyDescent="0.2">
      <c r="A361" s="1" t="s">
        <v>449</v>
      </c>
      <c r="B361">
        <f>COUNTIF(Table1[[Cast (1)]:[Cast (5)]],Table2[[#This Row],[Actor]])</f>
        <v>6</v>
      </c>
    </row>
    <row r="362" spans="1:2" ht="12.75" x14ac:dyDescent="0.2">
      <c r="A362" s="1" t="s">
        <v>313</v>
      </c>
      <c r="B362">
        <f>COUNTIF(Table1[[Cast (1)]:[Cast (5)]],Table2[[#This Row],[Actor]])</f>
        <v>1</v>
      </c>
    </row>
    <row r="363" spans="1:2" ht="12.75" x14ac:dyDescent="0.2">
      <c r="A363" s="1" t="s">
        <v>83</v>
      </c>
      <c r="B363">
        <f>COUNTIF(Table1[[Cast (1)]:[Cast (5)]],Table2[[#This Row],[Actor]])</f>
        <v>1</v>
      </c>
    </row>
    <row r="364" spans="1:2" ht="12.75" x14ac:dyDescent="0.2">
      <c r="A364" s="1" t="s">
        <v>1501</v>
      </c>
      <c r="B364">
        <f>COUNTIF(Table1[[Cast (1)]:[Cast (5)]],Table2[[#This Row],[Actor]])</f>
        <v>2</v>
      </c>
    </row>
    <row r="365" spans="1:2" ht="12.75" x14ac:dyDescent="0.2">
      <c r="A365" s="1" t="s">
        <v>648</v>
      </c>
      <c r="B365">
        <f>COUNTIF(Table1[[Cast (1)]:[Cast (5)]],Table2[[#This Row],[Actor]])</f>
        <v>2</v>
      </c>
    </row>
    <row r="366" spans="1:2" ht="12.75" x14ac:dyDescent="0.2">
      <c r="A366" s="1" t="s">
        <v>1313</v>
      </c>
      <c r="B366">
        <f>COUNTIF(Table1[[Cast (1)]:[Cast (5)]],Table2[[#This Row],[Actor]])</f>
        <v>3</v>
      </c>
    </row>
    <row r="367" spans="1:2" ht="12.75" x14ac:dyDescent="0.2">
      <c r="A367" s="1" t="s">
        <v>1302</v>
      </c>
      <c r="B367">
        <f>COUNTIF(Table1[[Cast (1)]:[Cast (5)]],Table2[[#This Row],[Actor]])</f>
        <v>3</v>
      </c>
    </row>
    <row r="368" spans="1:2" ht="12.75" x14ac:dyDescent="0.2">
      <c r="A368" s="1" t="s">
        <v>656</v>
      </c>
      <c r="B368">
        <f>COUNTIF(Table1[[Cast (1)]:[Cast (5)]],Table2[[#This Row],[Actor]])</f>
        <v>4</v>
      </c>
    </row>
    <row r="369" spans="1:2" ht="12.75" x14ac:dyDescent="0.2">
      <c r="A369" s="1" t="s">
        <v>2569</v>
      </c>
      <c r="B369">
        <f>COUNTIF(Table1[[Cast (1)]:[Cast (5)]],Table2[[#This Row],[Actor]])</f>
        <v>1</v>
      </c>
    </row>
    <row r="370" spans="1:2" ht="12.75" x14ac:dyDescent="0.2">
      <c r="A370" s="1" t="s">
        <v>583</v>
      </c>
      <c r="B370">
        <f>COUNTIF(Table1[[Cast (1)]:[Cast (5)]],Table2[[#This Row],[Actor]])</f>
        <v>2</v>
      </c>
    </row>
    <row r="371" spans="1:2" ht="12.75" x14ac:dyDescent="0.2">
      <c r="A371" s="1" t="s">
        <v>2624</v>
      </c>
      <c r="B371">
        <f>COUNTIF(Table1[[Cast (1)]:[Cast (5)]],Table2[[#This Row],[Actor]])</f>
        <v>1</v>
      </c>
    </row>
    <row r="372" spans="1:2" ht="12.75" x14ac:dyDescent="0.2">
      <c r="A372" s="1" t="s">
        <v>131</v>
      </c>
      <c r="B372">
        <f>COUNTIF(Table1[[Cast (1)]:[Cast (5)]],Table2[[#This Row],[Actor]])</f>
        <v>1</v>
      </c>
    </row>
    <row r="373" spans="1:2" ht="12.75" x14ac:dyDescent="0.2">
      <c r="A373" s="1" t="s">
        <v>1211</v>
      </c>
      <c r="B373">
        <f>COUNTIF(Table1[[Cast (1)]:[Cast (5)]],Table2[[#This Row],[Actor]])</f>
        <v>3</v>
      </c>
    </row>
    <row r="374" spans="1:2" ht="12.75" x14ac:dyDescent="0.2">
      <c r="A374" s="1" t="s">
        <v>1622</v>
      </c>
      <c r="B374">
        <f>COUNTIF(Table1[[Cast (1)]:[Cast (5)]],Table2[[#This Row],[Actor]])</f>
        <v>2</v>
      </c>
    </row>
    <row r="375" spans="1:2" ht="12.75" x14ac:dyDescent="0.2">
      <c r="A375" s="1" t="s">
        <v>594</v>
      </c>
      <c r="B375">
        <f>COUNTIF(Table1[[Cast (1)]:[Cast (5)]],Table2[[#This Row],[Actor]])</f>
        <v>3</v>
      </c>
    </row>
    <row r="376" spans="1:2" ht="12.75" x14ac:dyDescent="0.2">
      <c r="A376" s="1" t="s">
        <v>179</v>
      </c>
      <c r="B376">
        <f>COUNTIF(Table1[[Cast (1)]:[Cast (5)]],Table2[[#This Row],[Actor]])</f>
        <v>1</v>
      </c>
    </row>
    <row r="377" spans="1:2" ht="12.75" x14ac:dyDescent="0.2">
      <c r="A377" s="1" t="s">
        <v>39</v>
      </c>
      <c r="B377">
        <f>COUNTIF(Table1[[Cast (1)]:[Cast (5)]],Table2[[#This Row],[Actor]])</f>
        <v>1</v>
      </c>
    </row>
    <row r="378" spans="1:2" ht="12.75" x14ac:dyDescent="0.2">
      <c r="A378" s="1" t="s">
        <v>1385</v>
      </c>
      <c r="B378">
        <f>COUNTIF(Table1[[Cast (1)]:[Cast (5)]],Table2[[#This Row],[Actor]])</f>
        <v>2</v>
      </c>
    </row>
    <row r="379" spans="1:2" ht="12.75" x14ac:dyDescent="0.2">
      <c r="A379" s="1" t="s">
        <v>262</v>
      </c>
      <c r="B379">
        <f>COUNTIF(Table1[[Cast (1)]:[Cast (5)]],Table2[[#This Row],[Actor]])</f>
        <v>3</v>
      </c>
    </row>
    <row r="380" spans="1:2" ht="12.75" x14ac:dyDescent="0.2">
      <c r="A380" s="1" t="s">
        <v>1379</v>
      </c>
      <c r="B380">
        <f>COUNTIF(Table1[[Cast (1)]:[Cast (5)]],Table2[[#This Row],[Actor]])</f>
        <v>1</v>
      </c>
    </row>
    <row r="381" spans="1:2" ht="12.75" x14ac:dyDescent="0.2">
      <c r="A381" s="1" t="s">
        <v>1420</v>
      </c>
      <c r="B381">
        <f>COUNTIF(Table1[[Cast (1)]:[Cast (5)]],Table2[[#This Row],[Actor]])</f>
        <v>1</v>
      </c>
    </row>
    <row r="382" spans="1:2" ht="12.75" x14ac:dyDescent="0.2">
      <c r="A382" s="1" t="s">
        <v>2317</v>
      </c>
      <c r="B382">
        <f>COUNTIF(Table1[[Cast (1)]:[Cast (5)]],Table2[[#This Row],[Actor]])</f>
        <v>1</v>
      </c>
    </row>
    <row r="383" spans="1:2" ht="12.75" x14ac:dyDescent="0.2">
      <c r="A383" s="1" t="s">
        <v>2681</v>
      </c>
      <c r="B383">
        <f>COUNTIF(Table1[[Cast (1)]:[Cast (5)]],Table2[[#This Row],[Actor]])</f>
        <v>1</v>
      </c>
    </row>
    <row r="384" spans="1:2" ht="12.75" x14ac:dyDescent="0.2">
      <c r="A384" s="1" t="s">
        <v>471</v>
      </c>
      <c r="B384">
        <f>COUNTIF(Table1[[Cast (1)]:[Cast (5)]],Table2[[#This Row],[Actor]])</f>
        <v>2</v>
      </c>
    </row>
    <row r="385" spans="1:2" ht="12.75" x14ac:dyDescent="0.2">
      <c r="A385" s="1" t="s">
        <v>1303</v>
      </c>
      <c r="B385">
        <f>COUNTIF(Table1[[Cast (1)]:[Cast (5)]],Table2[[#This Row],[Actor]])</f>
        <v>6</v>
      </c>
    </row>
    <row r="386" spans="1:2" ht="12.75" x14ac:dyDescent="0.2">
      <c r="A386" s="1" t="s">
        <v>756</v>
      </c>
      <c r="B386">
        <f>COUNTIF(Table1[[Cast (1)]:[Cast (5)]],Table2[[#This Row],[Actor]])</f>
        <v>1</v>
      </c>
    </row>
    <row r="387" spans="1:2" ht="12.75" x14ac:dyDescent="0.2">
      <c r="A387" s="1" t="s">
        <v>2353</v>
      </c>
      <c r="B387">
        <f>COUNTIF(Table1[[Cast (1)]:[Cast (5)]],Table2[[#This Row],[Actor]])</f>
        <v>1</v>
      </c>
    </row>
    <row r="388" spans="1:2" ht="12.75" x14ac:dyDescent="0.2">
      <c r="A388" s="1" t="s">
        <v>895</v>
      </c>
      <c r="B388">
        <f>COUNTIF(Table1[[Cast (1)]:[Cast (5)]],Table2[[#This Row],[Actor]])</f>
        <v>2</v>
      </c>
    </row>
    <row r="389" spans="1:2" ht="12.75" x14ac:dyDescent="0.2">
      <c r="A389" s="1" t="s">
        <v>692</v>
      </c>
      <c r="B389">
        <f>COUNTIF(Table1[[Cast (1)]:[Cast (5)]],Table2[[#This Row],[Actor]])</f>
        <v>1</v>
      </c>
    </row>
    <row r="390" spans="1:2" ht="12.75" x14ac:dyDescent="0.2">
      <c r="A390" s="1" t="s">
        <v>382</v>
      </c>
      <c r="B390">
        <f>COUNTIF(Table1[[Cast (1)]:[Cast (5)]],Table2[[#This Row],[Actor]])</f>
        <v>1</v>
      </c>
    </row>
    <row r="391" spans="1:2" ht="12.75" x14ac:dyDescent="0.2">
      <c r="A391" s="1" t="s">
        <v>2069</v>
      </c>
      <c r="B391">
        <f>COUNTIF(Table1[[Cast (1)]:[Cast (5)]],Table2[[#This Row],[Actor]])</f>
        <v>2</v>
      </c>
    </row>
    <row r="392" spans="1:2" ht="12.75" x14ac:dyDescent="0.2">
      <c r="A392" s="1" t="s">
        <v>933</v>
      </c>
      <c r="B392">
        <f>COUNTIF(Table1[[Cast (1)]:[Cast (5)]],Table2[[#This Row],[Actor]])</f>
        <v>1</v>
      </c>
    </row>
    <row r="393" spans="1:2" ht="12.75" x14ac:dyDescent="0.2">
      <c r="A393" s="1" t="s">
        <v>2026</v>
      </c>
      <c r="B393">
        <f>COUNTIF(Table1[[Cast (1)]:[Cast (5)]],Table2[[#This Row],[Actor]])</f>
        <v>1</v>
      </c>
    </row>
    <row r="394" spans="1:2" ht="12.75" x14ac:dyDescent="0.2">
      <c r="A394" s="1" t="s">
        <v>1533</v>
      </c>
      <c r="B394">
        <f>COUNTIF(Table1[[Cast (1)]:[Cast (5)]],Table2[[#This Row],[Actor]])</f>
        <v>1</v>
      </c>
    </row>
    <row r="395" spans="1:2" ht="12.75" x14ac:dyDescent="0.2">
      <c r="A395" s="1" t="s">
        <v>2160</v>
      </c>
      <c r="B395">
        <f>COUNTIF(Table1[[Cast (1)]:[Cast (5)]],Table2[[#This Row],[Actor]])</f>
        <v>1</v>
      </c>
    </row>
    <row r="396" spans="1:2" ht="12.75" x14ac:dyDescent="0.2">
      <c r="A396" s="1" t="s">
        <v>826</v>
      </c>
      <c r="B396">
        <f>COUNTIF(Table1[[Cast (1)]:[Cast (5)]],Table2[[#This Row],[Actor]])</f>
        <v>1</v>
      </c>
    </row>
    <row r="397" spans="1:2" ht="12.75" x14ac:dyDescent="0.2">
      <c r="A397" s="1" t="s">
        <v>605</v>
      </c>
      <c r="B397">
        <f>COUNTIF(Table1[[Cast (1)]:[Cast (5)]],Table2[[#This Row],[Actor]])</f>
        <v>1</v>
      </c>
    </row>
    <row r="398" spans="1:2" ht="12.75" x14ac:dyDescent="0.2">
      <c r="A398" s="1" t="s">
        <v>1327</v>
      </c>
      <c r="B398">
        <f>COUNTIF(Table1[[Cast (1)]:[Cast (5)]],Table2[[#This Row],[Actor]])</f>
        <v>2</v>
      </c>
    </row>
    <row r="399" spans="1:2" ht="12.75" x14ac:dyDescent="0.2">
      <c r="A399" s="1" t="s">
        <v>702</v>
      </c>
      <c r="B399">
        <f>COUNTIF(Table1[[Cast (1)]:[Cast (5)]],Table2[[#This Row],[Actor]])</f>
        <v>6</v>
      </c>
    </row>
    <row r="400" spans="1:2" ht="12.75" x14ac:dyDescent="0.2">
      <c r="A400" s="1" t="s">
        <v>1643</v>
      </c>
      <c r="B400">
        <f>COUNTIF(Table1[[Cast (1)]:[Cast (5)]],Table2[[#This Row],[Actor]])</f>
        <v>1</v>
      </c>
    </row>
    <row r="401" spans="1:2" ht="12.75" x14ac:dyDescent="0.2">
      <c r="A401" s="1" t="s">
        <v>1438</v>
      </c>
      <c r="B401">
        <f>COUNTIF(Table1[[Cast (1)]:[Cast (5)]],Table2[[#This Row],[Actor]])</f>
        <v>1</v>
      </c>
    </row>
    <row r="402" spans="1:2" ht="12.75" x14ac:dyDescent="0.2">
      <c r="A402" s="1" t="s">
        <v>1243</v>
      </c>
      <c r="B402">
        <f>COUNTIF(Table1[[Cast (1)]:[Cast (5)]],Table2[[#This Row],[Actor]])</f>
        <v>1</v>
      </c>
    </row>
    <row r="403" spans="1:2" ht="12.75" x14ac:dyDescent="0.2">
      <c r="A403" s="1" t="s">
        <v>1179</v>
      </c>
      <c r="B403">
        <f>COUNTIF(Table1[[Cast (1)]:[Cast (5)]],Table2[[#This Row],[Actor]])</f>
        <v>1</v>
      </c>
    </row>
    <row r="404" spans="1:2" ht="12.75" x14ac:dyDescent="0.2">
      <c r="A404" s="1" t="s">
        <v>2111</v>
      </c>
      <c r="B404">
        <f>COUNTIF(Table1[[Cast (1)]:[Cast (5)]],Table2[[#This Row],[Actor]])</f>
        <v>1</v>
      </c>
    </row>
    <row r="405" spans="1:2" ht="12.75" x14ac:dyDescent="0.2">
      <c r="A405" s="1" t="s">
        <v>368</v>
      </c>
      <c r="B405">
        <f>COUNTIF(Table1[[Cast (1)]:[Cast (5)]],Table2[[#This Row],[Actor]])</f>
        <v>1</v>
      </c>
    </row>
    <row r="406" spans="1:2" ht="12.75" x14ac:dyDescent="0.2">
      <c r="A406" s="1" t="s">
        <v>1437</v>
      </c>
      <c r="B406">
        <f>COUNTIF(Table1[[Cast (1)]:[Cast (5)]],Table2[[#This Row],[Actor]])</f>
        <v>1</v>
      </c>
    </row>
    <row r="407" spans="1:2" ht="12.75" x14ac:dyDescent="0.2">
      <c r="A407" s="1" t="s">
        <v>186</v>
      </c>
      <c r="B407">
        <f>COUNTIF(Table1[[Cast (1)]:[Cast (5)]],Table2[[#This Row],[Actor]])</f>
        <v>6</v>
      </c>
    </row>
    <row r="408" spans="1:2" ht="12.75" x14ac:dyDescent="0.2">
      <c r="A408" s="1" t="s">
        <v>149</v>
      </c>
      <c r="B408">
        <f>COUNTIF(Table1[[Cast (1)]:[Cast (5)]],Table2[[#This Row],[Actor]])</f>
        <v>4</v>
      </c>
    </row>
    <row r="409" spans="1:2" ht="12.75" x14ac:dyDescent="0.2">
      <c r="A409" s="1" t="s">
        <v>1475</v>
      </c>
      <c r="B409">
        <f>COUNTIF(Table1[[Cast (1)]:[Cast (5)]],Table2[[#This Row],[Actor]])</f>
        <v>3</v>
      </c>
    </row>
    <row r="410" spans="1:2" ht="12.75" x14ac:dyDescent="0.2">
      <c r="A410" s="1" t="s">
        <v>319</v>
      </c>
      <c r="B410">
        <f>COUNTIF(Table1[[Cast (1)]:[Cast (5)]],Table2[[#This Row],[Actor]])</f>
        <v>1</v>
      </c>
    </row>
    <row r="411" spans="1:2" ht="12.75" x14ac:dyDescent="0.2">
      <c r="A411" s="1" t="s">
        <v>401</v>
      </c>
      <c r="B411">
        <f>COUNTIF(Table1[[Cast (1)]:[Cast (5)]],Table2[[#This Row],[Actor]])</f>
        <v>1</v>
      </c>
    </row>
    <row r="412" spans="1:2" ht="12.75" x14ac:dyDescent="0.2">
      <c r="A412" s="1" t="s">
        <v>1128</v>
      </c>
      <c r="B412">
        <f>COUNTIF(Table1[[Cast (1)]:[Cast (5)]],Table2[[#This Row],[Actor]])</f>
        <v>1</v>
      </c>
    </row>
    <row r="413" spans="1:2" ht="12.75" x14ac:dyDescent="0.2">
      <c r="A413" s="1" t="s">
        <v>593</v>
      </c>
      <c r="B413">
        <f>COUNTIF(Table1[[Cast (1)]:[Cast (5)]],Table2[[#This Row],[Actor]])</f>
        <v>1</v>
      </c>
    </row>
    <row r="414" spans="1:2" ht="12.75" x14ac:dyDescent="0.2">
      <c r="A414" s="1" t="s">
        <v>234</v>
      </c>
      <c r="B414">
        <f>COUNTIF(Table1[[Cast (1)]:[Cast (5)]],Table2[[#This Row],[Actor]])</f>
        <v>1</v>
      </c>
    </row>
    <row r="415" spans="1:2" ht="12.75" x14ac:dyDescent="0.2">
      <c r="A415" s="1" t="s">
        <v>2494</v>
      </c>
      <c r="B415">
        <f>COUNTIF(Table1[[Cast (1)]:[Cast (5)]],Table2[[#This Row],[Actor]])</f>
        <v>1</v>
      </c>
    </row>
    <row r="416" spans="1:2" ht="12.75" x14ac:dyDescent="0.2">
      <c r="A416" s="3" t="s">
        <v>1524</v>
      </c>
      <c r="B416">
        <f>COUNTIF(Table1[[Cast (1)]:[Cast (5)]],Table2[[#This Row],[Actor]])</f>
        <v>1</v>
      </c>
    </row>
    <row r="417" spans="1:2" ht="12.75" x14ac:dyDescent="0.2">
      <c r="A417" s="1" t="s">
        <v>882</v>
      </c>
      <c r="B417">
        <f>COUNTIF(Table1[[Cast (1)]:[Cast (5)]],Table2[[#This Row],[Actor]])</f>
        <v>1</v>
      </c>
    </row>
    <row r="418" spans="1:2" ht="12.75" x14ac:dyDescent="0.2">
      <c r="A418" s="1" t="s">
        <v>99</v>
      </c>
      <c r="B418">
        <f>COUNTIF(Table1[[Cast (1)]:[Cast (5)]],Table2[[#This Row],[Actor]])</f>
        <v>2</v>
      </c>
    </row>
    <row r="419" spans="1:2" ht="12.75" x14ac:dyDescent="0.2">
      <c r="A419" s="1" t="s">
        <v>380</v>
      </c>
      <c r="B419">
        <f>COUNTIF(Table1[[Cast (1)]:[Cast (5)]],Table2[[#This Row],[Actor]])</f>
        <v>4</v>
      </c>
    </row>
    <row r="420" spans="1:2" ht="12.75" x14ac:dyDescent="0.2">
      <c r="A420" s="1" t="s">
        <v>205</v>
      </c>
      <c r="B420">
        <f>COUNTIF(Table1[[Cast (1)]:[Cast (5)]],Table2[[#This Row],[Actor]])</f>
        <v>1</v>
      </c>
    </row>
    <row r="421" spans="1:2" ht="12.75" x14ac:dyDescent="0.2">
      <c r="A421" s="1" t="s">
        <v>57</v>
      </c>
      <c r="B421">
        <f>COUNTIF(Table1[[Cast (1)]:[Cast (5)]],Table2[[#This Row],[Actor]])</f>
        <v>2</v>
      </c>
    </row>
    <row r="422" spans="1:2" ht="12.75" x14ac:dyDescent="0.2">
      <c r="A422" s="1" t="s">
        <v>2445</v>
      </c>
      <c r="B422">
        <f>COUNTIF(Table1[[Cast (1)]:[Cast (5)]],Table2[[#This Row],[Actor]])</f>
        <v>1</v>
      </c>
    </row>
    <row r="423" spans="1:2" ht="12.75" x14ac:dyDescent="0.2">
      <c r="A423" s="1" t="s">
        <v>2138</v>
      </c>
      <c r="B423">
        <f>COUNTIF(Table1[[Cast (1)]:[Cast (5)]],Table2[[#This Row],[Actor]])</f>
        <v>1</v>
      </c>
    </row>
    <row r="424" spans="1:2" ht="12.75" x14ac:dyDescent="0.2">
      <c r="A424" s="1" t="s">
        <v>1117</v>
      </c>
      <c r="B424">
        <f>COUNTIF(Table1[[Cast (1)]:[Cast (5)]],Table2[[#This Row],[Actor]])</f>
        <v>1</v>
      </c>
    </row>
    <row r="425" spans="1:2" ht="12.75" x14ac:dyDescent="0.2">
      <c r="A425" s="1" t="s">
        <v>248</v>
      </c>
      <c r="B425">
        <f>COUNTIF(Table1[[Cast (1)]:[Cast (5)]],Table2[[#This Row],[Actor]])</f>
        <v>2</v>
      </c>
    </row>
    <row r="426" spans="1:2" ht="12.75" x14ac:dyDescent="0.2">
      <c r="A426" s="1" t="s">
        <v>279</v>
      </c>
      <c r="B426">
        <f>COUNTIF(Table1[[Cast (1)]:[Cast (5)]],Table2[[#This Row],[Actor]])</f>
        <v>1</v>
      </c>
    </row>
    <row r="427" spans="1:2" ht="12.75" x14ac:dyDescent="0.2">
      <c r="A427" s="1" t="s">
        <v>1103</v>
      </c>
      <c r="B427">
        <f>COUNTIF(Table1[[Cast (1)]:[Cast (5)]],Table2[[#This Row],[Actor]])</f>
        <v>4</v>
      </c>
    </row>
    <row r="428" spans="1:2" ht="12.75" x14ac:dyDescent="0.2">
      <c r="A428" s="1" t="s">
        <v>2201</v>
      </c>
      <c r="B428">
        <f>COUNTIF(Table1[[Cast (1)]:[Cast (5)]],Table2[[#This Row],[Actor]])</f>
        <v>1</v>
      </c>
    </row>
    <row r="429" spans="1:2" ht="12.75" x14ac:dyDescent="0.2">
      <c r="A429" s="1" t="s">
        <v>941</v>
      </c>
      <c r="B429">
        <f>COUNTIF(Table1[[Cast (1)]:[Cast (5)]],Table2[[#This Row],[Actor]])</f>
        <v>3</v>
      </c>
    </row>
    <row r="430" spans="1:2" ht="12.75" x14ac:dyDescent="0.2">
      <c r="A430" s="1" t="s">
        <v>2542</v>
      </c>
      <c r="B430">
        <f>COUNTIF(Table1[[Cast (1)]:[Cast (5)]],Table2[[#This Row],[Actor]])</f>
        <v>1</v>
      </c>
    </row>
    <row r="431" spans="1:2" ht="12.75" x14ac:dyDescent="0.2">
      <c r="A431" s="1" t="s">
        <v>860</v>
      </c>
      <c r="B431">
        <f>COUNTIF(Table1[[Cast (1)]:[Cast (5)]],Table2[[#This Row],[Actor]])</f>
        <v>1</v>
      </c>
    </row>
    <row r="432" spans="1:2" ht="12.75" x14ac:dyDescent="0.2">
      <c r="A432" s="1" t="s">
        <v>2136</v>
      </c>
      <c r="B432">
        <f>COUNTIF(Table1[[Cast (1)]:[Cast (5)]],Table2[[#This Row],[Actor]])</f>
        <v>1</v>
      </c>
    </row>
    <row r="433" spans="1:2" ht="12.75" x14ac:dyDescent="0.2">
      <c r="A433" s="1" t="s">
        <v>1410</v>
      </c>
      <c r="B433">
        <f>COUNTIF(Table1[[Cast (1)]:[Cast (5)]],Table2[[#This Row],[Actor]])</f>
        <v>1</v>
      </c>
    </row>
    <row r="434" spans="1:2" ht="12.75" x14ac:dyDescent="0.2">
      <c r="A434" s="1" t="s">
        <v>1914</v>
      </c>
      <c r="B434">
        <f>COUNTIF(Table1[[Cast (1)]:[Cast (5)]],Table2[[#This Row],[Actor]])</f>
        <v>3</v>
      </c>
    </row>
    <row r="435" spans="1:2" ht="12.75" x14ac:dyDescent="0.2">
      <c r="A435" s="1" t="s">
        <v>995</v>
      </c>
      <c r="B435">
        <f>COUNTIF(Table1[[Cast (1)]:[Cast (5)]],Table2[[#This Row],[Actor]])</f>
        <v>1</v>
      </c>
    </row>
    <row r="436" spans="1:2" ht="12.75" x14ac:dyDescent="0.2">
      <c r="A436" s="1" t="s">
        <v>2299</v>
      </c>
      <c r="B436">
        <f>COUNTIF(Table1[[Cast (1)]:[Cast (5)]],Table2[[#This Row],[Actor]])</f>
        <v>1</v>
      </c>
    </row>
    <row r="437" spans="1:2" ht="12.75" x14ac:dyDescent="0.2">
      <c r="A437" s="1" t="s">
        <v>1682</v>
      </c>
      <c r="B437">
        <f>COUNTIF(Table1[[Cast (1)]:[Cast (5)]],Table2[[#This Row],[Actor]])</f>
        <v>1</v>
      </c>
    </row>
    <row r="438" spans="1:2" ht="12.75" x14ac:dyDescent="0.2">
      <c r="A438" s="1" t="s">
        <v>2718</v>
      </c>
      <c r="B438">
        <f>COUNTIF(Table1[[Cast (1)]:[Cast (5)]],Table2[[#This Row],[Actor]])</f>
        <v>1</v>
      </c>
    </row>
    <row r="439" spans="1:2" ht="12.75" x14ac:dyDescent="0.2">
      <c r="A439" s="1" t="s">
        <v>263</v>
      </c>
      <c r="B439">
        <f>COUNTIF(Table1[[Cast (1)]:[Cast (5)]],Table2[[#This Row],[Actor]])</f>
        <v>1</v>
      </c>
    </row>
    <row r="440" spans="1:2" ht="12.75" x14ac:dyDescent="0.2">
      <c r="A440" s="1" t="s">
        <v>720</v>
      </c>
      <c r="B440">
        <f>COUNTIF(Table1[[Cast (1)]:[Cast (5)]],Table2[[#This Row],[Actor]])</f>
        <v>3</v>
      </c>
    </row>
    <row r="441" spans="1:2" ht="12.75" x14ac:dyDescent="0.2">
      <c r="A441" s="1" t="s">
        <v>668</v>
      </c>
      <c r="B441">
        <f>COUNTIF(Table1[[Cast (1)]:[Cast (5)]],Table2[[#This Row],[Actor]])</f>
        <v>2</v>
      </c>
    </row>
    <row r="442" spans="1:2" ht="12.75" x14ac:dyDescent="0.2">
      <c r="A442" s="1" t="s">
        <v>1881</v>
      </c>
      <c r="B442">
        <f>COUNTIF(Table1[[Cast (1)]:[Cast (5)]],Table2[[#This Row],[Actor]])</f>
        <v>1</v>
      </c>
    </row>
    <row r="443" spans="1:2" ht="12.75" x14ac:dyDescent="0.2">
      <c r="A443" s="1" t="s">
        <v>1229</v>
      </c>
      <c r="B443">
        <f>COUNTIF(Table1[[Cast (1)]:[Cast (5)]],Table2[[#This Row],[Actor]])</f>
        <v>1</v>
      </c>
    </row>
    <row r="444" spans="1:2" ht="12.75" x14ac:dyDescent="0.2">
      <c r="A444" s="1" t="s">
        <v>104</v>
      </c>
      <c r="B444">
        <f>COUNTIF(Table1[[Cast (1)]:[Cast (5)]],Table2[[#This Row],[Actor]])</f>
        <v>2</v>
      </c>
    </row>
    <row r="445" spans="1:2" ht="12.75" x14ac:dyDescent="0.2">
      <c r="A445" s="1" t="s">
        <v>2554</v>
      </c>
      <c r="B445">
        <f>COUNTIF(Table1[[Cast (1)]:[Cast (5)]],Table2[[#This Row],[Actor]])</f>
        <v>1</v>
      </c>
    </row>
    <row r="446" spans="1:2" ht="12.75" x14ac:dyDescent="0.2">
      <c r="A446" s="1" t="s">
        <v>1159</v>
      </c>
      <c r="B446">
        <f>COUNTIF(Table1[[Cast (1)]:[Cast (5)]],Table2[[#This Row],[Actor]])</f>
        <v>1</v>
      </c>
    </row>
    <row r="447" spans="1:2" ht="12.75" x14ac:dyDescent="0.2">
      <c r="A447" s="1" t="s">
        <v>2778</v>
      </c>
      <c r="B447">
        <f>COUNTIF(Table1[[Cast (1)]:[Cast (5)]],Table2[[#This Row],[Actor]])</f>
        <v>1</v>
      </c>
    </row>
    <row r="448" spans="1:2" ht="12.75" x14ac:dyDescent="0.2">
      <c r="A448" s="1" t="s">
        <v>2326</v>
      </c>
      <c r="B448">
        <f>COUNTIF(Table1[[Cast (1)]:[Cast (5)]],Table2[[#This Row],[Actor]])</f>
        <v>1</v>
      </c>
    </row>
    <row r="449" spans="1:2" ht="12.75" x14ac:dyDescent="0.2">
      <c r="A449" s="1" t="s">
        <v>534</v>
      </c>
      <c r="B449">
        <f>COUNTIF(Table1[[Cast (1)]:[Cast (5)]],Table2[[#This Row],[Actor]])</f>
        <v>2</v>
      </c>
    </row>
    <row r="450" spans="1:2" ht="12.75" x14ac:dyDescent="0.2">
      <c r="A450" s="1" t="s">
        <v>1541</v>
      </c>
      <c r="B450">
        <f>COUNTIF(Table1[[Cast (1)]:[Cast (5)]],Table2[[#This Row],[Actor]])</f>
        <v>2</v>
      </c>
    </row>
    <row r="451" spans="1:2" ht="12.75" x14ac:dyDescent="0.2">
      <c r="A451" s="1" t="s">
        <v>490</v>
      </c>
      <c r="B451">
        <f>COUNTIF(Table1[[Cast (1)]:[Cast (5)]],Table2[[#This Row],[Actor]])</f>
        <v>4</v>
      </c>
    </row>
    <row r="452" spans="1:2" ht="12.75" x14ac:dyDescent="0.2">
      <c r="A452" s="1" t="s">
        <v>1196</v>
      </c>
      <c r="B452">
        <f>COUNTIF(Table1[[Cast (1)]:[Cast (5)]],Table2[[#This Row],[Actor]])</f>
        <v>1</v>
      </c>
    </row>
    <row r="453" spans="1:2" ht="12.75" x14ac:dyDescent="0.2">
      <c r="A453" s="1" t="s">
        <v>939</v>
      </c>
      <c r="B453">
        <f>COUNTIF(Table1[[Cast (1)]:[Cast (5)]],Table2[[#This Row],[Actor]])</f>
        <v>2</v>
      </c>
    </row>
    <row r="454" spans="1:2" ht="12.75" x14ac:dyDescent="0.2">
      <c r="A454" s="1" t="s">
        <v>2691</v>
      </c>
      <c r="B454">
        <f>COUNTIF(Table1[[Cast (1)]:[Cast (5)]],Table2[[#This Row],[Actor]])</f>
        <v>1</v>
      </c>
    </row>
    <row r="455" spans="1:2" ht="12.75" x14ac:dyDescent="0.2">
      <c r="A455" s="1" t="s">
        <v>2644</v>
      </c>
      <c r="B455">
        <f>COUNTIF(Table1[[Cast (1)]:[Cast (5)]],Table2[[#This Row],[Actor]])</f>
        <v>1</v>
      </c>
    </row>
    <row r="456" spans="1:2" ht="12.75" x14ac:dyDescent="0.2">
      <c r="A456" s="1" t="s">
        <v>886</v>
      </c>
      <c r="B456">
        <f>COUNTIF(Table1[[Cast (1)]:[Cast (5)]],Table2[[#This Row],[Actor]])</f>
        <v>1</v>
      </c>
    </row>
    <row r="457" spans="1:2" ht="12.75" x14ac:dyDescent="0.2">
      <c r="A457" s="1" t="s">
        <v>925</v>
      </c>
      <c r="B457">
        <f>COUNTIF(Table1[[Cast (1)]:[Cast (5)]],Table2[[#This Row],[Actor]])</f>
        <v>3</v>
      </c>
    </row>
    <row r="458" spans="1:2" ht="12.75" x14ac:dyDescent="0.2">
      <c r="A458" s="1" t="s">
        <v>469</v>
      </c>
      <c r="B458">
        <f>COUNTIF(Table1[[Cast (1)]:[Cast (5)]],Table2[[#This Row],[Actor]])</f>
        <v>5</v>
      </c>
    </row>
    <row r="459" spans="1:2" ht="12.75" x14ac:dyDescent="0.2">
      <c r="A459" s="1" t="s">
        <v>1224</v>
      </c>
      <c r="B459">
        <f>COUNTIF(Table1[[Cast (1)]:[Cast (5)]],Table2[[#This Row],[Actor]])</f>
        <v>1</v>
      </c>
    </row>
    <row r="460" spans="1:2" ht="12.75" x14ac:dyDescent="0.2">
      <c r="A460" s="1" t="s">
        <v>1910</v>
      </c>
      <c r="B460">
        <f>COUNTIF(Table1[[Cast (1)]:[Cast (5)]],Table2[[#This Row],[Actor]])</f>
        <v>1</v>
      </c>
    </row>
    <row r="461" spans="1:2" ht="12.75" x14ac:dyDescent="0.2">
      <c r="A461" s="1" t="s">
        <v>581</v>
      </c>
      <c r="B461">
        <f>COUNTIF(Table1[[Cast (1)]:[Cast (5)]],Table2[[#This Row],[Actor]])</f>
        <v>1</v>
      </c>
    </row>
    <row r="462" spans="1:2" ht="12.75" x14ac:dyDescent="0.2">
      <c r="A462" s="1" t="s">
        <v>1978</v>
      </c>
      <c r="B462">
        <f>COUNTIF(Table1[[Cast (1)]:[Cast (5)]],Table2[[#This Row],[Actor]])</f>
        <v>2</v>
      </c>
    </row>
    <row r="463" spans="1:2" ht="12.75" x14ac:dyDescent="0.2">
      <c r="A463" s="1" t="s">
        <v>2531</v>
      </c>
      <c r="B463">
        <f>COUNTIF(Table1[[Cast (1)]:[Cast (5)]],Table2[[#This Row],[Actor]])</f>
        <v>1</v>
      </c>
    </row>
    <row r="464" spans="1:2" ht="12.75" x14ac:dyDescent="0.2">
      <c r="A464" s="1" t="s">
        <v>1079</v>
      </c>
      <c r="B464">
        <f>COUNTIF(Table1[[Cast (1)]:[Cast (5)]],Table2[[#This Row],[Actor]])</f>
        <v>1</v>
      </c>
    </row>
    <row r="465" spans="1:2" ht="12.75" x14ac:dyDescent="0.2">
      <c r="A465" s="1" t="s">
        <v>797</v>
      </c>
      <c r="B465">
        <f>COUNTIF(Table1[[Cast (1)]:[Cast (5)]],Table2[[#This Row],[Actor]])</f>
        <v>1</v>
      </c>
    </row>
    <row r="466" spans="1:2" ht="12.75" x14ac:dyDescent="0.2">
      <c r="A466" s="1" t="s">
        <v>526</v>
      </c>
      <c r="B466">
        <f>COUNTIF(Table1[[Cast (1)]:[Cast (5)]],Table2[[#This Row],[Actor]])</f>
        <v>1</v>
      </c>
    </row>
    <row r="467" spans="1:2" ht="12.75" x14ac:dyDescent="0.2">
      <c r="A467" s="1" t="s">
        <v>946</v>
      </c>
      <c r="B467">
        <f>COUNTIF(Table1[[Cast (1)]:[Cast (5)]],Table2[[#This Row],[Actor]])</f>
        <v>1</v>
      </c>
    </row>
    <row r="468" spans="1:2" ht="12.75" x14ac:dyDescent="0.2">
      <c r="A468" s="1" t="s">
        <v>794</v>
      </c>
      <c r="B468">
        <f>COUNTIF(Table1[[Cast (1)]:[Cast (5)]],Table2[[#This Row],[Actor]])</f>
        <v>1</v>
      </c>
    </row>
    <row r="469" spans="1:2" ht="12.75" x14ac:dyDescent="0.2">
      <c r="A469" s="1" t="s">
        <v>127</v>
      </c>
      <c r="B469">
        <f>COUNTIF(Table1[[Cast (1)]:[Cast (5)]],Table2[[#This Row],[Actor]])</f>
        <v>1</v>
      </c>
    </row>
    <row r="470" spans="1:2" ht="12.75" x14ac:dyDescent="0.2">
      <c r="A470" s="1" t="s">
        <v>338</v>
      </c>
      <c r="B470">
        <f>COUNTIF(Table1[[Cast (1)]:[Cast (5)]],Table2[[#This Row],[Actor]])</f>
        <v>3</v>
      </c>
    </row>
    <row r="471" spans="1:2" ht="12.75" x14ac:dyDescent="0.2">
      <c r="A471" s="1" t="s">
        <v>1406</v>
      </c>
      <c r="B471">
        <f>COUNTIF(Table1[[Cast (1)]:[Cast (5)]],Table2[[#This Row],[Actor]])</f>
        <v>1</v>
      </c>
    </row>
    <row r="472" spans="1:2" ht="12.75" x14ac:dyDescent="0.2">
      <c r="A472" s="1" t="s">
        <v>1249</v>
      </c>
      <c r="B472">
        <f>COUNTIF(Table1[[Cast (1)]:[Cast (5)]],Table2[[#This Row],[Actor]])</f>
        <v>2</v>
      </c>
    </row>
    <row r="473" spans="1:2" ht="12.75" x14ac:dyDescent="0.2">
      <c r="A473" s="1" t="s">
        <v>2415</v>
      </c>
      <c r="B473">
        <f>COUNTIF(Table1[[Cast (1)]:[Cast (5)]],Table2[[#This Row],[Actor]])</f>
        <v>1</v>
      </c>
    </row>
    <row r="474" spans="1:2" ht="12.75" x14ac:dyDescent="0.2">
      <c r="A474" s="1" t="s">
        <v>1611</v>
      </c>
      <c r="B474">
        <f>COUNTIF(Table1[[Cast (1)]:[Cast (5)]],Table2[[#This Row],[Actor]])</f>
        <v>2</v>
      </c>
    </row>
    <row r="475" spans="1:2" ht="12.75" x14ac:dyDescent="0.2">
      <c r="A475" s="1" t="s">
        <v>1235</v>
      </c>
      <c r="B475">
        <f>COUNTIF(Table1[[Cast (1)]:[Cast (5)]],Table2[[#This Row],[Actor]])</f>
        <v>1</v>
      </c>
    </row>
    <row r="476" spans="1:2" ht="12.75" x14ac:dyDescent="0.2">
      <c r="A476" s="1" t="s">
        <v>2604</v>
      </c>
      <c r="B476">
        <f>COUNTIF(Table1[[Cast (1)]:[Cast (5)]],Table2[[#This Row],[Actor]])</f>
        <v>1</v>
      </c>
    </row>
    <row r="477" spans="1:2" ht="12.75" x14ac:dyDescent="0.2">
      <c r="A477" s="1" t="s">
        <v>2690</v>
      </c>
      <c r="B477">
        <f>COUNTIF(Table1[[Cast (1)]:[Cast (5)]],Table2[[#This Row],[Actor]])</f>
        <v>1</v>
      </c>
    </row>
    <row r="478" spans="1:2" ht="12.75" x14ac:dyDescent="0.2">
      <c r="A478" s="1" t="s">
        <v>2092</v>
      </c>
      <c r="B478">
        <f>COUNTIF(Table1[[Cast (1)]:[Cast (5)]],Table2[[#This Row],[Actor]])</f>
        <v>2</v>
      </c>
    </row>
    <row r="479" spans="1:2" ht="12.75" x14ac:dyDescent="0.2">
      <c r="A479" s="1" t="s">
        <v>1287</v>
      </c>
      <c r="B479">
        <f>COUNTIF(Table1[[Cast (1)]:[Cast (5)]],Table2[[#This Row],[Actor]])</f>
        <v>1</v>
      </c>
    </row>
    <row r="480" spans="1:2" ht="12.75" x14ac:dyDescent="0.2">
      <c r="A480" s="1" t="s">
        <v>2519</v>
      </c>
      <c r="B480">
        <f>COUNTIF(Table1[[Cast (1)]:[Cast (5)]],Table2[[#This Row],[Actor]])</f>
        <v>1</v>
      </c>
    </row>
    <row r="481" spans="1:2" ht="12.75" x14ac:dyDescent="0.2">
      <c r="A481" s="1" t="s">
        <v>966</v>
      </c>
      <c r="B481">
        <f>COUNTIF(Table1[[Cast (1)]:[Cast (5)]],Table2[[#This Row],[Actor]])</f>
        <v>1</v>
      </c>
    </row>
    <row r="482" spans="1:2" ht="12.75" x14ac:dyDescent="0.2">
      <c r="A482" s="1" t="s">
        <v>2495</v>
      </c>
      <c r="B482">
        <f>COUNTIF(Table1[[Cast (1)]:[Cast (5)]],Table2[[#This Row],[Actor]])</f>
        <v>1</v>
      </c>
    </row>
    <row r="483" spans="1:2" ht="12.75" x14ac:dyDescent="0.2">
      <c r="A483" s="1" t="s">
        <v>59</v>
      </c>
      <c r="B483">
        <f>COUNTIF(Table1[[Cast (1)]:[Cast (5)]],Table2[[#This Row],[Actor]])</f>
        <v>1</v>
      </c>
    </row>
    <row r="484" spans="1:2" ht="12.75" x14ac:dyDescent="0.2">
      <c r="A484" s="1" t="s">
        <v>66</v>
      </c>
      <c r="B484">
        <f>COUNTIF(Table1[[Cast (1)]:[Cast (5)]],Table2[[#This Row],[Actor]])</f>
        <v>4</v>
      </c>
    </row>
    <row r="485" spans="1:2" ht="12.75" x14ac:dyDescent="0.2">
      <c r="A485" s="1" t="s">
        <v>643</v>
      </c>
      <c r="B485">
        <f>COUNTIF(Table1[[Cast (1)]:[Cast (5)]],Table2[[#This Row],[Actor]])</f>
        <v>1</v>
      </c>
    </row>
    <row r="486" spans="1:2" ht="12.75" x14ac:dyDescent="0.2">
      <c r="A486" s="1" t="s">
        <v>1505</v>
      </c>
      <c r="B486">
        <f>COUNTIF(Table1[[Cast (1)]:[Cast (5)]],Table2[[#This Row],[Actor]])</f>
        <v>1</v>
      </c>
    </row>
    <row r="487" spans="1:2" ht="12.75" x14ac:dyDescent="0.2">
      <c r="A487" s="1" t="s">
        <v>81</v>
      </c>
      <c r="B487">
        <f>COUNTIF(Table1[[Cast (1)]:[Cast (5)]],Table2[[#This Row],[Actor]])</f>
        <v>1</v>
      </c>
    </row>
    <row r="488" spans="1:2" ht="12.75" x14ac:dyDescent="0.2">
      <c r="A488" s="1" t="s">
        <v>1122</v>
      </c>
      <c r="B488">
        <f>COUNTIF(Table1[[Cast (1)]:[Cast (5)]],Table2[[#This Row],[Actor]])</f>
        <v>1</v>
      </c>
    </row>
    <row r="489" spans="1:2" ht="12.75" x14ac:dyDescent="0.2">
      <c r="A489" s="1" t="s">
        <v>2617</v>
      </c>
      <c r="B489">
        <f>COUNTIF(Table1[[Cast (1)]:[Cast (5)]],Table2[[#This Row],[Actor]])</f>
        <v>1</v>
      </c>
    </row>
    <row r="490" spans="1:2" ht="12.75" x14ac:dyDescent="0.2">
      <c r="A490" s="1" t="s">
        <v>764</v>
      </c>
      <c r="B490">
        <f>COUNTIF(Table1[[Cast (1)]:[Cast (5)]],Table2[[#This Row],[Actor]])</f>
        <v>5</v>
      </c>
    </row>
    <row r="491" spans="1:2" ht="12.75" x14ac:dyDescent="0.2">
      <c r="A491" s="1" t="s">
        <v>558</v>
      </c>
      <c r="B491">
        <f>COUNTIF(Table1[[Cast (1)]:[Cast (5)]],Table2[[#This Row],[Actor]])</f>
        <v>2</v>
      </c>
    </row>
    <row r="492" spans="1:2" ht="12.75" x14ac:dyDescent="0.2">
      <c r="A492" s="1" t="s">
        <v>283</v>
      </c>
      <c r="B492">
        <f>COUNTIF(Table1[[Cast (1)]:[Cast (5)]],Table2[[#This Row],[Actor]])</f>
        <v>4</v>
      </c>
    </row>
    <row r="493" spans="1:2" ht="12.75" x14ac:dyDescent="0.2">
      <c r="A493" s="1" t="s">
        <v>1463</v>
      </c>
      <c r="B493">
        <f>COUNTIF(Table1[[Cast (1)]:[Cast (5)]],Table2[[#This Row],[Actor]])</f>
        <v>1</v>
      </c>
    </row>
    <row r="494" spans="1:2" ht="12.75" x14ac:dyDescent="0.2">
      <c r="A494" s="1" t="s">
        <v>954</v>
      </c>
      <c r="B494">
        <f>COUNTIF(Table1[[Cast (1)]:[Cast (5)]],Table2[[#This Row],[Actor]])</f>
        <v>1</v>
      </c>
    </row>
    <row r="495" spans="1:2" ht="12.75" x14ac:dyDescent="0.2">
      <c r="A495" s="1" t="s">
        <v>2603</v>
      </c>
      <c r="B495">
        <f>COUNTIF(Table1[[Cast (1)]:[Cast (5)]],Table2[[#This Row],[Actor]])</f>
        <v>1</v>
      </c>
    </row>
    <row r="496" spans="1:2" ht="12.75" x14ac:dyDescent="0.2">
      <c r="A496" s="1" t="s">
        <v>2795</v>
      </c>
      <c r="B496">
        <f>COUNTIF(Table1[[Cast (1)]:[Cast (5)]],Table2[[#This Row],[Actor]])</f>
        <v>1</v>
      </c>
    </row>
    <row r="497" spans="1:2" ht="12.75" x14ac:dyDescent="0.2">
      <c r="A497" s="1" t="s">
        <v>641</v>
      </c>
      <c r="B497">
        <f>COUNTIF(Table1[[Cast (1)]:[Cast (5)]],Table2[[#This Row],[Actor]])</f>
        <v>1</v>
      </c>
    </row>
    <row r="498" spans="1:2" ht="12.75" x14ac:dyDescent="0.2">
      <c r="A498" s="1" t="s">
        <v>787</v>
      </c>
      <c r="B498">
        <f>COUNTIF(Table1[[Cast (1)]:[Cast (5)]],Table2[[#This Row],[Actor]])</f>
        <v>3</v>
      </c>
    </row>
    <row r="499" spans="1:2" ht="12.75" x14ac:dyDescent="0.2">
      <c r="A499" s="1" t="s">
        <v>464</v>
      </c>
      <c r="B499">
        <f>COUNTIF(Table1[[Cast (1)]:[Cast (5)]],Table2[[#This Row],[Actor]])</f>
        <v>8</v>
      </c>
    </row>
    <row r="500" spans="1:2" ht="12.75" x14ac:dyDescent="0.2">
      <c r="A500" s="1" t="s">
        <v>1276</v>
      </c>
      <c r="B500">
        <f>COUNTIF(Table1[[Cast (1)]:[Cast (5)]],Table2[[#This Row],[Actor]])</f>
        <v>1</v>
      </c>
    </row>
    <row r="501" spans="1:2" ht="12.75" x14ac:dyDescent="0.2">
      <c r="A501" s="1" t="s">
        <v>1419</v>
      </c>
      <c r="B501">
        <f>COUNTIF(Table1[[Cast (1)]:[Cast (5)]],Table2[[#This Row],[Actor]])</f>
        <v>1</v>
      </c>
    </row>
    <row r="502" spans="1:2" ht="12.75" x14ac:dyDescent="0.2">
      <c r="A502" s="1" t="s">
        <v>2231</v>
      </c>
      <c r="B502">
        <f>COUNTIF(Table1[[Cast (1)]:[Cast (5)]],Table2[[#This Row],[Actor]])</f>
        <v>1</v>
      </c>
    </row>
    <row r="503" spans="1:2" ht="12.75" x14ac:dyDescent="0.2">
      <c r="A503" s="1" t="s">
        <v>1900</v>
      </c>
      <c r="B503">
        <f>COUNTIF(Table1[[Cast (1)]:[Cast (5)]],Table2[[#This Row],[Actor]])</f>
        <v>1</v>
      </c>
    </row>
    <row r="504" spans="1:2" ht="12.75" x14ac:dyDescent="0.2">
      <c r="A504" s="1" t="s">
        <v>47</v>
      </c>
      <c r="B504">
        <f>COUNTIF(Table1[[Cast (1)]:[Cast (5)]],Table2[[#This Row],[Actor]])</f>
        <v>5</v>
      </c>
    </row>
    <row r="505" spans="1:2" ht="12.75" x14ac:dyDescent="0.2">
      <c r="A505" s="1" t="s">
        <v>859</v>
      </c>
      <c r="B505">
        <f>COUNTIF(Table1[[Cast (1)]:[Cast (5)]],Table2[[#This Row],[Actor]])</f>
        <v>5</v>
      </c>
    </row>
    <row r="506" spans="1:2" ht="12.75" x14ac:dyDescent="0.2">
      <c r="A506" s="1" t="s">
        <v>2463</v>
      </c>
      <c r="B506">
        <f>COUNTIF(Table1[[Cast (1)]:[Cast (5)]],Table2[[#This Row],[Actor]])</f>
        <v>2</v>
      </c>
    </row>
    <row r="507" spans="1:2" ht="12.75" x14ac:dyDescent="0.2">
      <c r="A507" s="1" t="s">
        <v>2440</v>
      </c>
      <c r="B507">
        <f>COUNTIF(Table1[[Cast (1)]:[Cast (5)]],Table2[[#This Row],[Actor]])</f>
        <v>1</v>
      </c>
    </row>
    <row r="508" spans="1:2" ht="12.75" x14ac:dyDescent="0.2">
      <c r="A508" s="1" t="s">
        <v>111</v>
      </c>
      <c r="B508">
        <f>COUNTIF(Table1[[Cast (1)]:[Cast (5)]],Table2[[#This Row],[Actor]])</f>
        <v>3</v>
      </c>
    </row>
    <row r="509" spans="1:2" ht="12.75" x14ac:dyDescent="0.2">
      <c r="A509" s="1" t="s">
        <v>1223</v>
      </c>
      <c r="B509">
        <f>COUNTIF(Table1[[Cast (1)]:[Cast (5)]],Table2[[#This Row],[Actor]])</f>
        <v>1</v>
      </c>
    </row>
    <row r="510" spans="1:2" ht="12.75" x14ac:dyDescent="0.2">
      <c r="A510" s="1" t="s">
        <v>2070</v>
      </c>
      <c r="B510">
        <f>COUNTIF(Table1[[Cast (1)]:[Cast (5)]],Table2[[#This Row],[Actor]])</f>
        <v>1</v>
      </c>
    </row>
    <row r="511" spans="1:2" ht="12.75" x14ac:dyDescent="0.2">
      <c r="A511" s="1" t="s">
        <v>163</v>
      </c>
      <c r="B511">
        <f>COUNTIF(Table1[[Cast (1)]:[Cast (5)]],Table2[[#This Row],[Actor]])</f>
        <v>1</v>
      </c>
    </row>
    <row r="512" spans="1:2" ht="12.75" x14ac:dyDescent="0.2">
      <c r="A512" s="1" t="s">
        <v>1486</v>
      </c>
      <c r="B512">
        <f>COUNTIF(Table1[[Cast (1)]:[Cast (5)]],Table2[[#This Row],[Actor]])</f>
        <v>3</v>
      </c>
    </row>
    <row r="513" spans="1:2" ht="12.75" x14ac:dyDescent="0.2">
      <c r="A513" s="1" t="s">
        <v>2051</v>
      </c>
      <c r="B513">
        <f>COUNTIF(Table1[[Cast (1)]:[Cast (5)]],Table2[[#This Row],[Actor]])</f>
        <v>1</v>
      </c>
    </row>
    <row r="514" spans="1:2" ht="12.75" x14ac:dyDescent="0.2">
      <c r="A514" s="1" t="s">
        <v>2732</v>
      </c>
      <c r="B514">
        <f>COUNTIF(Table1[[Cast (1)]:[Cast (5)]],Table2[[#This Row],[Actor]])</f>
        <v>1</v>
      </c>
    </row>
    <row r="515" spans="1:2" ht="12.75" x14ac:dyDescent="0.2">
      <c r="A515" s="1" t="s">
        <v>2000</v>
      </c>
      <c r="B515">
        <f>COUNTIF(Table1[[Cast (1)]:[Cast (5)]],Table2[[#This Row],[Actor]])</f>
        <v>2</v>
      </c>
    </row>
    <row r="516" spans="1:2" ht="12.75" x14ac:dyDescent="0.2">
      <c r="A516" s="1" t="s">
        <v>1137</v>
      </c>
      <c r="B516">
        <f>COUNTIF(Table1[[Cast (1)]:[Cast (5)]],Table2[[#This Row],[Actor]])</f>
        <v>1</v>
      </c>
    </row>
    <row r="517" spans="1:2" ht="12.75" x14ac:dyDescent="0.2">
      <c r="A517" s="1" t="s">
        <v>912</v>
      </c>
      <c r="B517">
        <f>COUNTIF(Table1[[Cast (1)]:[Cast (5)]],Table2[[#This Row],[Actor]])</f>
        <v>2</v>
      </c>
    </row>
    <row r="518" spans="1:2" ht="12.75" x14ac:dyDescent="0.2">
      <c r="A518" s="1" t="s">
        <v>331</v>
      </c>
      <c r="B518">
        <f>COUNTIF(Table1[[Cast (1)]:[Cast (5)]],Table2[[#This Row],[Actor]])</f>
        <v>1</v>
      </c>
    </row>
    <row r="519" spans="1:2" ht="12.75" x14ac:dyDescent="0.2">
      <c r="A519" s="1" t="s">
        <v>74</v>
      </c>
      <c r="B519">
        <f>COUNTIF(Table1[[Cast (1)]:[Cast (5)]],Table2[[#This Row],[Actor]])</f>
        <v>3</v>
      </c>
    </row>
    <row r="520" spans="1:2" ht="12.75" x14ac:dyDescent="0.2">
      <c r="A520" s="1" t="s">
        <v>1289</v>
      </c>
      <c r="B520">
        <f>COUNTIF(Table1[[Cast (1)]:[Cast (5)]],Table2[[#This Row],[Actor]])</f>
        <v>2</v>
      </c>
    </row>
    <row r="521" spans="1:2" ht="12.75" x14ac:dyDescent="0.2">
      <c r="A521" s="1" t="s">
        <v>673</v>
      </c>
      <c r="B521">
        <f>COUNTIF(Table1[[Cast (1)]:[Cast (5)]],Table2[[#This Row],[Actor]])</f>
        <v>2</v>
      </c>
    </row>
    <row r="522" spans="1:2" ht="12.75" x14ac:dyDescent="0.2">
      <c r="A522" s="1" t="s">
        <v>559</v>
      </c>
      <c r="B522">
        <f>COUNTIF(Table1[[Cast (1)]:[Cast (5)]],Table2[[#This Row],[Actor]])</f>
        <v>2</v>
      </c>
    </row>
    <row r="523" spans="1:2" ht="12.75" x14ac:dyDescent="0.2">
      <c r="A523" s="1" t="s">
        <v>1797</v>
      </c>
      <c r="B523">
        <f>COUNTIF(Table1[[Cast (1)]:[Cast (5)]],Table2[[#This Row],[Actor]])</f>
        <v>1</v>
      </c>
    </row>
    <row r="524" spans="1:2" ht="12.75" x14ac:dyDescent="0.2">
      <c r="A524" s="1" t="s">
        <v>950</v>
      </c>
      <c r="B524">
        <f>COUNTIF(Table1[[Cast (1)]:[Cast (5)]],Table2[[#This Row],[Actor]])</f>
        <v>1</v>
      </c>
    </row>
    <row r="525" spans="1:2" ht="12.75" x14ac:dyDescent="0.2">
      <c r="A525" s="1" t="s">
        <v>2702</v>
      </c>
      <c r="B525">
        <f>COUNTIF(Table1[[Cast (1)]:[Cast (5)]],Table2[[#This Row],[Actor]])</f>
        <v>1</v>
      </c>
    </row>
    <row r="526" spans="1:2" ht="12.75" x14ac:dyDescent="0.2">
      <c r="A526" s="1" t="s">
        <v>272</v>
      </c>
      <c r="B526">
        <f>COUNTIF(Table1[[Cast (1)]:[Cast (5)]],Table2[[#This Row],[Actor]])</f>
        <v>2</v>
      </c>
    </row>
    <row r="527" spans="1:2" ht="12.75" x14ac:dyDescent="0.2">
      <c r="A527" s="1" t="s">
        <v>161</v>
      </c>
      <c r="B527">
        <f>COUNTIF(Table1[[Cast (1)]:[Cast (5)]],Table2[[#This Row],[Actor]])</f>
        <v>1</v>
      </c>
    </row>
    <row r="528" spans="1:2" ht="12.75" x14ac:dyDescent="0.2">
      <c r="A528" s="1" t="s">
        <v>89</v>
      </c>
      <c r="B528">
        <f>COUNTIF(Table1[[Cast (1)]:[Cast (5)]],Table2[[#This Row],[Actor]])</f>
        <v>3</v>
      </c>
    </row>
    <row r="529" spans="1:2" ht="12.75" x14ac:dyDescent="0.2">
      <c r="A529" s="1" t="s">
        <v>103</v>
      </c>
      <c r="B529">
        <f>COUNTIF(Table1[[Cast (1)]:[Cast (5)]],Table2[[#This Row],[Actor]])</f>
        <v>1</v>
      </c>
    </row>
    <row r="530" spans="1:2" ht="12.75" x14ac:dyDescent="0.2">
      <c r="A530" s="1" t="s">
        <v>2312</v>
      </c>
      <c r="B530">
        <f>COUNTIF(Table1[[Cast (1)]:[Cast (5)]],Table2[[#This Row],[Actor]])</f>
        <v>1</v>
      </c>
    </row>
    <row r="531" spans="1:2" ht="12.75" x14ac:dyDescent="0.2">
      <c r="A531" s="1" t="s">
        <v>2237</v>
      </c>
      <c r="B531">
        <f>COUNTIF(Table1[[Cast (1)]:[Cast (5)]],Table2[[#This Row],[Actor]])</f>
        <v>1</v>
      </c>
    </row>
    <row r="532" spans="1:2" ht="12.75" x14ac:dyDescent="0.2">
      <c r="A532" s="1" t="s">
        <v>718</v>
      </c>
      <c r="B532">
        <f>COUNTIF(Table1[[Cast (1)]:[Cast (5)]],Table2[[#This Row],[Actor]])</f>
        <v>4</v>
      </c>
    </row>
    <row r="533" spans="1:2" ht="12.75" x14ac:dyDescent="0.2">
      <c r="A533" s="1" t="s">
        <v>1216</v>
      </c>
      <c r="B533">
        <f>COUNTIF(Table1[[Cast (1)]:[Cast (5)]],Table2[[#This Row],[Actor]])</f>
        <v>1</v>
      </c>
    </row>
    <row r="534" spans="1:2" ht="12.75" x14ac:dyDescent="0.2">
      <c r="A534" s="1" t="s">
        <v>445</v>
      </c>
      <c r="B534">
        <f>COUNTIF(Table1[[Cast (1)]:[Cast (5)]],Table2[[#This Row],[Actor]])</f>
        <v>1</v>
      </c>
    </row>
    <row r="535" spans="1:2" ht="12.75" x14ac:dyDescent="0.2">
      <c r="A535" s="1" t="s">
        <v>1241</v>
      </c>
      <c r="B535">
        <f>COUNTIF(Table1[[Cast (1)]:[Cast (5)]],Table2[[#This Row],[Actor]])</f>
        <v>1</v>
      </c>
    </row>
    <row r="536" spans="1:2" ht="12.75" x14ac:dyDescent="0.2">
      <c r="A536" s="3" t="s">
        <v>1711</v>
      </c>
      <c r="B536">
        <f>COUNTIF(Table1[[Cast (1)]:[Cast (5)]],Table2[[#This Row],[Actor]])</f>
        <v>1</v>
      </c>
    </row>
    <row r="537" spans="1:2" ht="12.75" x14ac:dyDescent="0.2">
      <c r="A537" s="1" t="s">
        <v>26</v>
      </c>
      <c r="B537">
        <f>COUNTIF(Table1[[Cast (1)]:[Cast (5)]],Table2[[#This Row],[Actor]])</f>
        <v>3</v>
      </c>
    </row>
    <row r="538" spans="1:2" ht="12.75" x14ac:dyDescent="0.2">
      <c r="A538" s="1" t="s">
        <v>2014</v>
      </c>
      <c r="B538">
        <f>COUNTIF(Table1[[Cast (1)]:[Cast (5)]],Table2[[#This Row],[Actor]])</f>
        <v>1</v>
      </c>
    </row>
    <row r="539" spans="1:2" ht="12.75" x14ac:dyDescent="0.2">
      <c r="A539" s="1" t="s">
        <v>516</v>
      </c>
      <c r="B539">
        <f>COUNTIF(Table1[[Cast (1)]:[Cast (5)]],Table2[[#This Row],[Actor]])</f>
        <v>1</v>
      </c>
    </row>
    <row r="540" spans="1:2" ht="12.75" x14ac:dyDescent="0.2">
      <c r="A540" s="1" t="s">
        <v>2290</v>
      </c>
      <c r="B540">
        <f>COUNTIF(Table1[[Cast (1)]:[Cast (5)]],Table2[[#This Row],[Actor]])</f>
        <v>2</v>
      </c>
    </row>
    <row r="541" spans="1:2" ht="12.75" x14ac:dyDescent="0.2">
      <c r="A541" s="1" t="s">
        <v>724</v>
      </c>
      <c r="B541">
        <f>COUNTIF(Table1[[Cast (1)]:[Cast (5)]],Table2[[#This Row],[Actor]])</f>
        <v>3</v>
      </c>
    </row>
    <row r="542" spans="1:2" ht="12.75" x14ac:dyDescent="0.2">
      <c r="A542" s="1" t="s">
        <v>677</v>
      </c>
      <c r="B542">
        <f>COUNTIF(Table1[[Cast (1)]:[Cast (5)]],Table2[[#This Row],[Actor]])</f>
        <v>1</v>
      </c>
    </row>
    <row r="543" spans="1:2" ht="12.75" x14ac:dyDescent="0.2">
      <c r="A543" s="1" t="s">
        <v>1771</v>
      </c>
      <c r="B543">
        <f>COUNTIF(Table1[[Cast (1)]:[Cast (5)]],Table2[[#This Row],[Actor]])</f>
        <v>1</v>
      </c>
    </row>
    <row r="544" spans="1:2" ht="12.75" x14ac:dyDescent="0.2">
      <c r="A544" s="1" t="s">
        <v>853</v>
      </c>
      <c r="B544">
        <f>COUNTIF(Table1[[Cast (1)]:[Cast (5)]],Table2[[#This Row],[Actor]])</f>
        <v>1</v>
      </c>
    </row>
    <row r="545" spans="1:2" ht="12.75" x14ac:dyDescent="0.2">
      <c r="A545" s="1" t="s">
        <v>2661</v>
      </c>
      <c r="B545">
        <f>COUNTIF(Table1[[Cast (1)]:[Cast (5)]],Table2[[#This Row],[Actor]])</f>
        <v>4</v>
      </c>
    </row>
    <row r="546" spans="1:2" ht="12.75" x14ac:dyDescent="0.2">
      <c r="A546" s="1" t="s">
        <v>1886</v>
      </c>
      <c r="B546">
        <f>COUNTIF(Table1[[Cast (1)]:[Cast (5)]],Table2[[#This Row],[Actor]])</f>
        <v>1</v>
      </c>
    </row>
    <row r="547" spans="1:2" ht="12.75" x14ac:dyDescent="0.2">
      <c r="A547" s="1" t="s">
        <v>2652</v>
      </c>
      <c r="B547">
        <f>COUNTIF(Table1[[Cast (1)]:[Cast (5)]],Table2[[#This Row],[Actor]])</f>
        <v>1</v>
      </c>
    </row>
    <row r="548" spans="1:2" ht="12.75" x14ac:dyDescent="0.2">
      <c r="A548" s="1" t="s">
        <v>2774</v>
      </c>
      <c r="B548">
        <f>COUNTIF(Table1[[Cast (1)]:[Cast (5)]],Table2[[#This Row],[Actor]])</f>
        <v>1</v>
      </c>
    </row>
    <row r="549" spans="1:2" ht="12.75" x14ac:dyDescent="0.2">
      <c r="A549" s="1" t="s">
        <v>770</v>
      </c>
      <c r="B549">
        <f>COUNTIF(Table1[[Cast (1)]:[Cast (5)]],Table2[[#This Row],[Actor]])</f>
        <v>2</v>
      </c>
    </row>
    <row r="550" spans="1:2" ht="12.75" x14ac:dyDescent="0.2">
      <c r="A550" s="1" t="s">
        <v>1036</v>
      </c>
      <c r="B550">
        <f>COUNTIF(Table1[[Cast (1)]:[Cast (5)]],Table2[[#This Row],[Actor]])</f>
        <v>2</v>
      </c>
    </row>
    <row r="551" spans="1:2" ht="12.75" x14ac:dyDescent="0.2">
      <c r="A551" s="1" t="s">
        <v>2384</v>
      </c>
      <c r="B551">
        <f>COUNTIF(Table1[[Cast (1)]:[Cast (5)]],Table2[[#This Row],[Actor]])</f>
        <v>1</v>
      </c>
    </row>
    <row r="552" spans="1:2" ht="12.75" x14ac:dyDescent="0.2">
      <c r="A552" s="1" t="s">
        <v>1655</v>
      </c>
      <c r="B552">
        <f>COUNTIF(Table1[[Cast (1)]:[Cast (5)]],Table2[[#This Row],[Actor]])</f>
        <v>1</v>
      </c>
    </row>
    <row r="553" spans="1:2" ht="12.75" x14ac:dyDescent="0.2">
      <c r="A553" s="1" t="s">
        <v>416</v>
      </c>
      <c r="B553">
        <f>COUNTIF(Table1[[Cast (1)]:[Cast (5)]],Table2[[#This Row],[Actor]])</f>
        <v>1</v>
      </c>
    </row>
    <row r="554" spans="1:2" ht="12.75" x14ac:dyDescent="0.2">
      <c r="A554" s="1" t="s">
        <v>240</v>
      </c>
      <c r="B554">
        <f>COUNTIF(Table1[[Cast (1)]:[Cast (5)]],Table2[[#This Row],[Actor]])</f>
        <v>3</v>
      </c>
    </row>
    <row r="555" spans="1:2" ht="12.75" x14ac:dyDescent="0.2">
      <c r="A555" s="1" t="s">
        <v>908</v>
      </c>
      <c r="B555">
        <f>COUNTIF(Table1[[Cast (1)]:[Cast (5)]],Table2[[#This Row],[Actor]])</f>
        <v>1</v>
      </c>
    </row>
    <row r="556" spans="1:2" ht="12.75" x14ac:dyDescent="0.2">
      <c r="A556" s="1" t="s">
        <v>712</v>
      </c>
      <c r="B556">
        <f>COUNTIF(Table1[[Cast (1)]:[Cast (5)]],Table2[[#This Row],[Actor]])</f>
        <v>1</v>
      </c>
    </row>
    <row r="557" spans="1:2" ht="12.75" x14ac:dyDescent="0.2">
      <c r="A557" s="1" t="s">
        <v>2637</v>
      </c>
      <c r="B557">
        <f>COUNTIF(Table1[[Cast (1)]:[Cast (5)]],Table2[[#This Row],[Actor]])</f>
        <v>1</v>
      </c>
    </row>
    <row r="558" spans="1:2" ht="12.75" x14ac:dyDescent="0.2">
      <c r="A558" s="1" t="s">
        <v>752</v>
      </c>
      <c r="B558">
        <f>COUNTIF(Table1[[Cast (1)]:[Cast (5)]],Table2[[#This Row],[Actor]])</f>
        <v>2</v>
      </c>
    </row>
    <row r="559" spans="1:2" ht="12.75" x14ac:dyDescent="0.2">
      <c r="A559" s="1" t="s">
        <v>2548</v>
      </c>
      <c r="B559">
        <f>COUNTIF(Table1[[Cast (1)]:[Cast (5)]],Table2[[#This Row],[Actor]])</f>
        <v>1</v>
      </c>
    </row>
    <row r="560" spans="1:2" ht="12.75" x14ac:dyDescent="0.2">
      <c r="A560" s="1" t="s">
        <v>1331</v>
      </c>
      <c r="B560">
        <f>COUNTIF(Table1[[Cast (1)]:[Cast (5)]],Table2[[#This Row],[Actor]])</f>
        <v>2</v>
      </c>
    </row>
    <row r="561" spans="1:2" ht="12.75" x14ac:dyDescent="0.2">
      <c r="A561" s="1" t="s">
        <v>226</v>
      </c>
      <c r="B561">
        <f>COUNTIF(Table1[[Cast (1)]:[Cast (5)]],Table2[[#This Row],[Actor]])</f>
        <v>1</v>
      </c>
    </row>
    <row r="562" spans="1:2" ht="12.75" x14ac:dyDescent="0.2">
      <c r="A562" s="1" t="s">
        <v>1383</v>
      </c>
      <c r="B562">
        <f>COUNTIF(Table1[[Cast (1)]:[Cast (5)]],Table2[[#This Row],[Actor]])</f>
        <v>1</v>
      </c>
    </row>
    <row r="563" spans="1:2" ht="12.75" x14ac:dyDescent="0.2">
      <c r="A563" s="1" t="s">
        <v>1636</v>
      </c>
      <c r="B563">
        <f>COUNTIF(Table1[[Cast (1)]:[Cast (5)]],Table2[[#This Row],[Actor]])</f>
        <v>3</v>
      </c>
    </row>
    <row r="564" spans="1:2" ht="12.75" x14ac:dyDescent="0.2">
      <c r="A564" s="1" t="s">
        <v>1966</v>
      </c>
      <c r="B564">
        <f>COUNTIF(Table1[[Cast (1)]:[Cast (5)]],Table2[[#This Row],[Actor]])</f>
        <v>1</v>
      </c>
    </row>
    <row r="565" spans="1:2" ht="12.75" x14ac:dyDescent="0.2">
      <c r="A565" s="1" t="s">
        <v>982</v>
      </c>
      <c r="B565">
        <f>COUNTIF(Table1[[Cast (1)]:[Cast (5)]],Table2[[#This Row],[Actor]])</f>
        <v>4</v>
      </c>
    </row>
    <row r="566" spans="1:2" ht="12.75" x14ac:dyDescent="0.2">
      <c r="A566" s="1" t="s">
        <v>204</v>
      </c>
      <c r="B566">
        <f>COUNTIF(Table1[[Cast (1)]:[Cast (5)]],Table2[[#This Row],[Actor]])</f>
        <v>1</v>
      </c>
    </row>
    <row r="567" spans="1:2" ht="12.75" x14ac:dyDescent="0.2">
      <c r="A567" s="1" t="s">
        <v>493</v>
      </c>
      <c r="B567">
        <f>COUNTIF(Table1[[Cast (1)]:[Cast (5)]],Table2[[#This Row],[Actor]])</f>
        <v>4</v>
      </c>
    </row>
    <row r="568" spans="1:2" ht="12.75" x14ac:dyDescent="0.2">
      <c r="A568" s="1" t="s">
        <v>2716</v>
      </c>
      <c r="B568">
        <f>COUNTIF(Table1[[Cast (1)]:[Cast (5)]],Table2[[#This Row],[Actor]])</f>
        <v>1</v>
      </c>
    </row>
    <row r="569" spans="1:2" ht="12.75" x14ac:dyDescent="0.2">
      <c r="A569" s="1" t="s">
        <v>193</v>
      </c>
      <c r="B569">
        <f>COUNTIF(Table1[[Cast (1)]:[Cast (5)]],Table2[[#This Row],[Actor]])</f>
        <v>1</v>
      </c>
    </row>
    <row r="570" spans="1:2" ht="12.75" x14ac:dyDescent="0.2">
      <c r="A570" s="1" t="s">
        <v>1957</v>
      </c>
      <c r="B570">
        <f>COUNTIF(Table1[[Cast (1)]:[Cast (5)]],Table2[[#This Row],[Actor]])</f>
        <v>1</v>
      </c>
    </row>
    <row r="571" spans="1:2" ht="12.75" x14ac:dyDescent="0.2">
      <c r="A571" s="1" t="s">
        <v>1515</v>
      </c>
      <c r="B571">
        <f>COUNTIF(Table1[[Cast (1)]:[Cast (5)]],Table2[[#This Row],[Actor]])</f>
        <v>1</v>
      </c>
    </row>
    <row r="572" spans="1:2" ht="12.75" x14ac:dyDescent="0.2">
      <c r="A572" s="1" t="s">
        <v>1114</v>
      </c>
      <c r="B572">
        <f>COUNTIF(Table1[[Cast (1)]:[Cast (5)]],Table2[[#This Row],[Actor]])</f>
        <v>2</v>
      </c>
    </row>
    <row r="573" spans="1:2" ht="12.75" x14ac:dyDescent="0.2">
      <c r="A573" s="1" t="s">
        <v>1335</v>
      </c>
      <c r="B573">
        <f>COUNTIF(Table1[[Cast (1)]:[Cast (5)]],Table2[[#This Row],[Actor]])</f>
        <v>5</v>
      </c>
    </row>
    <row r="574" spans="1:2" ht="12.75" x14ac:dyDescent="0.2">
      <c r="A574" s="1" t="s">
        <v>741</v>
      </c>
      <c r="B574">
        <f>COUNTIF(Table1[[Cast (1)]:[Cast (5)]],Table2[[#This Row],[Actor]])</f>
        <v>6</v>
      </c>
    </row>
    <row r="575" spans="1:2" ht="12.75" x14ac:dyDescent="0.2">
      <c r="A575" s="1" t="s">
        <v>2213</v>
      </c>
      <c r="B575">
        <f>COUNTIF(Table1[[Cast (1)]:[Cast (5)]],Table2[[#This Row],[Actor]])</f>
        <v>1</v>
      </c>
    </row>
    <row r="576" spans="1:2" ht="12.75" x14ac:dyDescent="0.2">
      <c r="A576" s="1" t="s">
        <v>1002</v>
      </c>
      <c r="B576">
        <f>COUNTIF(Table1[[Cast (1)]:[Cast (5)]],Table2[[#This Row],[Actor]])</f>
        <v>2</v>
      </c>
    </row>
    <row r="577" spans="1:2" ht="12.75" x14ac:dyDescent="0.2">
      <c r="A577" s="1" t="s">
        <v>2347</v>
      </c>
      <c r="B577">
        <f>COUNTIF(Table1[[Cast (1)]:[Cast (5)]],Table2[[#This Row],[Actor]])</f>
        <v>1</v>
      </c>
    </row>
    <row r="578" spans="1:2" ht="12.75" x14ac:dyDescent="0.2">
      <c r="A578" s="1" t="s">
        <v>2518</v>
      </c>
      <c r="B578">
        <f>COUNTIF(Table1[[Cast (1)]:[Cast (5)]],Table2[[#This Row],[Actor]])</f>
        <v>1</v>
      </c>
    </row>
    <row r="579" spans="1:2" ht="12.75" x14ac:dyDescent="0.2">
      <c r="A579" s="1" t="s">
        <v>2380</v>
      </c>
      <c r="B579">
        <f>COUNTIF(Table1[[Cast (1)]:[Cast (5)]],Table2[[#This Row],[Actor]])</f>
        <v>1</v>
      </c>
    </row>
    <row r="580" spans="1:2" ht="12.75" x14ac:dyDescent="0.2">
      <c r="A580" s="1" t="s">
        <v>180</v>
      </c>
      <c r="B580">
        <f>COUNTIF(Table1[[Cast (1)]:[Cast (5)]],Table2[[#This Row],[Actor]])</f>
        <v>1</v>
      </c>
    </row>
    <row r="581" spans="1:2" ht="12.75" x14ac:dyDescent="0.2">
      <c r="A581" s="1" t="s">
        <v>1686</v>
      </c>
      <c r="B581">
        <f>COUNTIF(Table1[[Cast (1)]:[Cast (5)]],Table2[[#This Row],[Actor]])</f>
        <v>3</v>
      </c>
    </row>
    <row r="582" spans="1:2" ht="12.75" x14ac:dyDescent="0.2">
      <c r="A582" s="1" t="s">
        <v>683</v>
      </c>
      <c r="B582">
        <f>COUNTIF(Table1[[Cast (1)]:[Cast (5)]],Table2[[#This Row],[Actor]])</f>
        <v>4</v>
      </c>
    </row>
    <row r="583" spans="1:2" ht="12.75" x14ac:dyDescent="0.2">
      <c r="A583" s="1" t="s">
        <v>1045</v>
      </c>
      <c r="B583">
        <f>COUNTIF(Table1[[Cast (1)]:[Cast (5)]],Table2[[#This Row],[Actor]])</f>
        <v>1</v>
      </c>
    </row>
    <row r="584" spans="1:2" ht="12.75" x14ac:dyDescent="0.2">
      <c r="A584" s="1" t="s">
        <v>2449</v>
      </c>
      <c r="B584">
        <f>COUNTIF(Table1[[Cast (1)]:[Cast (5)]],Table2[[#This Row],[Actor]])</f>
        <v>1</v>
      </c>
    </row>
    <row r="585" spans="1:2" ht="12.75" x14ac:dyDescent="0.2">
      <c r="A585" s="1" t="s">
        <v>1340</v>
      </c>
      <c r="B585">
        <f>COUNTIF(Table1[[Cast (1)]:[Cast (5)]],Table2[[#This Row],[Actor]])</f>
        <v>2</v>
      </c>
    </row>
    <row r="586" spans="1:2" ht="12.75" x14ac:dyDescent="0.2">
      <c r="A586" s="1" t="s">
        <v>2386</v>
      </c>
      <c r="B586">
        <f>COUNTIF(Table1[[Cast (1)]:[Cast (5)]],Table2[[#This Row],[Actor]])</f>
        <v>1</v>
      </c>
    </row>
    <row r="587" spans="1:2" ht="12.75" x14ac:dyDescent="0.2">
      <c r="A587" s="1" t="s">
        <v>1330</v>
      </c>
      <c r="B587">
        <f>COUNTIF(Table1[[Cast (1)]:[Cast (5)]],Table2[[#This Row],[Actor]])</f>
        <v>1</v>
      </c>
    </row>
    <row r="588" spans="1:2" ht="12.75" x14ac:dyDescent="0.2">
      <c r="A588" s="1" t="s">
        <v>985</v>
      </c>
      <c r="B588">
        <f>COUNTIF(Table1[[Cast (1)]:[Cast (5)]],Table2[[#This Row],[Actor]])</f>
        <v>3</v>
      </c>
    </row>
    <row r="589" spans="1:2" ht="12.75" x14ac:dyDescent="0.2">
      <c r="A589" s="1" t="s">
        <v>1474</v>
      </c>
      <c r="B589">
        <f>COUNTIF(Table1[[Cast (1)]:[Cast (5)]],Table2[[#This Row],[Actor]])</f>
        <v>2</v>
      </c>
    </row>
    <row r="590" spans="1:2" ht="12.75" x14ac:dyDescent="0.2">
      <c r="A590" s="1" t="s">
        <v>553</v>
      </c>
      <c r="B590">
        <f>COUNTIF(Table1[[Cast (1)]:[Cast (5)]],Table2[[#This Row],[Actor]])</f>
        <v>4</v>
      </c>
    </row>
    <row r="591" spans="1:2" ht="12.75" x14ac:dyDescent="0.2">
      <c r="A591" s="1" t="s">
        <v>2221</v>
      </c>
      <c r="B591">
        <f>COUNTIF(Table1[[Cast (1)]:[Cast (5)]],Table2[[#This Row],[Actor]])</f>
        <v>1</v>
      </c>
    </row>
    <row r="592" spans="1:2" ht="12.75" x14ac:dyDescent="0.2">
      <c r="A592" s="1" t="s">
        <v>1152</v>
      </c>
      <c r="B592">
        <f>COUNTIF(Table1[[Cast (1)]:[Cast (5)]],Table2[[#This Row],[Actor]])</f>
        <v>7</v>
      </c>
    </row>
    <row r="593" spans="1:2" ht="12.75" x14ac:dyDescent="0.2">
      <c r="A593" s="1" t="s">
        <v>973</v>
      </c>
      <c r="B593">
        <f>COUNTIF(Table1[[Cast (1)]:[Cast (5)]],Table2[[#This Row],[Actor]])</f>
        <v>4</v>
      </c>
    </row>
    <row r="594" spans="1:2" ht="12.75" x14ac:dyDescent="0.2">
      <c r="A594" s="1" t="s">
        <v>806</v>
      </c>
      <c r="B594">
        <f>COUNTIF(Table1[[Cast (1)]:[Cast (5)]],Table2[[#This Row],[Actor]])</f>
        <v>1</v>
      </c>
    </row>
    <row r="595" spans="1:2" ht="12.75" x14ac:dyDescent="0.2">
      <c r="A595" s="1" t="s">
        <v>1990</v>
      </c>
      <c r="B595">
        <f>COUNTIF(Table1[[Cast (1)]:[Cast (5)]],Table2[[#This Row],[Actor]])</f>
        <v>1</v>
      </c>
    </row>
    <row r="596" spans="1:2" ht="12.75" x14ac:dyDescent="0.2">
      <c r="A596" s="1" t="s">
        <v>320</v>
      </c>
      <c r="B596">
        <f>COUNTIF(Table1[[Cast (1)]:[Cast (5)]],Table2[[#This Row],[Actor]])</f>
        <v>2</v>
      </c>
    </row>
    <row r="597" spans="1:2" ht="12.75" x14ac:dyDescent="0.2">
      <c r="A597" s="1" t="s">
        <v>2616</v>
      </c>
      <c r="B597">
        <f>COUNTIF(Table1[[Cast (1)]:[Cast (5)]],Table2[[#This Row],[Actor]])</f>
        <v>1</v>
      </c>
    </row>
    <row r="598" spans="1:2" ht="12.75" x14ac:dyDescent="0.2">
      <c r="A598" s="1" t="s">
        <v>735</v>
      </c>
      <c r="B598">
        <f>COUNTIF(Table1[[Cast (1)]:[Cast (5)]],Table2[[#This Row],[Actor]])</f>
        <v>2</v>
      </c>
    </row>
    <row r="599" spans="1:2" ht="12.75" x14ac:dyDescent="0.2">
      <c r="A599" s="1" t="s">
        <v>938</v>
      </c>
      <c r="B599">
        <f>COUNTIF(Table1[[Cast (1)]:[Cast (5)]],Table2[[#This Row],[Actor]])</f>
        <v>4</v>
      </c>
    </row>
    <row r="600" spans="1:2" ht="12.75" x14ac:dyDescent="0.2">
      <c r="A600" s="1" t="s">
        <v>1071</v>
      </c>
      <c r="B600">
        <f>COUNTIF(Table1[[Cast (1)]:[Cast (5)]],Table2[[#This Row],[Actor]])</f>
        <v>1</v>
      </c>
    </row>
    <row r="601" spans="1:2" ht="12.75" x14ac:dyDescent="0.2">
      <c r="A601" s="1" t="s">
        <v>734</v>
      </c>
      <c r="B601">
        <f>COUNTIF(Table1[[Cast (1)]:[Cast (5)]],Table2[[#This Row],[Actor]])</f>
        <v>2</v>
      </c>
    </row>
    <row r="602" spans="1:2" ht="12.75" x14ac:dyDescent="0.2">
      <c r="A602" s="1" t="s">
        <v>215</v>
      </c>
      <c r="B602">
        <f>COUNTIF(Table1[[Cast (1)]:[Cast (5)]],Table2[[#This Row],[Actor]])</f>
        <v>5</v>
      </c>
    </row>
    <row r="603" spans="1:2" ht="12.75" x14ac:dyDescent="0.2">
      <c r="A603" s="1" t="s">
        <v>483</v>
      </c>
      <c r="B603">
        <f>COUNTIF(Table1[[Cast (1)]:[Cast (5)]],Table2[[#This Row],[Actor]])</f>
        <v>1</v>
      </c>
    </row>
    <row r="604" spans="1:2" ht="12.75" x14ac:dyDescent="0.2">
      <c r="A604" s="1" t="s">
        <v>2364</v>
      </c>
      <c r="B604">
        <f>COUNTIF(Table1[[Cast (1)]:[Cast (5)]],Table2[[#This Row],[Actor]])</f>
        <v>1</v>
      </c>
    </row>
    <row r="605" spans="1:2" ht="12.75" x14ac:dyDescent="0.2">
      <c r="A605" s="1" t="s">
        <v>2086</v>
      </c>
      <c r="B605">
        <f>COUNTIF(Table1[[Cast (1)]:[Cast (5)]],Table2[[#This Row],[Actor]])</f>
        <v>1</v>
      </c>
    </row>
    <row r="606" spans="1:2" ht="12.75" x14ac:dyDescent="0.2">
      <c r="A606" s="1" t="s">
        <v>747</v>
      </c>
      <c r="B606">
        <f>COUNTIF(Table1[[Cast (1)]:[Cast (5)]],Table2[[#This Row],[Actor]])</f>
        <v>3</v>
      </c>
    </row>
    <row r="607" spans="1:2" ht="12.75" x14ac:dyDescent="0.2">
      <c r="A607" s="1" t="s">
        <v>2657</v>
      </c>
      <c r="B607">
        <f>COUNTIF(Table1[[Cast (1)]:[Cast (5)]],Table2[[#This Row],[Actor]])</f>
        <v>1</v>
      </c>
    </row>
    <row r="608" spans="1:2" ht="12.75" x14ac:dyDescent="0.2">
      <c r="A608" s="1" t="s">
        <v>2722</v>
      </c>
      <c r="B608">
        <f>COUNTIF(Table1[[Cast (1)]:[Cast (5)]],Table2[[#This Row],[Actor]])</f>
        <v>2</v>
      </c>
    </row>
    <row r="609" spans="1:2" ht="12.75" x14ac:dyDescent="0.2">
      <c r="A609" s="1" t="s">
        <v>116</v>
      </c>
      <c r="B609">
        <f>COUNTIF(Table1[[Cast (1)]:[Cast (5)]],Table2[[#This Row],[Actor]])</f>
        <v>7</v>
      </c>
    </row>
    <row r="610" spans="1:2" ht="12.75" x14ac:dyDescent="0.2">
      <c r="A610" s="1" t="s">
        <v>755</v>
      </c>
      <c r="B610">
        <f>COUNTIF(Table1[[Cast (1)]:[Cast (5)]],Table2[[#This Row],[Actor]])</f>
        <v>2</v>
      </c>
    </row>
    <row r="611" spans="1:2" ht="12.75" x14ac:dyDescent="0.2">
      <c r="A611" s="1" t="s">
        <v>439</v>
      </c>
      <c r="B611">
        <f>COUNTIF(Table1[[Cast (1)]:[Cast (5)]],Table2[[#This Row],[Actor]])</f>
        <v>1</v>
      </c>
    </row>
    <row r="612" spans="1:2" ht="12.75" x14ac:dyDescent="0.2">
      <c r="A612" s="1" t="s">
        <v>2286</v>
      </c>
      <c r="B612">
        <f>COUNTIF(Table1[[Cast (1)]:[Cast (5)]],Table2[[#This Row],[Actor]])</f>
        <v>1</v>
      </c>
    </row>
    <row r="613" spans="1:2" ht="12.75" x14ac:dyDescent="0.2">
      <c r="A613" s="1" t="s">
        <v>1378</v>
      </c>
      <c r="B613">
        <f>COUNTIF(Table1[[Cast (1)]:[Cast (5)]],Table2[[#This Row],[Actor]])</f>
        <v>1</v>
      </c>
    </row>
    <row r="614" spans="1:2" ht="12.75" x14ac:dyDescent="0.2">
      <c r="A614" s="1" t="s">
        <v>845</v>
      </c>
      <c r="B614">
        <f>COUNTIF(Table1[[Cast (1)]:[Cast (5)]],Table2[[#This Row],[Actor]])</f>
        <v>1</v>
      </c>
    </row>
    <row r="615" spans="1:2" ht="12.75" x14ac:dyDescent="0.2">
      <c r="A615" s="1" t="s">
        <v>541</v>
      </c>
      <c r="B615">
        <f>COUNTIF(Table1[[Cast (1)]:[Cast (5)]],Table2[[#This Row],[Actor]])</f>
        <v>1</v>
      </c>
    </row>
    <row r="616" spans="1:2" ht="12.75" x14ac:dyDescent="0.2">
      <c r="A616" s="1" t="s">
        <v>403</v>
      </c>
      <c r="B616">
        <f>COUNTIF(Table1[[Cast (1)]:[Cast (5)]],Table2[[#This Row],[Actor]])</f>
        <v>3</v>
      </c>
    </row>
    <row r="617" spans="1:2" ht="12.75" x14ac:dyDescent="0.2">
      <c r="A617" s="1" t="s">
        <v>682</v>
      </c>
      <c r="B617">
        <f>COUNTIF(Table1[[Cast (1)]:[Cast (5)]],Table2[[#This Row],[Actor]])</f>
        <v>2</v>
      </c>
    </row>
    <row r="618" spans="1:2" ht="12.75" x14ac:dyDescent="0.2">
      <c r="A618" s="1" t="s">
        <v>2759</v>
      </c>
      <c r="B618">
        <f>COUNTIF(Table1[[Cast (1)]:[Cast (5)]],Table2[[#This Row],[Actor]])</f>
        <v>1</v>
      </c>
    </row>
    <row r="619" spans="1:2" ht="12.75" x14ac:dyDescent="0.2">
      <c r="A619" s="1" t="s">
        <v>990</v>
      </c>
      <c r="B619">
        <f>COUNTIF(Table1[[Cast (1)]:[Cast (5)]],Table2[[#This Row],[Actor]])</f>
        <v>1</v>
      </c>
    </row>
    <row r="620" spans="1:2" ht="12.75" x14ac:dyDescent="0.2">
      <c r="A620" s="1" t="s">
        <v>2076</v>
      </c>
      <c r="B620">
        <f>COUNTIF(Table1[[Cast (1)]:[Cast (5)]],Table2[[#This Row],[Actor]])</f>
        <v>1</v>
      </c>
    </row>
    <row r="621" spans="1:2" ht="12.75" x14ac:dyDescent="0.2">
      <c r="A621" s="1" t="s">
        <v>972</v>
      </c>
      <c r="B621">
        <f>COUNTIF(Table1[[Cast (1)]:[Cast (5)]],Table2[[#This Row],[Actor]])</f>
        <v>2</v>
      </c>
    </row>
    <row r="622" spans="1:2" ht="12.75" x14ac:dyDescent="0.2">
      <c r="A622" s="1" t="s">
        <v>505</v>
      </c>
      <c r="B622">
        <f>COUNTIF(Table1[[Cast (1)]:[Cast (5)]],Table2[[#This Row],[Actor]])</f>
        <v>1</v>
      </c>
    </row>
    <row r="623" spans="1:2" ht="12.75" x14ac:dyDescent="0.2">
      <c r="A623" s="1" t="s">
        <v>1377</v>
      </c>
      <c r="B623">
        <f>COUNTIF(Table1[[Cast (1)]:[Cast (5)]],Table2[[#This Row],[Actor]])</f>
        <v>1</v>
      </c>
    </row>
    <row r="624" spans="1:2" ht="12.75" x14ac:dyDescent="0.2">
      <c r="A624" s="1" t="s">
        <v>1794</v>
      </c>
      <c r="B624">
        <f>COUNTIF(Table1[[Cast (1)]:[Cast (5)]],Table2[[#This Row],[Actor]])</f>
        <v>2</v>
      </c>
    </row>
    <row r="625" spans="1:2" ht="12.75" x14ac:dyDescent="0.2">
      <c r="A625" s="1" t="s">
        <v>2752</v>
      </c>
      <c r="B625">
        <f>COUNTIF(Table1[[Cast (1)]:[Cast (5)]],Table2[[#This Row],[Actor]])</f>
        <v>1</v>
      </c>
    </row>
    <row r="626" spans="1:2" ht="12.75" x14ac:dyDescent="0.2">
      <c r="A626" s="1" t="s">
        <v>1084</v>
      </c>
      <c r="B626">
        <f>COUNTIF(Table1[[Cast (1)]:[Cast (5)]],Table2[[#This Row],[Actor]])</f>
        <v>2</v>
      </c>
    </row>
    <row r="627" spans="1:2" ht="12.75" x14ac:dyDescent="0.2">
      <c r="A627" s="1" t="s">
        <v>706</v>
      </c>
      <c r="B627">
        <f>COUNTIF(Table1[[Cast (1)]:[Cast (5)]],Table2[[#This Row],[Actor]])</f>
        <v>1</v>
      </c>
    </row>
    <row r="628" spans="1:2" ht="12.75" x14ac:dyDescent="0.2">
      <c r="A628" s="3" t="s">
        <v>1811</v>
      </c>
      <c r="B628">
        <f>COUNTIF(Table1[[Cast (1)]:[Cast (5)]],Table2[[#This Row],[Actor]])</f>
        <v>1</v>
      </c>
    </row>
    <row r="629" spans="1:2" ht="12.75" x14ac:dyDescent="0.2">
      <c r="A629" s="1" t="s">
        <v>2264</v>
      </c>
      <c r="B629">
        <f>COUNTIF(Table1[[Cast (1)]:[Cast (5)]],Table2[[#This Row],[Actor]])</f>
        <v>1</v>
      </c>
    </row>
    <row r="630" spans="1:2" ht="12.75" x14ac:dyDescent="0.2">
      <c r="A630" s="1" t="s">
        <v>955</v>
      </c>
      <c r="B630">
        <f>COUNTIF(Table1[[Cast (1)]:[Cast (5)]],Table2[[#This Row],[Actor]])</f>
        <v>1</v>
      </c>
    </row>
    <row r="631" spans="1:2" ht="12.75" x14ac:dyDescent="0.2">
      <c r="A631" s="1" t="s">
        <v>2817</v>
      </c>
      <c r="B631">
        <f>COUNTIF(Table1[[Cast (1)]:[Cast (5)]],Table2[[#This Row],[Actor]])</f>
        <v>1</v>
      </c>
    </row>
    <row r="632" spans="1:2" ht="12.75" x14ac:dyDescent="0.2">
      <c r="A632" s="1" t="s">
        <v>2471</v>
      </c>
      <c r="B632">
        <f>COUNTIF(Table1[[Cast (1)]:[Cast (5)]],Table2[[#This Row],[Actor]])</f>
        <v>1</v>
      </c>
    </row>
    <row r="633" spans="1:2" ht="12.75" x14ac:dyDescent="0.2">
      <c r="A633" s="1" t="s">
        <v>353</v>
      </c>
      <c r="B633">
        <f>COUNTIF(Table1[[Cast (1)]:[Cast (5)]],Table2[[#This Row],[Actor]])</f>
        <v>6</v>
      </c>
    </row>
    <row r="634" spans="1:2" ht="12.75" x14ac:dyDescent="0.2">
      <c r="A634" s="1" t="s">
        <v>491</v>
      </c>
      <c r="B634">
        <f>COUNTIF(Table1[[Cast (1)]:[Cast (5)]],Table2[[#This Row],[Actor]])</f>
        <v>4</v>
      </c>
    </row>
    <row r="635" spans="1:2" ht="12.75" x14ac:dyDescent="0.2">
      <c r="A635" s="1" t="s">
        <v>596</v>
      </c>
      <c r="B635">
        <f>COUNTIF(Table1[[Cast (1)]:[Cast (5)]],Table2[[#This Row],[Actor]])</f>
        <v>2</v>
      </c>
    </row>
    <row r="636" spans="1:2" ht="12.75" x14ac:dyDescent="0.2">
      <c r="A636" s="1" t="s">
        <v>2142</v>
      </c>
      <c r="B636">
        <f>COUNTIF(Table1[[Cast (1)]:[Cast (5)]],Table2[[#This Row],[Actor]])</f>
        <v>1</v>
      </c>
    </row>
    <row r="637" spans="1:2" ht="12.75" x14ac:dyDescent="0.2">
      <c r="A637" s="1" t="s">
        <v>991</v>
      </c>
      <c r="B637">
        <f>COUNTIF(Table1[[Cast (1)]:[Cast (5)]],Table2[[#This Row],[Actor]])</f>
        <v>1</v>
      </c>
    </row>
    <row r="638" spans="1:2" ht="12.75" x14ac:dyDescent="0.2">
      <c r="A638" s="1" t="s">
        <v>1892</v>
      </c>
      <c r="B638">
        <f>COUNTIF(Table1[[Cast (1)]:[Cast (5)]],Table2[[#This Row],[Actor]])</f>
        <v>1</v>
      </c>
    </row>
    <row r="639" spans="1:2" ht="12.75" x14ac:dyDescent="0.2">
      <c r="A639" s="1" t="s">
        <v>1028</v>
      </c>
      <c r="B639">
        <f>COUNTIF(Table1[[Cast (1)]:[Cast (5)]],Table2[[#This Row],[Actor]])</f>
        <v>2</v>
      </c>
    </row>
    <row r="640" spans="1:2" ht="12.75" x14ac:dyDescent="0.2">
      <c r="A640" s="1" t="s">
        <v>1418</v>
      </c>
      <c r="B640">
        <f>COUNTIF(Table1[[Cast (1)]:[Cast (5)]],Table2[[#This Row],[Actor]])</f>
        <v>1</v>
      </c>
    </row>
    <row r="641" spans="1:2" ht="12.75" x14ac:dyDescent="0.2">
      <c r="A641" s="1" t="s">
        <v>675</v>
      </c>
      <c r="B641">
        <f>COUNTIF(Table1[[Cast (1)]:[Cast (5)]],Table2[[#This Row],[Actor]])</f>
        <v>3</v>
      </c>
    </row>
    <row r="642" spans="1:2" ht="12.75" x14ac:dyDescent="0.2">
      <c r="A642" s="1" t="s">
        <v>21</v>
      </c>
      <c r="B642">
        <f>COUNTIF(Table1[[Cast (1)]:[Cast (5)]],Table2[[#This Row],[Actor]])</f>
        <v>1</v>
      </c>
    </row>
    <row r="643" spans="1:2" ht="12.75" x14ac:dyDescent="0.2">
      <c r="A643" s="1" t="s">
        <v>20</v>
      </c>
      <c r="B643">
        <f>COUNTIF(Table1[[Cast (1)]:[Cast (5)]],Table2[[#This Row],[Actor]])</f>
        <v>8</v>
      </c>
    </row>
    <row r="644" spans="1:2" ht="12.75" x14ac:dyDescent="0.2">
      <c r="A644" s="1" t="s">
        <v>27</v>
      </c>
      <c r="B644">
        <f>COUNTIF(Table1[[Cast (1)]:[Cast (5)]],Table2[[#This Row],[Actor]])</f>
        <v>2</v>
      </c>
    </row>
    <row r="645" spans="1:2" ht="12.75" x14ac:dyDescent="0.2">
      <c r="A645" s="1" t="s">
        <v>219</v>
      </c>
      <c r="B645">
        <f>COUNTIF(Table1[[Cast (1)]:[Cast (5)]],Table2[[#This Row],[Actor]])</f>
        <v>6</v>
      </c>
    </row>
    <row r="646" spans="1:2" ht="12.75" x14ac:dyDescent="0.2">
      <c r="A646" s="1" t="s">
        <v>1127</v>
      </c>
      <c r="B646">
        <f>COUNTIF(Table1[[Cast (1)]:[Cast (5)]],Table2[[#This Row],[Actor]])</f>
        <v>1</v>
      </c>
    </row>
    <row r="647" spans="1:2" ht="12.75" x14ac:dyDescent="0.2">
      <c r="A647" s="1" t="s">
        <v>456</v>
      </c>
      <c r="B647">
        <f>COUNTIF(Table1[[Cast (1)]:[Cast (5)]],Table2[[#This Row],[Actor]])</f>
        <v>3</v>
      </c>
    </row>
    <row r="648" spans="1:2" ht="12.75" x14ac:dyDescent="0.2">
      <c r="A648" s="1" t="s">
        <v>360</v>
      </c>
      <c r="B648">
        <f>COUNTIF(Table1[[Cast (1)]:[Cast (5)]],Table2[[#This Row],[Actor]])</f>
        <v>2</v>
      </c>
    </row>
    <row r="649" spans="1:2" ht="12.75" x14ac:dyDescent="0.2">
      <c r="A649" s="1" t="s">
        <v>2566</v>
      </c>
      <c r="B649">
        <f>COUNTIF(Table1[[Cast (1)]:[Cast (5)]],Table2[[#This Row],[Actor]])</f>
        <v>1</v>
      </c>
    </row>
    <row r="650" spans="1:2" ht="12.75" x14ac:dyDescent="0.2">
      <c r="A650" s="1" t="s">
        <v>1698</v>
      </c>
      <c r="B650">
        <f>COUNTIF(Table1[[Cast (1)]:[Cast (5)]],Table2[[#This Row],[Actor]])</f>
        <v>1</v>
      </c>
    </row>
    <row r="651" spans="1:2" ht="12.75" x14ac:dyDescent="0.2">
      <c r="A651" s="1" t="s">
        <v>1919</v>
      </c>
      <c r="B651">
        <f>COUNTIF(Table1[[Cast (1)]:[Cast (5)]],Table2[[#This Row],[Actor]])</f>
        <v>1</v>
      </c>
    </row>
    <row r="652" spans="1:2" ht="12.75" x14ac:dyDescent="0.2">
      <c r="A652" s="1" t="s">
        <v>1858</v>
      </c>
      <c r="B652">
        <f>COUNTIF(Table1[[Cast (1)]:[Cast (5)]],Table2[[#This Row],[Actor]])</f>
        <v>1</v>
      </c>
    </row>
    <row r="653" spans="1:2" ht="12.75" x14ac:dyDescent="0.2">
      <c r="A653" s="1" t="s">
        <v>1826</v>
      </c>
      <c r="B653">
        <f>COUNTIF(Table1[[Cast (1)]:[Cast (5)]],Table2[[#This Row],[Actor]])</f>
        <v>1</v>
      </c>
    </row>
    <row r="654" spans="1:2" ht="12.75" x14ac:dyDescent="0.2">
      <c r="A654" s="1" t="s">
        <v>352</v>
      </c>
      <c r="B654">
        <f>COUNTIF(Table1[[Cast (1)]:[Cast (5)]],Table2[[#This Row],[Actor]])</f>
        <v>5</v>
      </c>
    </row>
    <row r="655" spans="1:2" ht="12.75" x14ac:dyDescent="0.2">
      <c r="A655" s="1" t="s">
        <v>1987</v>
      </c>
      <c r="B655">
        <f>COUNTIF(Table1[[Cast (1)]:[Cast (5)]],Table2[[#This Row],[Actor]])</f>
        <v>1</v>
      </c>
    </row>
    <row r="656" spans="1:2" ht="12.75" x14ac:dyDescent="0.2">
      <c r="A656" s="1" t="s">
        <v>2435</v>
      </c>
      <c r="B656">
        <f>COUNTIF(Table1[[Cast (1)]:[Cast (5)]],Table2[[#This Row],[Actor]])</f>
        <v>1</v>
      </c>
    </row>
    <row r="657" spans="1:2" ht="12.75" x14ac:dyDescent="0.2">
      <c r="A657" s="1" t="s">
        <v>821</v>
      </c>
      <c r="B657">
        <f>COUNTIF(Table1[[Cast (1)]:[Cast (5)]],Table2[[#This Row],[Actor]])</f>
        <v>3</v>
      </c>
    </row>
    <row r="658" spans="1:2" ht="12.75" x14ac:dyDescent="0.2">
      <c r="A658" s="1" t="s">
        <v>475</v>
      </c>
      <c r="B658">
        <f>COUNTIF(Table1[[Cast (1)]:[Cast (5)]],Table2[[#This Row],[Actor]])</f>
        <v>1</v>
      </c>
    </row>
    <row r="659" spans="1:2" ht="12.75" x14ac:dyDescent="0.2">
      <c r="A659" s="1" t="s">
        <v>808</v>
      </c>
      <c r="B659">
        <f>COUNTIF(Table1[[Cast (1)]:[Cast (5)]],Table2[[#This Row],[Actor]])</f>
        <v>1</v>
      </c>
    </row>
    <row r="660" spans="1:2" ht="12.75" x14ac:dyDescent="0.2">
      <c r="A660" s="1" t="s">
        <v>852</v>
      </c>
      <c r="B660">
        <f>COUNTIF(Table1[[Cast (1)]:[Cast (5)]],Table2[[#This Row],[Actor]])</f>
        <v>2</v>
      </c>
    </row>
    <row r="661" spans="1:2" ht="12.75" x14ac:dyDescent="0.2">
      <c r="A661" s="1" t="s">
        <v>45</v>
      </c>
      <c r="B661">
        <f>COUNTIF(Table1[[Cast (1)]:[Cast (5)]],Table2[[#This Row],[Actor]])</f>
        <v>6</v>
      </c>
    </row>
    <row r="662" spans="1:2" ht="12.75" x14ac:dyDescent="0.2">
      <c r="A662" s="1" t="s">
        <v>2529</v>
      </c>
      <c r="B662">
        <f>COUNTIF(Table1[[Cast (1)]:[Cast (5)]],Table2[[#This Row],[Actor]])</f>
        <v>1</v>
      </c>
    </row>
    <row r="663" spans="1:2" ht="12.75" x14ac:dyDescent="0.2">
      <c r="A663" s="1" t="s">
        <v>1673</v>
      </c>
      <c r="B663">
        <f>COUNTIF(Table1[[Cast (1)]:[Cast (5)]],Table2[[#This Row],[Actor]])</f>
        <v>1</v>
      </c>
    </row>
    <row r="664" spans="1:2" ht="12.75" x14ac:dyDescent="0.2">
      <c r="A664" s="1" t="s">
        <v>481</v>
      </c>
      <c r="B664">
        <f>COUNTIF(Table1[[Cast (1)]:[Cast (5)]],Table2[[#This Row],[Actor]])</f>
        <v>1</v>
      </c>
    </row>
    <row r="665" spans="1:2" ht="12.75" x14ac:dyDescent="0.2">
      <c r="A665" s="1" t="s">
        <v>470</v>
      </c>
      <c r="B665">
        <f>COUNTIF(Table1[[Cast (1)]:[Cast (5)]],Table2[[#This Row],[Actor]])</f>
        <v>2</v>
      </c>
    </row>
    <row r="666" spans="1:2" ht="12.75" x14ac:dyDescent="0.2">
      <c r="A666" s="1" t="s">
        <v>1157</v>
      </c>
      <c r="B666">
        <f>COUNTIF(Table1[[Cast (1)]:[Cast (5)]],Table2[[#This Row],[Actor]])</f>
        <v>1</v>
      </c>
    </row>
    <row r="667" spans="1:2" ht="12.75" x14ac:dyDescent="0.2">
      <c r="A667" s="1" t="s">
        <v>776</v>
      </c>
      <c r="B667">
        <f>COUNTIF(Table1[[Cast (1)]:[Cast (5)]],Table2[[#This Row],[Actor]])</f>
        <v>1</v>
      </c>
    </row>
    <row r="668" spans="1:2" ht="12.75" x14ac:dyDescent="0.2">
      <c r="A668" s="1" t="s">
        <v>1206</v>
      </c>
      <c r="B668">
        <f>COUNTIF(Table1[[Cast (1)]:[Cast (5)]],Table2[[#This Row],[Actor]])</f>
        <v>1</v>
      </c>
    </row>
    <row r="669" spans="1:2" ht="12.75" x14ac:dyDescent="0.2">
      <c r="A669" s="1" t="s">
        <v>1648</v>
      </c>
      <c r="B669">
        <f>COUNTIF(Table1[[Cast (1)]:[Cast (5)]],Table2[[#This Row],[Actor]])</f>
        <v>1</v>
      </c>
    </row>
    <row r="670" spans="1:2" ht="12.75" x14ac:dyDescent="0.2">
      <c r="A670" s="1" t="s">
        <v>1764</v>
      </c>
      <c r="B670">
        <f>COUNTIF(Table1[[Cast (1)]:[Cast (5)]],Table2[[#This Row],[Actor]])</f>
        <v>1</v>
      </c>
    </row>
    <row r="671" spans="1:2" ht="12.75" x14ac:dyDescent="0.2">
      <c r="A671" s="1" t="s">
        <v>1237</v>
      </c>
      <c r="B671">
        <f>COUNTIF(Table1[[Cast (1)]:[Cast (5)]],Table2[[#This Row],[Actor]])</f>
        <v>6</v>
      </c>
    </row>
    <row r="672" spans="1:2" ht="12.75" x14ac:dyDescent="0.2">
      <c r="A672" s="3" t="s">
        <v>2459</v>
      </c>
      <c r="B672">
        <f>COUNTIF(Table1[[Cast (1)]:[Cast (5)]],Table2[[#This Row],[Actor]])</f>
        <v>1</v>
      </c>
    </row>
    <row r="673" spans="1:2" ht="12.75" x14ac:dyDescent="0.2">
      <c r="A673" s="1" t="s">
        <v>832</v>
      </c>
      <c r="B673">
        <f>COUNTIF(Table1[[Cast (1)]:[Cast (5)]],Table2[[#This Row],[Actor]])</f>
        <v>5</v>
      </c>
    </row>
    <row r="674" spans="1:2" ht="12.75" x14ac:dyDescent="0.2">
      <c r="A674" s="1" t="s">
        <v>1135</v>
      </c>
      <c r="B674">
        <f>COUNTIF(Table1[[Cast (1)]:[Cast (5)]],Table2[[#This Row],[Actor]])</f>
        <v>4</v>
      </c>
    </row>
    <row r="675" spans="1:2" ht="12.75" x14ac:dyDescent="0.2">
      <c r="A675" s="1" t="s">
        <v>196</v>
      </c>
      <c r="B675">
        <f>COUNTIF(Table1[[Cast (1)]:[Cast (5)]],Table2[[#This Row],[Actor]])</f>
        <v>1</v>
      </c>
    </row>
    <row r="676" spans="1:2" ht="12.75" x14ac:dyDescent="0.2">
      <c r="A676" s="1" t="s">
        <v>564</v>
      </c>
      <c r="B676">
        <f>COUNTIF(Table1[[Cast (1)]:[Cast (5)]],Table2[[#This Row],[Actor]])</f>
        <v>1</v>
      </c>
    </row>
    <row r="677" spans="1:2" ht="12.75" x14ac:dyDescent="0.2">
      <c r="A677" s="1" t="s">
        <v>298</v>
      </c>
      <c r="B677">
        <f>COUNTIF(Table1[[Cast (1)]:[Cast (5)]],Table2[[#This Row],[Actor]])</f>
        <v>1</v>
      </c>
    </row>
    <row r="678" spans="1:2" ht="12.75" x14ac:dyDescent="0.2">
      <c r="A678" s="1" t="s">
        <v>739</v>
      </c>
      <c r="B678">
        <f>COUNTIF(Table1[[Cast (1)]:[Cast (5)]],Table2[[#This Row],[Actor]])</f>
        <v>6</v>
      </c>
    </row>
    <row r="679" spans="1:2" ht="12.75" x14ac:dyDescent="0.2">
      <c r="A679" s="1" t="s">
        <v>300</v>
      </c>
      <c r="B679">
        <f>COUNTIF(Table1[[Cast (1)]:[Cast (5)]],Table2[[#This Row],[Actor]])</f>
        <v>2</v>
      </c>
    </row>
    <row r="680" spans="1:2" ht="12.75" x14ac:dyDescent="0.2">
      <c r="A680" s="1" t="s">
        <v>2110</v>
      </c>
      <c r="B680">
        <f>COUNTIF(Table1[[Cast (1)]:[Cast (5)]],Table2[[#This Row],[Actor]])</f>
        <v>1</v>
      </c>
    </row>
    <row r="681" spans="1:2" ht="12.75" x14ac:dyDescent="0.2">
      <c r="A681" s="1" t="s">
        <v>1308</v>
      </c>
      <c r="B681">
        <f>COUNTIF(Table1[[Cast (1)]:[Cast (5)]],Table2[[#This Row],[Actor]])</f>
        <v>1</v>
      </c>
    </row>
    <row r="682" spans="1:2" ht="12.75" x14ac:dyDescent="0.2">
      <c r="A682" s="1" t="s">
        <v>644</v>
      </c>
      <c r="B682">
        <f>COUNTIF(Table1[[Cast (1)]:[Cast (5)]],Table2[[#This Row],[Actor]])</f>
        <v>5</v>
      </c>
    </row>
    <row r="683" spans="1:2" ht="12.75" x14ac:dyDescent="0.2">
      <c r="A683" s="1" t="s">
        <v>2308</v>
      </c>
      <c r="B683">
        <f>COUNTIF(Table1[[Cast (1)]:[Cast (5)]],Table2[[#This Row],[Actor]])</f>
        <v>1</v>
      </c>
    </row>
    <row r="684" spans="1:2" ht="12.75" x14ac:dyDescent="0.2">
      <c r="A684" s="1" t="s">
        <v>1760</v>
      </c>
      <c r="B684">
        <f>COUNTIF(Table1[[Cast (1)]:[Cast (5)]],Table2[[#This Row],[Actor]])</f>
        <v>2</v>
      </c>
    </row>
    <row r="685" spans="1:2" ht="12.75" x14ac:dyDescent="0.2">
      <c r="A685" s="1" t="s">
        <v>2041</v>
      </c>
      <c r="B685">
        <f>COUNTIF(Table1[[Cast (1)]:[Cast (5)]],Table2[[#This Row],[Actor]])</f>
        <v>2</v>
      </c>
    </row>
    <row r="686" spans="1:2" ht="12.75" x14ac:dyDescent="0.2">
      <c r="A686" s="1" t="s">
        <v>1115</v>
      </c>
      <c r="B686">
        <f>COUNTIF(Table1[[Cast (1)]:[Cast (5)]],Table2[[#This Row],[Actor]])</f>
        <v>1</v>
      </c>
    </row>
    <row r="687" spans="1:2" ht="12.75" x14ac:dyDescent="0.2">
      <c r="A687" s="1" t="s">
        <v>1077</v>
      </c>
      <c r="B687">
        <f>COUNTIF(Table1[[Cast (1)]:[Cast (5)]],Table2[[#This Row],[Actor]])</f>
        <v>1</v>
      </c>
    </row>
    <row r="688" spans="1:2" ht="12.75" x14ac:dyDescent="0.2">
      <c r="A688" s="1" t="s">
        <v>725</v>
      </c>
      <c r="B688">
        <f>COUNTIF(Table1[[Cast (1)]:[Cast (5)]],Table2[[#This Row],[Actor]])</f>
        <v>1</v>
      </c>
    </row>
    <row r="689" spans="1:2" ht="12.75" x14ac:dyDescent="0.2">
      <c r="A689" s="1" t="s">
        <v>2161</v>
      </c>
      <c r="B689">
        <f>COUNTIF(Table1[[Cast (1)]:[Cast (5)]],Table2[[#This Row],[Actor]])</f>
        <v>1</v>
      </c>
    </row>
    <row r="690" spans="1:2" ht="12.75" x14ac:dyDescent="0.2">
      <c r="A690" s="1" t="s">
        <v>1354</v>
      </c>
      <c r="B690">
        <f>COUNTIF(Table1[[Cast (1)]:[Cast (5)]],Table2[[#This Row],[Actor]])</f>
        <v>4</v>
      </c>
    </row>
    <row r="691" spans="1:2" ht="12.75" x14ac:dyDescent="0.2">
      <c r="A691" s="1" t="s">
        <v>1108</v>
      </c>
      <c r="B691">
        <f>COUNTIF(Table1[[Cast (1)]:[Cast (5)]],Table2[[#This Row],[Actor]])</f>
        <v>1</v>
      </c>
    </row>
    <row r="692" spans="1:2" ht="12.75" x14ac:dyDescent="0.2">
      <c r="A692" s="1" t="s">
        <v>1776</v>
      </c>
      <c r="B692">
        <f>COUNTIF(Table1[[Cast (1)]:[Cast (5)]],Table2[[#This Row],[Actor]])</f>
        <v>1</v>
      </c>
    </row>
    <row r="693" spans="1:2" ht="12.75" x14ac:dyDescent="0.2">
      <c r="A693" s="1" t="s">
        <v>1480</v>
      </c>
      <c r="B693">
        <f>COUNTIF(Table1[[Cast (1)]:[Cast (5)]],Table2[[#This Row],[Actor]])</f>
        <v>4</v>
      </c>
    </row>
    <row r="694" spans="1:2" ht="12.75" x14ac:dyDescent="0.2">
      <c r="A694" s="1" t="s">
        <v>2466</v>
      </c>
      <c r="B694">
        <f>COUNTIF(Table1[[Cast (1)]:[Cast (5)]],Table2[[#This Row],[Actor]])</f>
        <v>1</v>
      </c>
    </row>
    <row r="695" spans="1:2" ht="12.75" x14ac:dyDescent="0.2">
      <c r="A695" s="1" t="s">
        <v>404</v>
      </c>
      <c r="B695">
        <f>COUNTIF(Table1[[Cast (1)]:[Cast (5)]],Table2[[#This Row],[Actor]])</f>
        <v>1</v>
      </c>
    </row>
    <row r="696" spans="1:2" ht="12.75" x14ac:dyDescent="0.2">
      <c r="A696" s="1" t="s">
        <v>1880</v>
      </c>
      <c r="B696">
        <f>COUNTIF(Table1[[Cast (1)]:[Cast (5)]],Table2[[#This Row],[Actor]])</f>
        <v>1</v>
      </c>
    </row>
    <row r="697" spans="1:2" ht="12.75" x14ac:dyDescent="0.2">
      <c r="A697" s="1" t="s">
        <v>2339</v>
      </c>
      <c r="B697">
        <f>COUNTIF(Table1[[Cast (1)]:[Cast (5)]],Table2[[#This Row],[Actor]])</f>
        <v>1</v>
      </c>
    </row>
    <row r="698" spans="1:2" ht="12.75" x14ac:dyDescent="0.2">
      <c r="A698" s="1" t="s">
        <v>896</v>
      </c>
      <c r="B698">
        <f>COUNTIF(Table1[[Cast (1)]:[Cast (5)]],Table2[[#This Row],[Actor]])</f>
        <v>2</v>
      </c>
    </row>
    <row r="699" spans="1:2" ht="12.75" x14ac:dyDescent="0.2">
      <c r="A699" s="1" t="s">
        <v>1440</v>
      </c>
      <c r="B699">
        <f>COUNTIF(Table1[[Cast (1)]:[Cast (5)]],Table2[[#This Row],[Actor]])</f>
        <v>1</v>
      </c>
    </row>
    <row r="700" spans="1:2" ht="12.75" x14ac:dyDescent="0.2">
      <c r="A700" s="1" t="s">
        <v>2217</v>
      </c>
      <c r="B700">
        <f>COUNTIF(Table1[[Cast (1)]:[Cast (5)]],Table2[[#This Row],[Actor]])</f>
        <v>1</v>
      </c>
    </row>
    <row r="701" spans="1:2" ht="12.75" x14ac:dyDescent="0.2">
      <c r="A701" s="1" t="s">
        <v>1857</v>
      </c>
      <c r="B701">
        <f>COUNTIF(Table1[[Cast (1)]:[Cast (5)]],Table2[[#This Row],[Actor]])</f>
        <v>1</v>
      </c>
    </row>
    <row r="702" spans="1:2" ht="12.75" x14ac:dyDescent="0.2">
      <c r="A702" s="1" t="s">
        <v>2689</v>
      </c>
      <c r="B702">
        <f>COUNTIF(Table1[[Cast (1)]:[Cast (5)]],Table2[[#This Row],[Actor]])</f>
        <v>1</v>
      </c>
    </row>
    <row r="703" spans="1:2" ht="12.75" x14ac:dyDescent="0.2">
      <c r="A703" s="3" t="s">
        <v>2728</v>
      </c>
      <c r="B703">
        <f>COUNTIF(Table1[[Cast (1)]:[Cast (5)]],Table2[[#This Row],[Actor]])</f>
        <v>1</v>
      </c>
    </row>
    <row r="704" spans="1:2" ht="12.75" x14ac:dyDescent="0.2">
      <c r="A704" s="1" t="s">
        <v>1803</v>
      </c>
      <c r="B704">
        <f>COUNTIF(Table1[[Cast (1)]:[Cast (5)]],Table2[[#This Row],[Actor]])</f>
        <v>2</v>
      </c>
    </row>
    <row r="705" spans="1:2" ht="12.75" x14ac:dyDescent="0.2">
      <c r="A705" s="1" t="s">
        <v>2226</v>
      </c>
      <c r="B705">
        <f>COUNTIF(Table1[[Cast (1)]:[Cast (5)]],Table2[[#This Row],[Actor]])</f>
        <v>1</v>
      </c>
    </row>
    <row r="706" spans="1:2" ht="12.75" x14ac:dyDescent="0.2">
      <c r="A706" s="1" t="s">
        <v>2524</v>
      </c>
      <c r="B706">
        <f>COUNTIF(Table1[[Cast (1)]:[Cast (5)]],Table2[[#This Row],[Actor]])</f>
        <v>1</v>
      </c>
    </row>
    <row r="707" spans="1:2" ht="12.75" x14ac:dyDescent="0.2">
      <c r="A707" s="1" t="s">
        <v>2592</v>
      </c>
      <c r="B707">
        <f>COUNTIF(Table1[[Cast (1)]:[Cast (5)]],Table2[[#This Row],[Actor]])</f>
        <v>1</v>
      </c>
    </row>
    <row r="708" spans="1:2" ht="12.75" x14ac:dyDescent="0.2">
      <c r="A708" s="1" t="s">
        <v>1384</v>
      </c>
      <c r="B708">
        <f>COUNTIF(Table1[[Cast (1)]:[Cast (5)]],Table2[[#This Row],[Actor]])</f>
        <v>1</v>
      </c>
    </row>
    <row r="709" spans="1:2" ht="12.75" x14ac:dyDescent="0.2">
      <c r="A709" s="1" t="s">
        <v>2739</v>
      </c>
      <c r="B709">
        <f>COUNTIF(Table1[[Cast (1)]:[Cast (5)]],Table2[[#This Row],[Actor]])</f>
        <v>1</v>
      </c>
    </row>
    <row r="710" spans="1:2" ht="12.75" x14ac:dyDescent="0.2">
      <c r="A710" s="1" t="s">
        <v>1699</v>
      </c>
      <c r="B710">
        <f>COUNTIF(Table1[[Cast (1)]:[Cast (5)]],Table2[[#This Row],[Actor]])</f>
        <v>1</v>
      </c>
    </row>
    <row r="711" spans="1:2" ht="12.75" x14ac:dyDescent="0.2">
      <c r="A711" s="1" t="s">
        <v>1741</v>
      </c>
      <c r="B711">
        <f>COUNTIF(Table1[[Cast (1)]:[Cast (5)]],Table2[[#This Row],[Actor]])</f>
        <v>2</v>
      </c>
    </row>
    <row r="712" spans="1:2" ht="12.75" x14ac:dyDescent="0.2">
      <c r="A712" s="1" t="s">
        <v>2658</v>
      </c>
      <c r="B712">
        <f>COUNTIF(Table1[[Cast (1)]:[Cast (5)]],Table2[[#This Row],[Actor]])</f>
        <v>1</v>
      </c>
    </row>
    <row r="713" spans="1:2" ht="12.75" x14ac:dyDescent="0.2">
      <c r="A713" s="1" t="s">
        <v>82</v>
      </c>
      <c r="B713">
        <f>COUNTIF(Table1[[Cast (1)]:[Cast (5)]],Table2[[#This Row],[Actor]])</f>
        <v>1</v>
      </c>
    </row>
    <row r="714" spans="1:2" ht="12.75" x14ac:dyDescent="0.2">
      <c r="A714" s="3" t="s">
        <v>2599</v>
      </c>
      <c r="B714">
        <f>COUNTIF(Table1[[Cast (1)]:[Cast (5)]],Table2[[#This Row],[Actor]])</f>
        <v>1</v>
      </c>
    </row>
    <row r="715" spans="1:2" ht="12.75" x14ac:dyDescent="0.2">
      <c r="A715" s="1" t="s">
        <v>1393</v>
      </c>
      <c r="B715">
        <f>COUNTIF(Table1[[Cast (1)]:[Cast (5)]],Table2[[#This Row],[Actor]])</f>
        <v>3</v>
      </c>
    </row>
    <row r="716" spans="1:2" ht="12.75" x14ac:dyDescent="0.2">
      <c r="A716" s="1" t="s">
        <v>436</v>
      </c>
      <c r="B716">
        <f>COUNTIF(Table1[[Cast (1)]:[Cast (5)]],Table2[[#This Row],[Actor]])</f>
        <v>3</v>
      </c>
    </row>
    <row r="717" spans="1:2" ht="12.75" x14ac:dyDescent="0.2">
      <c r="A717" s="1" t="s">
        <v>868</v>
      </c>
      <c r="B717">
        <f>COUNTIF(Table1[[Cast (1)]:[Cast (5)]],Table2[[#This Row],[Actor]])</f>
        <v>1</v>
      </c>
    </row>
    <row r="718" spans="1:2" ht="12.75" x14ac:dyDescent="0.2">
      <c r="A718" s="1" t="s">
        <v>2410</v>
      </c>
      <c r="B718">
        <f>COUNTIF(Table1[[Cast (1)]:[Cast (5)]],Table2[[#This Row],[Actor]])</f>
        <v>1</v>
      </c>
    </row>
    <row r="719" spans="1:2" ht="12.75" x14ac:dyDescent="0.2">
      <c r="A719" s="1" t="s">
        <v>627</v>
      </c>
      <c r="B719">
        <f>COUNTIF(Table1[[Cast (1)]:[Cast (5)]],Table2[[#This Row],[Actor]])</f>
        <v>4</v>
      </c>
    </row>
    <row r="720" spans="1:2" ht="12.75" x14ac:dyDescent="0.2">
      <c r="A720" s="1" t="s">
        <v>1742</v>
      </c>
      <c r="B720">
        <f>COUNTIF(Table1[[Cast (1)]:[Cast (5)]],Table2[[#This Row],[Actor]])</f>
        <v>1</v>
      </c>
    </row>
    <row r="721" spans="1:2" ht="12.75" x14ac:dyDescent="0.2">
      <c r="A721" s="1" t="s">
        <v>1513</v>
      </c>
      <c r="B721">
        <f>COUNTIF(Table1[[Cast (1)]:[Cast (5)]],Table2[[#This Row],[Actor]])</f>
        <v>2</v>
      </c>
    </row>
    <row r="722" spans="1:2" ht="12.75" x14ac:dyDescent="0.2">
      <c r="A722" s="1" t="s">
        <v>2100</v>
      </c>
      <c r="B722">
        <f>COUNTIF(Table1[[Cast (1)]:[Cast (5)]],Table2[[#This Row],[Actor]])</f>
        <v>1</v>
      </c>
    </row>
    <row r="723" spans="1:2" ht="12.75" x14ac:dyDescent="0.2">
      <c r="A723" s="1" t="s">
        <v>1951</v>
      </c>
      <c r="B723">
        <f>COUNTIF(Table1[[Cast (1)]:[Cast (5)]],Table2[[#This Row],[Actor]])</f>
        <v>1</v>
      </c>
    </row>
    <row r="724" spans="1:2" ht="12.75" x14ac:dyDescent="0.2">
      <c r="A724" s="1" t="s">
        <v>2564</v>
      </c>
      <c r="B724">
        <f>COUNTIF(Table1[[Cast (1)]:[Cast (5)]],Table2[[#This Row],[Actor]])</f>
        <v>1</v>
      </c>
    </row>
    <row r="725" spans="1:2" ht="12.75" x14ac:dyDescent="0.2">
      <c r="A725" s="1" t="s">
        <v>684</v>
      </c>
      <c r="B725">
        <f>COUNTIF(Table1[[Cast (1)]:[Cast (5)]],Table2[[#This Row],[Actor]])</f>
        <v>1</v>
      </c>
    </row>
    <row r="726" spans="1:2" ht="12.75" x14ac:dyDescent="0.2">
      <c r="A726" s="1" t="s">
        <v>273</v>
      </c>
      <c r="B726">
        <f>COUNTIF(Table1[[Cast (1)]:[Cast (5)]],Table2[[#This Row],[Actor]])</f>
        <v>2</v>
      </c>
    </row>
    <row r="727" spans="1:2" ht="12.75" x14ac:dyDescent="0.2">
      <c r="A727" s="1" t="s">
        <v>1550</v>
      </c>
      <c r="B727">
        <f>COUNTIF(Table1[[Cast (1)]:[Cast (5)]],Table2[[#This Row],[Actor]])</f>
        <v>1</v>
      </c>
    </row>
    <row r="728" spans="1:2" ht="12.75" x14ac:dyDescent="0.2">
      <c r="A728" s="1" t="s">
        <v>2052</v>
      </c>
      <c r="B728">
        <f>COUNTIF(Table1[[Cast (1)]:[Cast (5)]],Table2[[#This Row],[Actor]])</f>
        <v>1</v>
      </c>
    </row>
    <row r="729" spans="1:2" ht="12.75" x14ac:dyDescent="0.2">
      <c r="A729" s="1" t="s">
        <v>1551</v>
      </c>
      <c r="B729">
        <f>COUNTIF(Table1[[Cast (1)]:[Cast (5)]],Table2[[#This Row],[Actor]])</f>
        <v>2</v>
      </c>
    </row>
    <row r="730" spans="1:2" ht="12.75" x14ac:dyDescent="0.2">
      <c r="A730" s="1" t="s">
        <v>2197</v>
      </c>
      <c r="B730">
        <f>COUNTIF(Table1[[Cast (1)]:[Cast (5)]],Table2[[#This Row],[Actor]])</f>
        <v>2</v>
      </c>
    </row>
    <row r="731" spans="1:2" ht="12.75" x14ac:dyDescent="0.2">
      <c r="A731" s="1" t="s">
        <v>1316</v>
      </c>
      <c r="B731">
        <f>COUNTIF(Table1[[Cast (1)]:[Cast (5)]],Table2[[#This Row],[Actor]])</f>
        <v>2</v>
      </c>
    </row>
    <row r="732" spans="1:2" ht="12.75" x14ac:dyDescent="0.2">
      <c r="A732" s="1" t="s">
        <v>1142</v>
      </c>
      <c r="B732">
        <f>COUNTIF(Table1[[Cast (1)]:[Cast (5)]],Table2[[#This Row],[Actor]])</f>
        <v>1</v>
      </c>
    </row>
    <row r="733" spans="1:2" ht="12.75" x14ac:dyDescent="0.2">
      <c r="A733" s="1" t="s">
        <v>1156</v>
      </c>
      <c r="B733">
        <f>COUNTIF(Table1[[Cast (1)]:[Cast (5)]],Table2[[#This Row],[Actor]])</f>
        <v>1</v>
      </c>
    </row>
    <row r="734" spans="1:2" ht="12.75" x14ac:dyDescent="0.2">
      <c r="A734" s="1" t="s">
        <v>2268</v>
      </c>
      <c r="B734">
        <f>COUNTIF(Table1[[Cast (1)]:[Cast (5)]],Table2[[#This Row],[Actor]])</f>
        <v>1</v>
      </c>
    </row>
    <row r="735" spans="1:2" ht="12.75" x14ac:dyDescent="0.2">
      <c r="A735" s="1" t="s">
        <v>172</v>
      </c>
      <c r="B735">
        <f>COUNTIF(Table1[[Cast (1)]:[Cast (5)]],Table2[[#This Row],[Actor]])</f>
        <v>1</v>
      </c>
    </row>
    <row r="736" spans="1:2" ht="12.75" x14ac:dyDescent="0.2">
      <c r="A736" s="1" t="s">
        <v>2325</v>
      </c>
      <c r="B736">
        <f>COUNTIF(Table1[[Cast (1)]:[Cast (5)]],Table2[[#This Row],[Actor]])</f>
        <v>1</v>
      </c>
    </row>
    <row r="737" spans="1:2" ht="12.75" x14ac:dyDescent="0.2">
      <c r="A737" s="1" t="s">
        <v>2650</v>
      </c>
      <c r="B737">
        <f>COUNTIF(Table1[[Cast (1)]:[Cast (5)]],Table2[[#This Row],[Actor]])</f>
        <v>1</v>
      </c>
    </row>
    <row r="738" spans="1:2" ht="12.75" x14ac:dyDescent="0.2">
      <c r="A738" s="1" t="s">
        <v>947</v>
      </c>
      <c r="B738">
        <f>COUNTIF(Table1[[Cast (1)]:[Cast (5)]],Table2[[#This Row],[Actor]])</f>
        <v>1</v>
      </c>
    </row>
    <row r="739" spans="1:2" ht="12.75" x14ac:dyDescent="0.2">
      <c r="A739" s="3" t="s">
        <v>1537</v>
      </c>
      <c r="B739">
        <f>COUNTIF(Table1[[Cast (1)]:[Cast (5)]],Table2[[#This Row],[Actor]])</f>
        <v>3</v>
      </c>
    </row>
    <row r="740" spans="1:2" ht="12.75" x14ac:dyDescent="0.2">
      <c r="A740" s="1" t="s">
        <v>2729</v>
      </c>
      <c r="B740">
        <f>COUNTIF(Table1[[Cast (1)]:[Cast (5)]],Table2[[#This Row],[Actor]])</f>
        <v>1</v>
      </c>
    </row>
    <row r="741" spans="1:2" ht="12.75" x14ac:dyDescent="0.2">
      <c r="A741" s="1" t="s">
        <v>894</v>
      </c>
      <c r="B741">
        <f>COUNTIF(Table1[[Cast (1)]:[Cast (5)]],Table2[[#This Row],[Actor]])</f>
        <v>1</v>
      </c>
    </row>
    <row r="742" spans="1:2" ht="12.75" x14ac:dyDescent="0.2">
      <c r="A742" s="1" t="s">
        <v>563</v>
      </c>
      <c r="B742">
        <f>COUNTIF(Table1[[Cast (1)]:[Cast (5)]],Table2[[#This Row],[Actor]])</f>
        <v>3</v>
      </c>
    </row>
    <row r="743" spans="1:2" ht="12.75" x14ac:dyDescent="0.2">
      <c r="A743" s="1" t="s">
        <v>132</v>
      </c>
      <c r="B743">
        <f>COUNTIF(Table1[[Cast (1)]:[Cast (5)]],Table2[[#This Row],[Actor]])</f>
        <v>1</v>
      </c>
    </row>
    <row r="744" spans="1:2" ht="12.75" x14ac:dyDescent="0.2">
      <c r="A744" s="1" t="s">
        <v>1687</v>
      </c>
      <c r="B744">
        <f>COUNTIF(Table1[[Cast (1)]:[Cast (5)]],Table2[[#This Row],[Actor]])</f>
        <v>2</v>
      </c>
    </row>
    <row r="745" spans="1:2" ht="12.75" x14ac:dyDescent="0.2">
      <c r="A745" s="1" t="s">
        <v>732</v>
      </c>
      <c r="B745">
        <f>COUNTIF(Table1[[Cast (1)]:[Cast (5)]],Table2[[#This Row],[Actor]])</f>
        <v>1</v>
      </c>
    </row>
    <row r="746" spans="1:2" ht="12.75" x14ac:dyDescent="0.2">
      <c r="A746" s="1" t="s">
        <v>290</v>
      </c>
      <c r="B746">
        <f>COUNTIF(Table1[[Cast (1)]:[Cast (5)]],Table2[[#This Row],[Actor]])</f>
        <v>1</v>
      </c>
    </row>
    <row r="747" spans="1:2" ht="12.75" x14ac:dyDescent="0.2">
      <c r="A747" s="1" t="s">
        <v>531</v>
      </c>
      <c r="B747">
        <f>COUNTIF(Table1[[Cast (1)]:[Cast (5)]],Table2[[#This Row],[Actor]])</f>
        <v>3</v>
      </c>
    </row>
    <row r="748" spans="1:2" ht="12.75" x14ac:dyDescent="0.2">
      <c r="A748" s="1" t="s">
        <v>733</v>
      </c>
      <c r="B748">
        <f>COUNTIF(Table1[[Cast (1)]:[Cast (5)]],Table2[[#This Row],[Actor]])</f>
        <v>1</v>
      </c>
    </row>
    <row r="749" spans="1:2" ht="12.75" x14ac:dyDescent="0.2">
      <c r="A749" s="1" t="s">
        <v>2387</v>
      </c>
      <c r="B749">
        <f>COUNTIF(Table1[[Cast (1)]:[Cast (5)]],Table2[[#This Row],[Actor]])</f>
        <v>1</v>
      </c>
    </row>
    <row r="750" spans="1:2" ht="12.75" x14ac:dyDescent="0.2">
      <c r="A750" s="1" t="s">
        <v>450</v>
      </c>
      <c r="B750">
        <f>COUNTIF(Table1[[Cast (1)]:[Cast (5)]],Table2[[#This Row],[Actor]])</f>
        <v>7</v>
      </c>
    </row>
    <row r="751" spans="1:2" ht="12.75" x14ac:dyDescent="0.2">
      <c r="A751" s="1" t="s">
        <v>918</v>
      </c>
      <c r="B751">
        <f>COUNTIF(Table1[[Cast (1)]:[Cast (5)]],Table2[[#This Row],[Actor]])</f>
        <v>7</v>
      </c>
    </row>
    <row r="752" spans="1:2" ht="12.75" x14ac:dyDescent="0.2">
      <c r="A752" s="1" t="s">
        <v>1735</v>
      </c>
      <c r="B752">
        <f>COUNTIF(Table1[[Cast (1)]:[Cast (5)]],Table2[[#This Row],[Actor]])</f>
        <v>1</v>
      </c>
    </row>
    <row r="753" spans="1:2" ht="12.75" x14ac:dyDescent="0.2">
      <c r="A753" s="1" t="s">
        <v>876</v>
      </c>
      <c r="B753">
        <f>COUNTIF(Table1[[Cast (1)]:[Cast (5)]],Table2[[#This Row],[Actor]])</f>
        <v>1</v>
      </c>
    </row>
    <row r="754" spans="1:2" ht="12.75" x14ac:dyDescent="0.2">
      <c r="A754" s="1" t="s">
        <v>984</v>
      </c>
      <c r="B754">
        <f>COUNTIF(Table1[[Cast (1)]:[Cast (5)]],Table2[[#This Row],[Actor]])</f>
        <v>2</v>
      </c>
    </row>
    <row r="755" spans="1:2" ht="12.75" x14ac:dyDescent="0.2">
      <c r="A755" s="1" t="s">
        <v>1314</v>
      </c>
      <c r="B755">
        <f>COUNTIF(Table1[[Cast (1)]:[Cast (5)]],Table2[[#This Row],[Actor]])</f>
        <v>1</v>
      </c>
    </row>
    <row r="756" spans="1:2" ht="12.75" x14ac:dyDescent="0.2">
      <c r="A756" s="3" t="s">
        <v>1644</v>
      </c>
      <c r="B756">
        <f>COUNTIF(Table1[[Cast (1)]:[Cast (5)]],Table2[[#This Row],[Actor]])</f>
        <v>1</v>
      </c>
    </row>
    <row r="757" spans="1:2" ht="12.75" x14ac:dyDescent="0.2">
      <c r="A757" s="1" t="s">
        <v>902</v>
      </c>
      <c r="B757">
        <f>COUNTIF(Table1[[Cast (1)]:[Cast (5)]],Table2[[#This Row],[Actor]])</f>
        <v>1</v>
      </c>
    </row>
    <row r="758" spans="1:2" ht="12.75" x14ac:dyDescent="0.2">
      <c r="A758" s="1" t="s">
        <v>1928</v>
      </c>
      <c r="B758">
        <f>COUNTIF(Table1[[Cast (1)]:[Cast (5)]],Table2[[#This Row],[Actor]])</f>
        <v>1</v>
      </c>
    </row>
    <row r="759" spans="1:2" ht="12.75" x14ac:dyDescent="0.2">
      <c r="A759" s="1" t="s">
        <v>195</v>
      </c>
      <c r="B759">
        <f>COUNTIF(Table1[[Cast (1)]:[Cast (5)]],Table2[[#This Row],[Actor]])</f>
        <v>1</v>
      </c>
    </row>
    <row r="760" spans="1:2" ht="12.75" x14ac:dyDescent="0.2">
      <c r="A760" s="1" t="s">
        <v>1439</v>
      </c>
      <c r="B760">
        <f>COUNTIF(Table1[[Cast (1)]:[Cast (5)]],Table2[[#This Row],[Actor]])</f>
        <v>1</v>
      </c>
    </row>
    <row r="761" spans="1:2" ht="12.75" x14ac:dyDescent="0.2">
      <c r="A761" s="1" t="s">
        <v>1674</v>
      </c>
      <c r="B761">
        <f>COUNTIF(Table1[[Cast (1)]:[Cast (5)]],Table2[[#This Row],[Actor]])</f>
        <v>1</v>
      </c>
    </row>
    <row r="762" spans="1:2" ht="12.75" x14ac:dyDescent="0.2">
      <c r="A762" s="1" t="s">
        <v>1344</v>
      </c>
      <c r="B762">
        <f>COUNTIF(Table1[[Cast (1)]:[Cast (5)]],Table2[[#This Row],[Actor]])</f>
        <v>1</v>
      </c>
    </row>
    <row r="763" spans="1:2" ht="12.75" x14ac:dyDescent="0.2">
      <c r="A763" s="1" t="s">
        <v>1642</v>
      </c>
      <c r="B763">
        <f>COUNTIF(Table1[[Cast (1)]:[Cast (5)]],Table2[[#This Row],[Actor]])</f>
        <v>3</v>
      </c>
    </row>
    <row r="764" spans="1:2" ht="12.75" x14ac:dyDescent="0.2">
      <c r="A764" s="1" t="s">
        <v>570</v>
      </c>
      <c r="B764">
        <f>COUNTIF(Table1[[Cast (1)]:[Cast (5)]],Table2[[#This Row],[Actor]])</f>
        <v>2</v>
      </c>
    </row>
    <row r="765" spans="1:2" ht="12.75" x14ac:dyDescent="0.2">
      <c r="A765" s="1" t="s">
        <v>877</v>
      </c>
      <c r="B765">
        <f>COUNTIF(Table1[[Cast (1)]:[Cast (5)]],Table2[[#This Row],[Actor]])</f>
        <v>1</v>
      </c>
    </row>
    <row r="766" spans="1:2" ht="12.75" x14ac:dyDescent="0.2">
      <c r="A766" s="1" t="s">
        <v>2377</v>
      </c>
      <c r="B766">
        <f>COUNTIF(Table1[[Cast (1)]:[Cast (5)]],Table2[[#This Row],[Actor]])</f>
        <v>1</v>
      </c>
    </row>
    <row r="767" spans="1:2" ht="12.75" x14ac:dyDescent="0.2">
      <c r="A767" s="1" t="s">
        <v>271</v>
      </c>
      <c r="B767">
        <f>COUNTIF(Table1[[Cast (1)]:[Cast (5)]],Table2[[#This Row],[Actor]])</f>
        <v>4</v>
      </c>
    </row>
    <row r="768" spans="1:2" ht="12.75" x14ac:dyDescent="0.2">
      <c r="A768" s="1" t="s">
        <v>2087</v>
      </c>
      <c r="B768">
        <f>COUNTIF(Table1[[Cast (1)]:[Cast (5)]],Table2[[#This Row],[Actor]])</f>
        <v>1</v>
      </c>
    </row>
    <row r="769" spans="1:2" ht="12.75" x14ac:dyDescent="0.2">
      <c r="A769" s="1" t="s">
        <v>515</v>
      </c>
      <c r="B769">
        <f>COUNTIF(Table1[[Cast (1)]:[Cast (5)]],Table2[[#This Row],[Actor]])</f>
        <v>2</v>
      </c>
    </row>
    <row r="770" spans="1:2" ht="12.75" x14ac:dyDescent="0.2">
      <c r="A770" s="1" t="s">
        <v>216</v>
      </c>
      <c r="B770">
        <f>COUNTIF(Table1[[Cast (1)]:[Cast (5)]],Table2[[#This Row],[Actor]])</f>
        <v>3</v>
      </c>
    </row>
    <row r="771" spans="1:2" ht="12.75" x14ac:dyDescent="0.2">
      <c r="A771" s="1" t="s">
        <v>602</v>
      </c>
      <c r="B771">
        <f>COUNTIF(Table1[[Cast (1)]:[Cast (5)]],Table2[[#This Row],[Actor]])</f>
        <v>4</v>
      </c>
    </row>
    <row r="772" spans="1:2" ht="12.75" x14ac:dyDescent="0.2">
      <c r="A772" s="1" t="s">
        <v>960</v>
      </c>
      <c r="B772">
        <f>COUNTIF(Table1[[Cast (1)]:[Cast (5)]],Table2[[#This Row],[Actor]])</f>
        <v>1</v>
      </c>
    </row>
    <row r="773" spans="1:2" ht="12.75" x14ac:dyDescent="0.2">
      <c r="A773" s="1" t="s">
        <v>1819</v>
      </c>
      <c r="B773">
        <f>COUNTIF(Table1[[Cast (1)]:[Cast (5)]],Table2[[#This Row],[Actor]])</f>
        <v>1</v>
      </c>
    </row>
    <row r="774" spans="1:2" ht="12.75" x14ac:dyDescent="0.2">
      <c r="A774" s="1" t="s">
        <v>346</v>
      </c>
      <c r="B774">
        <f>COUNTIF(Table1[[Cast (1)]:[Cast (5)]],Table2[[#This Row],[Actor]])</f>
        <v>2</v>
      </c>
    </row>
    <row r="775" spans="1:2" ht="12.75" x14ac:dyDescent="0.2">
      <c r="A775" s="1" t="s">
        <v>2220</v>
      </c>
      <c r="B775">
        <f>COUNTIF(Table1[[Cast (1)]:[Cast (5)]],Table2[[#This Row],[Actor]])</f>
        <v>1</v>
      </c>
    </row>
    <row r="776" spans="1:2" ht="12.75" x14ac:dyDescent="0.2">
      <c r="A776" s="1" t="s">
        <v>1638</v>
      </c>
      <c r="B776">
        <f>COUNTIF(Table1[[Cast (1)]:[Cast (5)]],Table2[[#This Row],[Actor]])</f>
        <v>1</v>
      </c>
    </row>
    <row r="777" spans="1:2" ht="12.75" x14ac:dyDescent="0.2">
      <c r="A777" s="1" t="s">
        <v>444</v>
      </c>
      <c r="B777">
        <f>COUNTIF(Table1[[Cast (1)]:[Cast (5)]],Table2[[#This Row],[Actor]])</f>
        <v>2</v>
      </c>
    </row>
    <row r="778" spans="1:2" ht="12.75" x14ac:dyDescent="0.2">
      <c r="A778" s="1" t="s">
        <v>2458</v>
      </c>
      <c r="B778">
        <f>COUNTIF(Table1[[Cast (1)]:[Cast (5)]],Table2[[#This Row],[Actor]])</f>
        <v>1</v>
      </c>
    </row>
    <row r="779" spans="1:2" ht="12.75" x14ac:dyDescent="0.2">
      <c r="A779" s="1" t="s">
        <v>1304</v>
      </c>
      <c r="B779">
        <f>COUNTIF(Table1[[Cast (1)]:[Cast (5)]],Table2[[#This Row],[Actor]])</f>
        <v>2</v>
      </c>
    </row>
    <row r="780" spans="1:2" ht="12.75" x14ac:dyDescent="0.2">
      <c r="A780" s="1" t="s">
        <v>1458</v>
      </c>
      <c r="B780">
        <f>COUNTIF(Table1[[Cast (1)]:[Cast (5)]],Table2[[#This Row],[Actor]])</f>
        <v>1</v>
      </c>
    </row>
    <row r="781" spans="1:2" ht="12.75" x14ac:dyDescent="0.2">
      <c r="A781" s="1" t="s">
        <v>2549</v>
      </c>
      <c r="B781">
        <f>COUNTIF(Table1[[Cast (1)]:[Cast (5)]],Table2[[#This Row],[Actor]])</f>
        <v>1</v>
      </c>
    </row>
    <row r="782" spans="1:2" ht="12.75" x14ac:dyDescent="0.2">
      <c r="A782" s="1" t="s">
        <v>2760</v>
      </c>
      <c r="B782">
        <f>COUNTIF(Table1[[Cast (1)]:[Cast (5)]],Table2[[#This Row],[Actor]])</f>
        <v>1</v>
      </c>
    </row>
    <row r="783" spans="1:2" ht="12.75" x14ac:dyDescent="0.2">
      <c r="A783" s="1" t="s">
        <v>1995</v>
      </c>
      <c r="B783">
        <f>COUNTIF(Table1[[Cast (1)]:[Cast (5)]],Table2[[#This Row],[Actor]])</f>
        <v>1</v>
      </c>
    </row>
    <row r="784" spans="1:2" ht="12.75" x14ac:dyDescent="0.2">
      <c r="A784" s="1" t="s">
        <v>2074</v>
      </c>
      <c r="B784">
        <f>COUNTIF(Table1[[Cast (1)]:[Cast (5)]],Table2[[#This Row],[Actor]])</f>
        <v>1</v>
      </c>
    </row>
    <row r="785" spans="1:2" ht="12.75" x14ac:dyDescent="0.2">
      <c r="A785" s="1" t="s">
        <v>1309</v>
      </c>
      <c r="B785">
        <f>COUNTIF(Table1[[Cast (1)]:[Cast (5)]],Table2[[#This Row],[Actor]])</f>
        <v>1</v>
      </c>
    </row>
    <row r="786" spans="1:2" ht="12.75" x14ac:dyDescent="0.2">
      <c r="A786" s="1" t="s">
        <v>1034</v>
      </c>
      <c r="B786">
        <f>COUNTIF(Table1[[Cast (1)]:[Cast (5)]],Table2[[#This Row],[Actor]])</f>
        <v>1</v>
      </c>
    </row>
    <row r="787" spans="1:2" ht="12.75" x14ac:dyDescent="0.2">
      <c r="A787" s="1" t="s">
        <v>2508</v>
      </c>
      <c r="B787">
        <f>COUNTIF(Table1[[Cast (1)]:[Cast (5)]],Table2[[#This Row],[Actor]])</f>
        <v>1</v>
      </c>
    </row>
    <row r="788" spans="1:2" ht="12.75" x14ac:dyDescent="0.2">
      <c r="A788" s="1" t="s">
        <v>685</v>
      </c>
      <c r="B788">
        <f>COUNTIF(Table1[[Cast (1)]:[Cast (5)]],Table2[[#This Row],[Actor]])</f>
        <v>1</v>
      </c>
    </row>
    <row r="789" spans="1:2" ht="12.75" x14ac:dyDescent="0.2">
      <c r="A789" s="1" t="s">
        <v>299</v>
      </c>
      <c r="B789">
        <f>COUNTIF(Table1[[Cast (1)]:[Cast (5)]],Table2[[#This Row],[Actor]])</f>
        <v>1</v>
      </c>
    </row>
    <row r="790" spans="1:2" ht="12.75" x14ac:dyDescent="0.2">
      <c r="A790" s="1" t="s">
        <v>2663</v>
      </c>
      <c r="B790">
        <f>COUNTIF(Table1[[Cast (1)]:[Cast (5)]],Table2[[#This Row],[Actor]])</f>
        <v>1</v>
      </c>
    </row>
    <row r="791" spans="1:2" ht="12.75" x14ac:dyDescent="0.2">
      <c r="A791" s="1" t="s">
        <v>1058</v>
      </c>
      <c r="B791">
        <f>COUNTIF(Table1[[Cast (1)]:[Cast (5)]],Table2[[#This Row],[Actor]])</f>
        <v>1</v>
      </c>
    </row>
    <row r="792" spans="1:2" ht="12.75" x14ac:dyDescent="0.2">
      <c r="A792" s="1" t="s">
        <v>60</v>
      </c>
      <c r="B792">
        <f>COUNTIF(Table1[[Cast (1)]:[Cast (5)]],Table2[[#This Row],[Actor]])</f>
        <v>3</v>
      </c>
    </row>
    <row r="793" spans="1:2" ht="12.75" x14ac:dyDescent="0.2">
      <c r="A793" s="3" t="s">
        <v>1251</v>
      </c>
      <c r="B793">
        <f>COUNTIF(Table1[[Cast (1)]:[Cast (5)]],Table2[[#This Row],[Actor]])</f>
        <v>1</v>
      </c>
    </row>
    <row r="794" spans="1:2" ht="12.75" x14ac:dyDescent="0.2">
      <c r="A794" s="1" t="s">
        <v>634</v>
      </c>
      <c r="B794">
        <f>COUNTIF(Table1[[Cast (1)]:[Cast (5)]],Table2[[#This Row],[Actor]])</f>
        <v>3</v>
      </c>
    </row>
    <row r="795" spans="1:2" ht="12.75" x14ac:dyDescent="0.2">
      <c r="A795" s="1" t="s">
        <v>438</v>
      </c>
      <c r="B795">
        <f>COUNTIF(Table1[[Cast (1)]:[Cast (5)]],Table2[[#This Row],[Actor]])</f>
        <v>1</v>
      </c>
    </row>
    <row r="796" spans="1:2" ht="12.75" x14ac:dyDescent="0.2">
      <c r="A796" s="1" t="s">
        <v>1790</v>
      </c>
      <c r="B796">
        <f>COUNTIF(Table1[[Cast (1)]:[Cast (5)]],Table2[[#This Row],[Actor]])</f>
        <v>1</v>
      </c>
    </row>
    <row r="797" spans="1:2" ht="12.75" x14ac:dyDescent="0.2">
      <c r="A797" s="1" t="s">
        <v>867</v>
      </c>
      <c r="B797">
        <f>COUNTIF(Table1[[Cast (1)]:[Cast (5)]],Table2[[#This Row],[Actor]])</f>
        <v>1</v>
      </c>
    </row>
    <row r="798" spans="1:2" ht="12.75" x14ac:dyDescent="0.2">
      <c r="A798" s="1" t="s">
        <v>1755</v>
      </c>
      <c r="B798">
        <f>COUNTIF(Table1[[Cast (1)]:[Cast (5)]],Table2[[#This Row],[Actor]])</f>
        <v>3</v>
      </c>
    </row>
    <row r="799" spans="1:2" ht="12.75" x14ac:dyDescent="0.2">
      <c r="A799" s="1" t="s">
        <v>1542</v>
      </c>
      <c r="B799">
        <f>COUNTIF(Table1[[Cast (1)]:[Cast (5)]],Table2[[#This Row],[Actor]])</f>
        <v>1</v>
      </c>
    </row>
    <row r="800" spans="1:2" ht="12.75" x14ac:dyDescent="0.2">
      <c r="A800" s="1" t="s">
        <v>2827</v>
      </c>
      <c r="B800">
        <f>COUNTIF(Table1[[Cast (1)]:[Cast (5)]],Table2[[#This Row],[Actor]])</f>
        <v>1</v>
      </c>
    </row>
    <row r="801" spans="1:2" ht="12.75" x14ac:dyDescent="0.2">
      <c r="A801" s="1" t="s">
        <v>1815</v>
      </c>
      <c r="B801">
        <f>COUNTIF(Table1[[Cast (1)]:[Cast (5)]],Table2[[#This Row],[Actor]])</f>
        <v>1</v>
      </c>
    </row>
    <row r="802" spans="1:2" ht="12.75" x14ac:dyDescent="0.2">
      <c r="A802" s="1" t="s">
        <v>2329</v>
      </c>
      <c r="B802">
        <f>COUNTIF(Table1[[Cast (1)]:[Cast (5)]],Table2[[#This Row],[Actor]])</f>
        <v>1</v>
      </c>
    </row>
    <row r="803" spans="1:2" ht="12.75" x14ac:dyDescent="0.2">
      <c r="A803" s="1" t="s">
        <v>1048</v>
      </c>
      <c r="B803">
        <f>COUNTIF(Table1[[Cast (1)]:[Cast (5)]],Table2[[#This Row],[Actor]])</f>
        <v>3</v>
      </c>
    </row>
    <row r="804" spans="1:2" ht="12.75" x14ac:dyDescent="0.2">
      <c r="A804" s="1" t="s">
        <v>139</v>
      </c>
      <c r="B804">
        <f>COUNTIF(Table1[[Cast (1)]:[Cast (5)]],Table2[[#This Row],[Actor]])</f>
        <v>9</v>
      </c>
    </row>
    <row r="805" spans="1:2" ht="12.75" x14ac:dyDescent="0.2">
      <c r="A805" s="1" t="s">
        <v>1509</v>
      </c>
      <c r="B805">
        <f>COUNTIF(Table1[[Cast (1)]:[Cast (5)]],Table2[[#This Row],[Actor]])</f>
        <v>1</v>
      </c>
    </row>
    <row r="806" spans="1:2" ht="12.75" x14ac:dyDescent="0.2">
      <c r="A806" s="1" t="s">
        <v>1035</v>
      </c>
      <c r="B806">
        <f>COUNTIF(Table1[[Cast (1)]:[Cast (5)]],Table2[[#This Row],[Actor]])</f>
        <v>1</v>
      </c>
    </row>
    <row r="807" spans="1:2" ht="12.75" x14ac:dyDescent="0.2">
      <c r="A807" s="1" t="s">
        <v>1582</v>
      </c>
      <c r="B807">
        <f>COUNTIF(Table1[[Cast (1)]:[Cast (5)]],Table2[[#This Row],[Actor]])</f>
        <v>3</v>
      </c>
    </row>
    <row r="808" spans="1:2" ht="12.75" x14ac:dyDescent="0.2">
      <c r="A808" s="1" t="s">
        <v>2116</v>
      </c>
      <c r="B808">
        <f>COUNTIF(Table1[[Cast (1)]:[Cast (5)]],Table2[[#This Row],[Actor]])</f>
        <v>1</v>
      </c>
    </row>
    <row r="809" spans="1:2" ht="12.75" x14ac:dyDescent="0.2">
      <c r="A809" s="1" t="s">
        <v>1353</v>
      </c>
      <c r="B809">
        <f>COUNTIF(Table1[[Cast (1)]:[Cast (5)]],Table2[[#This Row],[Actor]])</f>
        <v>2</v>
      </c>
    </row>
    <row r="810" spans="1:2" ht="12.75" x14ac:dyDescent="0.2">
      <c r="A810" s="1" t="s">
        <v>1659</v>
      </c>
      <c r="B810">
        <f>COUNTIF(Table1[[Cast (1)]:[Cast (5)]],Table2[[#This Row],[Actor]])</f>
        <v>1</v>
      </c>
    </row>
    <row r="811" spans="1:2" ht="12.75" x14ac:dyDescent="0.2">
      <c r="A811" s="1" t="s">
        <v>1585</v>
      </c>
      <c r="B811">
        <f>COUNTIF(Table1[[Cast (1)]:[Cast (5)]],Table2[[#This Row],[Actor]])</f>
        <v>1</v>
      </c>
    </row>
    <row r="812" spans="1:2" ht="12.75" x14ac:dyDescent="0.2">
      <c r="A812" s="1" t="s">
        <v>1054</v>
      </c>
      <c r="B812">
        <f>COUNTIF(Table1[[Cast (1)]:[Cast (5)]],Table2[[#This Row],[Actor]])</f>
        <v>2</v>
      </c>
    </row>
    <row r="813" spans="1:2" ht="12.75" x14ac:dyDescent="0.2">
      <c r="A813" s="1" t="s">
        <v>2374</v>
      </c>
      <c r="B813">
        <f>COUNTIF(Table1[[Cast (1)]:[Cast (5)]],Table2[[#This Row],[Actor]])</f>
        <v>1</v>
      </c>
    </row>
    <row r="814" spans="1:2" ht="12.75" x14ac:dyDescent="0.2">
      <c r="A814" s="1" t="s">
        <v>547</v>
      </c>
      <c r="B814">
        <f>COUNTIF(Table1[[Cast (1)]:[Cast (5)]],Table2[[#This Row],[Actor]])</f>
        <v>1</v>
      </c>
    </row>
    <row r="815" spans="1:2" ht="12.75" x14ac:dyDescent="0.2">
      <c r="A815" s="1" t="s">
        <v>1832</v>
      </c>
      <c r="B815">
        <f>COUNTIF(Table1[[Cast (1)]:[Cast (5)]],Table2[[#This Row],[Actor]])</f>
        <v>1</v>
      </c>
    </row>
    <row r="816" spans="1:2" ht="12.75" x14ac:dyDescent="0.2">
      <c r="A816" s="1" t="s">
        <v>1470</v>
      </c>
      <c r="B816">
        <f>COUNTIF(Table1[[Cast (1)]:[Cast (5)]],Table2[[#This Row],[Actor]])</f>
        <v>1</v>
      </c>
    </row>
    <row r="817" spans="1:2" ht="12.75" x14ac:dyDescent="0.2">
      <c r="A817" s="3" t="s">
        <v>1772</v>
      </c>
      <c r="B817">
        <f>COUNTIF(Table1[[Cast (1)]:[Cast (5)]],Table2[[#This Row],[Actor]])</f>
        <v>1</v>
      </c>
    </row>
    <row r="818" spans="1:2" ht="12.75" x14ac:dyDescent="0.2">
      <c r="A818" s="1" t="s">
        <v>2610</v>
      </c>
      <c r="B818">
        <f>COUNTIF(Table1[[Cast (1)]:[Cast (5)]],Table2[[#This Row],[Actor]])</f>
        <v>1</v>
      </c>
    </row>
    <row r="819" spans="1:2" ht="12.75" x14ac:dyDescent="0.2">
      <c r="A819" s="1" t="s">
        <v>1491</v>
      </c>
      <c r="B819">
        <f>COUNTIF(Table1[[Cast (1)]:[Cast (5)]],Table2[[#This Row],[Actor]])</f>
        <v>2</v>
      </c>
    </row>
    <row r="820" spans="1:2" ht="12.75" x14ac:dyDescent="0.2">
      <c r="A820" s="1" t="s">
        <v>2553</v>
      </c>
      <c r="B820">
        <f>COUNTIF(Table1[[Cast (1)]:[Cast (5)]],Table2[[#This Row],[Actor]])</f>
        <v>1</v>
      </c>
    </row>
    <row r="821" spans="1:2" ht="12.75" x14ac:dyDescent="0.2">
      <c r="A821" s="1" t="s">
        <v>820</v>
      </c>
      <c r="B821">
        <f>COUNTIF(Table1[[Cast (1)]:[Cast (5)]],Table2[[#This Row],[Actor]])</f>
        <v>4</v>
      </c>
    </row>
    <row r="822" spans="1:2" ht="12.75" x14ac:dyDescent="0.2">
      <c r="A822" s="1" t="s">
        <v>2015</v>
      </c>
      <c r="B822">
        <f>COUNTIF(Table1[[Cast (1)]:[Cast (5)]],Table2[[#This Row],[Actor]])</f>
        <v>1</v>
      </c>
    </row>
    <row r="823" spans="1:2" ht="12.75" x14ac:dyDescent="0.2">
      <c r="A823" s="1" t="s">
        <v>754</v>
      </c>
      <c r="B823">
        <f>COUNTIF(Table1[[Cast (1)]:[Cast (5)]],Table2[[#This Row],[Actor]])</f>
        <v>1</v>
      </c>
    </row>
    <row r="824" spans="1:2" ht="12.75" x14ac:dyDescent="0.2">
      <c r="A824" s="1" t="s">
        <v>375</v>
      </c>
      <c r="B824">
        <f>COUNTIF(Table1[[Cast (1)]:[Cast (5)]],Table2[[#This Row],[Actor]])</f>
        <v>2</v>
      </c>
    </row>
    <row r="825" spans="1:2" ht="12.75" x14ac:dyDescent="0.2">
      <c r="A825" s="1" t="s">
        <v>2307</v>
      </c>
      <c r="B825">
        <f>COUNTIF(Table1[[Cast (1)]:[Cast (5)]],Table2[[#This Row],[Actor]])</f>
        <v>1</v>
      </c>
    </row>
    <row r="826" spans="1:2" ht="12.75" x14ac:dyDescent="0.2">
      <c r="A826" s="1" t="s">
        <v>1507</v>
      </c>
      <c r="B826">
        <f>COUNTIF(Table1[[Cast (1)]:[Cast (5)]],Table2[[#This Row],[Actor]])</f>
        <v>1</v>
      </c>
    </row>
    <row r="827" spans="1:2" ht="12.75" x14ac:dyDescent="0.2">
      <c r="A827" s="1" t="s">
        <v>2131</v>
      </c>
      <c r="B827">
        <f>COUNTIF(Table1[[Cast (1)]:[Cast (5)]],Table2[[#This Row],[Actor]])</f>
        <v>2</v>
      </c>
    </row>
    <row r="828" spans="1:2" ht="12.75" x14ac:dyDescent="0.2">
      <c r="A828" s="1" t="s">
        <v>2356</v>
      </c>
      <c r="B828">
        <f>COUNTIF(Table1[[Cast (1)]:[Cast (5)]],Table2[[#This Row],[Actor]])</f>
        <v>1</v>
      </c>
    </row>
    <row r="829" spans="1:2" ht="12.75" x14ac:dyDescent="0.2">
      <c r="A829" s="1" t="s">
        <v>1148</v>
      </c>
      <c r="B829">
        <f>COUNTIF(Table1[[Cast (1)]:[Cast (5)]],Table2[[#This Row],[Actor]])</f>
        <v>2</v>
      </c>
    </row>
    <row r="830" spans="1:2" ht="12.75" x14ac:dyDescent="0.2">
      <c r="A830" s="1" t="s">
        <v>1136</v>
      </c>
      <c r="B830">
        <f>COUNTIF(Table1[[Cast (1)]:[Cast (5)]],Table2[[#This Row],[Actor]])</f>
        <v>1</v>
      </c>
    </row>
    <row r="831" spans="1:2" ht="12.75" x14ac:dyDescent="0.2">
      <c r="A831" s="1" t="s">
        <v>1623</v>
      </c>
      <c r="B831">
        <f>COUNTIF(Table1[[Cast (1)]:[Cast (5)]],Table2[[#This Row],[Actor]])</f>
        <v>2</v>
      </c>
    </row>
    <row r="832" spans="1:2" ht="12.75" x14ac:dyDescent="0.2">
      <c r="A832" s="1" t="s">
        <v>660</v>
      </c>
      <c r="B832">
        <f>COUNTIF(Table1[[Cast (1)]:[Cast (5)]],Table2[[#This Row],[Actor]])</f>
        <v>4</v>
      </c>
    </row>
    <row r="833" spans="1:2" ht="12.75" x14ac:dyDescent="0.2">
      <c r="A833" s="1" t="s">
        <v>211</v>
      </c>
      <c r="B833">
        <f>COUNTIF(Table1[[Cast (1)]:[Cast (5)]],Table2[[#This Row],[Actor]])</f>
        <v>2</v>
      </c>
    </row>
    <row r="834" spans="1:2" ht="12.75" x14ac:dyDescent="0.2">
      <c r="A834" s="1" t="s">
        <v>1481</v>
      </c>
      <c r="B834">
        <f>COUNTIF(Table1[[Cast (1)]:[Cast (5)]],Table2[[#This Row],[Actor]])</f>
        <v>1</v>
      </c>
    </row>
    <row r="835" spans="1:2" ht="12.75" x14ac:dyDescent="0.2">
      <c r="A835" s="1" t="s">
        <v>2560</v>
      </c>
      <c r="B835">
        <f>COUNTIF(Table1[[Cast (1)]:[Cast (5)]],Table2[[#This Row],[Actor]])</f>
        <v>1</v>
      </c>
    </row>
    <row r="836" spans="1:2" ht="12.75" x14ac:dyDescent="0.2">
      <c r="A836" s="1" t="s">
        <v>2153</v>
      </c>
      <c r="B836">
        <f>COUNTIF(Table1[[Cast (1)]:[Cast (5)]],Table2[[#This Row],[Actor]])</f>
        <v>2</v>
      </c>
    </row>
    <row r="837" spans="1:2" ht="12.75" x14ac:dyDescent="0.2">
      <c r="A837" s="1" t="s">
        <v>1250</v>
      </c>
      <c r="B837">
        <f>COUNTIF(Table1[[Cast (1)]:[Cast (5)]],Table2[[#This Row],[Actor]])</f>
        <v>2</v>
      </c>
    </row>
    <row r="838" spans="1:2" ht="12.75" x14ac:dyDescent="0.2">
      <c r="A838" s="1" t="s">
        <v>2773</v>
      </c>
      <c r="B838">
        <f>COUNTIF(Table1[[Cast (1)]:[Cast (5)]],Table2[[#This Row],[Actor]])</f>
        <v>2</v>
      </c>
    </row>
    <row r="839" spans="1:2" ht="12.75" x14ac:dyDescent="0.2">
      <c r="A839" s="1" t="s">
        <v>2043</v>
      </c>
      <c r="B839">
        <f>COUNTIF(Table1[[Cast (1)]:[Cast (5)]],Table2[[#This Row],[Actor]])</f>
        <v>3</v>
      </c>
    </row>
    <row r="840" spans="1:2" ht="12.75" x14ac:dyDescent="0.2">
      <c r="A840" s="1" t="s">
        <v>803</v>
      </c>
      <c r="B840">
        <f>COUNTIF(Table1[[Cast (1)]:[Cast (5)]],Table2[[#This Row],[Actor]])</f>
        <v>1</v>
      </c>
    </row>
    <row r="841" spans="1:2" ht="12.75" x14ac:dyDescent="0.2">
      <c r="A841" s="1" t="s">
        <v>2021</v>
      </c>
      <c r="B841">
        <f>COUNTIF(Table1[[Cast (1)]:[Cast (5)]],Table2[[#This Row],[Actor]])</f>
        <v>1</v>
      </c>
    </row>
    <row r="842" spans="1:2" ht="12.75" x14ac:dyDescent="0.2">
      <c r="A842" s="1" t="s">
        <v>2727</v>
      </c>
      <c r="B842">
        <f>COUNTIF(Table1[[Cast (1)]:[Cast (5)]],Table2[[#This Row],[Actor]])</f>
        <v>1</v>
      </c>
    </row>
    <row r="843" spans="1:2" ht="12.75" x14ac:dyDescent="0.2">
      <c r="A843" s="1" t="s">
        <v>1455</v>
      </c>
      <c r="B843">
        <f>COUNTIF(Table1[[Cast (1)]:[Cast (5)]],Table2[[#This Row],[Actor]])</f>
        <v>1</v>
      </c>
    </row>
    <row r="844" spans="1:2" ht="12.75" x14ac:dyDescent="0.2">
      <c r="A844" s="1" t="s">
        <v>1736</v>
      </c>
      <c r="B844">
        <f>COUNTIF(Table1[[Cast (1)]:[Cast (5)]],Table2[[#This Row],[Actor]])</f>
        <v>1</v>
      </c>
    </row>
    <row r="845" spans="1:2" ht="12.75" x14ac:dyDescent="0.2">
      <c r="A845" s="1" t="s">
        <v>2786</v>
      </c>
      <c r="B845">
        <f>COUNTIF(Table1[[Cast (1)]:[Cast (5)]],Table2[[#This Row],[Actor]])</f>
        <v>1</v>
      </c>
    </row>
    <row r="846" spans="1:2" ht="12.75" x14ac:dyDescent="0.2">
      <c r="A846" s="1" t="s">
        <v>2241</v>
      </c>
      <c r="B846">
        <f>COUNTIF(Table1[[Cast (1)]:[Cast (5)]],Table2[[#This Row],[Actor]])</f>
        <v>1</v>
      </c>
    </row>
    <row r="847" spans="1:2" ht="12.75" x14ac:dyDescent="0.2">
      <c r="A847" s="1" t="s">
        <v>2840</v>
      </c>
      <c r="B847">
        <f>COUNTIF(Table1[[Cast (1)]:[Cast (5)]],Table2[[#This Row],[Actor]])</f>
        <v>0</v>
      </c>
    </row>
    <row r="848" spans="1:2" ht="12.75" x14ac:dyDescent="0.2">
      <c r="A848" s="1" t="s">
        <v>1288</v>
      </c>
      <c r="B848">
        <f>COUNTIF(Table1[[Cast (1)]:[Cast (5)]],Table2[[#This Row],[Actor]])</f>
        <v>1</v>
      </c>
    </row>
    <row r="849" spans="1:2" ht="12.75" x14ac:dyDescent="0.2">
      <c r="A849" s="1" t="s">
        <v>1967</v>
      </c>
      <c r="B849">
        <f>COUNTIF(Table1[[Cast (1)]:[Cast (5)]],Table2[[#This Row],[Actor]])</f>
        <v>3</v>
      </c>
    </row>
    <row r="850" spans="1:2" ht="12.75" x14ac:dyDescent="0.2">
      <c r="A850" s="1" t="s">
        <v>1947</v>
      </c>
      <c r="B850">
        <f>COUNTIF(Table1[[Cast (1)]:[Cast (5)]],Table2[[#This Row],[Actor]])</f>
        <v>1</v>
      </c>
    </row>
    <row r="851" spans="1:2" ht="12.75" x14ac:dyDescent="0.2">
      <c r="A851" s="1" t="s">
        <v>264</v>
      </c>
      <c r="B851">
        <f>COUNTIF(Table1[[Cast (1)]:[Cast (5)]],Table2[[#This Row],[Actor]])</f>
        <v>1</v>
      </c>
    </row>
    <row r="852" spans="1:2" ht="12.75" x14ac:dyDescent="0.2">
      <c r="A852" s="1" t="s">
        <v>1565</v>
      </c>
      <c r="B852">
        <f>COUNTIF(Table1[[Cast (1)]:[Cast (5)]],Table2[[#This Row],[Actor]])</f>
        <v>1</v>
      </c>
    </row>
    <row r="853" spans="1:2" ht="12.75" x14ac:dyDescent="0.2">
      <c r="A853" s="1" t="s">
        <v>1595</v>
      </c>
      <c r="B853">
        <f>COUNTIF(Table1[[Cast (1)]:[Cast (5)]],Table2[[#This Row],[Actor]])</f>
        <v>2</v>
      </c>
    </row>
    <row r="854" spans="1:2" ht="12.75" x14ac:dyDescent="0.2">
      <c r="A854" s="1" t="s">
        <v>291</v>
      </c>
      <c r="B854">
        <f>COUNTIF(Table1[[Cast (1)]:[Cast (5)]],Table2[[#This Row],[Actor]])</f>
        <v>1</v>
      </c>
    </row>
    <row r="855" spans="1:2" ht="12.75" x14ac:dyDescent="0.2">
      <c r="A855" s="1" t="s">
        <v>1488</v>
      </c>
      <c r="B855">
        <f>COUNTIF(Table1[[Cast (1)]:[Cast (5)]],Table2[[#This Row],[Actor]])</f>
        <v>3</v>
      </c>
    </row>
    <row r="856" spans="1:2" ht="12.75" x14ac:dyDescent="0.2">
      <c r="A856" s="1" t="s">
        <v>393</v>
      </c>
      <c r="B856">
        <f>COUNTIF(Table1[[Cast (1)]:[Cast (5)]],Table2[[#This Row],[Actor]])</f>
        <v>2</v>
      </c>
    </row>
    <row r="857" spans="1:2" ht="12.75" x14ac:dyDescent="0.2">
      <c r="A857" s="1" t="s">
        <v>326</v>
      </c>
      <c r="B857">
        <f>COUNTIF(Table1[[Cast (1)]:[Cast (5)]],Table2[[#This Row],[Actor]])</f>
        <v>2</v>
      </c>
    </row>
    <row r="858" spans="1:2" ht="12.75" x14ac:dyDescent="0.2">
      <c r="A858" s="1" t="s">
        <v>35</v>
      </c>
      <c r="B858">
        <f>COUNTIF(Table1[[Cast (1)]:[Cast (5)]],Table2[[#This Row],[Actor]])</f>
        <v>4</v>
      </c>
    </row>
    <row r="859" spans="1:2" ht="12.75" x14ac:dyDescent="0.2">
      <c r="A859" s="1" t="s">
        <v>96</v>
      </c>
      <c r="B859">
        <f>COUNTIF(Table1[[Cast (1)]:[Cast (5)]],Table2[[#This Row],[Actor]])</f>
        <v>2</v>
      </c>
    </row>
    <row r="860" spans="1:2" ht="12.75" x14ac:dyDescent="0.2">
      <c r="A860" s="1" t="s">
        <v>2232</v>
      </c>
      <c r="B860">
        <f>COUNTIF(Table1[[Cast (1)]:[Cast (5)]],Table2[[#This Row],[Actor]])</f>
        <v>3</v>
      </c>
    </row>
    <row r="861" spans="1:2" ht="12.75" x14ac:dyDescent="0.2">
      <c r="A861" s="1" t="s">
        <v>1349</v>
      </c>
      <c r="B861">
        <f>COUNTIF(Table1[[Cast (1)]:[Cast (5)]],Table2[[#This Row],[Actor]])</f>
        <v>1</v>
      </c>
    </row>
    <row r="862" spans="1:2" ht="12.75" x14ac:dyDescent="0.2">
      <c r="A862" s="1" t="s">
        <v>2032</v>
      </c>
      <c r="B862">
        <f>COUNTIF(Table1[[Cast (1)]:[Cast (5)]],Table2[[#This Row],[Actor]])</f>
        <v>1</v>
      </c>
    </row>
    <row r="863" spans="1:2" ht="12.75" x14ac:dyDescent="0.2">
      <c r="A863" s="1" t="s">
        <v>2164</v>
      </c>
      <c r="B863">
        <f>COUNTIF(Table1[[Cast (1)]:[Cast (5)]],Table2[[#This Row],[Actor]])</f>
        <v>1</v>
      </c>
    </row>
    <row r="864" spans="1:2" ht="12.75" x14ac:dyDescent="0.2">
      <c r="A864" s="1" t="s">
        <v>1600</v>
      </c>
      <c r="B864">
        <f>COUNTIF(Table1[[Cast (1)]:[Cast (5)]],Table2[[#This Row],[Actor]])</f>
        <v>1</v>
      </c>
    </row>
    <row r="865" spans="1:2" ht="12.75" x14ac:dyDescent="0.2">
      <c r="A865" s="1" t="s">
        <v>19</v>
      </c>
      <c r="B865">
        <f>COUNTIF(Table1[[Cast (1)]:[Cast (5)]],Table2[[#This Row],[Actor]])</f>
        <v>3</v>
      </c>
    </row>
    <row r="866" spans="1:2" ht="12.75" x14ac:dyDescent="0.2">
      <c r="A866" s="1" t="s">
        <v>1689</v>
      </c>
      <c r="B866">
        <f>COUNTIF(Table1[[Cast (1)]:[Cast (5)]],Table2[[#This Row],[Actor]])</f>
        <v>2</v>
      </c>
    </row>
    <row r="867" spans="1:2" ht="12.75" x14ac:dyDescent="0.2">
      <c r="A867" s="1" t="s">
        <v>2202</v>
      </c>
      <c r="B867">
        <f>COUNTIF(Table1[[Cast (1)]:[Cast (5)]],Table2[[#This Row],[Actor]])</f>
        <v>1</v>
      </c>
    </row>
    <row r="868" spans="1:2" ht="12.75" x14ac:dyDescent="0.2">
      <c r="A868" s="1" t="s">
        <v>705</v>
      </c>
      <c r="B868">
        <f>COUNTIF(Table1[[Cast (1)]:[Cast (5)]],Table2[[#This Row],[Actor]])</f>
        <v>6</v>
      </c>
    </row>
    <row r="869" spans="1:2" ht="12.75" x14ac:dyDescent="0.2">
      <c r="A869" s="1" t="s">
        <v>975</v>
      </c>
      <c r="B869">
        <f>COUNTIF(Table1[[Cast (1)]:[Cast (5)]],Table2[[#This Row],[Actor]])</f>
        <v>1</v>
      </c>
    </row>
    <row r="870" spans="1:2" ht="12.75" x14ac:dyDescent="0.2">
      <c r="A870" s="1" t="s">
        <v>1661</v>
      </c>
      <c r="B870">
        <f>COUNTIF(Table1[[Cast (1)]:[Cast (5)]],Table2[[#This Row],[Actor]])</f>
        <v>1</v>
      </c>
    </row>
    <row r="871" spans="1:2" ht="12.75" x14ac:dyDescent="0.2">
      <c r="A871" s="1" t="s">
        <v>2132</v>
      </c>
      <c r="B871">
        <f>COUNTIF(Table1[[Cast (1)]:[Cast (5)]],Table2[[#This Row],[Actor]])</f>
        <v>1</v>
      </c>
    </row>
    <row r="872" spans="1:2" ht="12.75" x14ac:dyDescent="0.2">
      <c r="A872" s="1" t="s">
        <v>177</v>
      </c>
      <c r="B872">
        <f>COUNTIF(Table1[[Cast (1)]:[Cast (5)]],Table2[[#This Row],[Actor]])</f>
        <v>2</v>
      </c>
    </row>
    <row r="873" spans="1:2" ht="12.75" x14ac:dyDescent="0.2">
      <c r="A873" s="1" t="s">
        <v>1843</v>
      </c>
      <c r="B873">
        <f>COUNTIF(Table1[[Cast (1)]:[Cast (5)]],Table2[[#This Row],[Actor]])</f>
        <v>2</v>
      </c>
    </row>
    <row r="874" spans="1:2" ht="12.75" x14ac:dyDescent="0.2">
      <c r="A874" s="1" t="s">
        <v>2674</v>
      </c>
      <c r="B874">
        <f>COUNTIF(Table1[[Cast (1)]:[Cast (5)]],Table2[[#This Row],[Actor]])</f>
        <v>1</v>
      </c>
    </row>
    <row r="875" spans="1:2" ht="12.75" x14ac:dyDescent="0.2">
      <c r="A875" s="1" t="s">
        <v>802</v>
      </c>
      <c r="B875">
        <f>COUNTIF(Table1[[Cast (1)]:[Cast (5)]],Table2[[#This Row],[Actor]])</f>
        <v>4</v>
      </c>
    </row>
    <row r="876" spans="1:2" ht="12.75" x14ac:dyDescent="0.2">
      <c r="A876" s="1" t="s">
        <v>1744</v>
      </c>
      <c r="B876">
        <f>COUNTIF(Table1[[Cast (1)]:[Cast (5)]],Table2[[#This Row],[Actor]])</f>
        <v>1</v>
      </c>
    </row>
    <row r="877" spans="1:2" ht="12.75" x14ac:dyDescent="0.2">
      <c r="A877" s="1" t="s">
        <v>2126</v>
      </c>
      <c r="B877">
        <f>COUNTIF(Table1[[Cast (1)]:[Cast (5)]],Table2[[#This Row],[Actor]])</f>
        <v>2</v>
      </c>
    </row>
    <row r="878" spans="1:2" ht="12.75" x14ac:dyDescent="0.2">
      <c r="A878" s="1" t="s">
        <v>2453</v>
      </c>
      <c r="B878">
        <f>COUNTIF(Table1[[Cast (1)]:[Cast (5)]],Table2[[#This Row],[Actor]])</f>
        <v>1</v>
      </c>
    </row>
    <row r="879" spans="1:2" ht="12.75" x14ac:dyDescent="0.2">
      <c r="A879" s="1" t="s">
        <v>210</v>
      </c>
      <c r="B879">
        <f>COUNTIF(Table1[[Cast (1)]:[Cast (5)]],Table2[[#This Row],[Actor]])</f>
        <v>3</v>
      </c>
    </row>
    <row r="880" spans="1:2" ht="12.75" x14ac:dyDescent="0.2">
      <c r="A880" s="1" t="s">
        <v>2236</v>
      </c>
      <c r="B880">
        <f>COUNTIF(Table1[[Cast (1)]:[Cast (5)]],Table2[[#This Row],[Actor]])</f>
        <v>1</v>
      </c>
    </row>
    <row r="881" spans="1:2" ht="12.75" x14ac:dyDescent="0.2">
      <c r="A881" s="1" t="s">
        <v>30</v>
      </c>
      <c r="B881">
        <f>COUNTIF(Table1[[Cast (1)]:[Cast (5)]],Table2[[#This Row],[Actor]])</f>
        <v>1</v>
      </c>
    </row>
    <row r="882" spans="1:2" ht="12.75" x14ac:dyDescent="0.2">
      <c r="A882" s="1" t="s">
        <v>2340</v>
      </c>
      <c r="B882">
        <f>COUNTIF(Table1[[Cast (1)]:[Cast (5)]],Table2[[#This Row],[Actor]])</f>
        <v>1</v>
      </c>
    </row>
    <row r="883" spans="1:2" ht="12.75" x14ac:dyDescent="0.2">
      <c r="A883" s="1" t="s">
        <v>809</v>
      </c>
      <c r="B883">
        <f>COUNTIF(Table1[[Cast (1)]:[Cast (5)]],Table2[[#This Row],[Actor]])</f>
        <v>3</v>
      </c>
    </row>
    <row r="884" spans="1:2" ht="12.75" x14ac:dyDescent="0.2">
      <c r="A884" s="1" t="s">
        <v>2631</v>
      </c>
      <c r="B884">
        <f>COUNTIF(Table1[[Cast (1)]:[Cast (5)]],Table2[[#This Row],[Actor]])</f>
        <v>1</v>
      </c>
    </row>
    <row r="885" spans="1:2" ht="12.75" x14ac:dyDescent="0.2">
      <c r="A885" s="1" t="s">
        <v>1986</v>
      </c>
      <c r="B885">
        <f>COUNTIF(Table1[[Cast (1)]:[Cast (5)]],Table2[[#This Row],[Actor]])</f>
        <v>3</v>
      </c>
    </row>
    <row r="886" spans="1:2" ht="12.75" x14ac:dyDescent="0.2">
      <c r="A886" s="1" t="s">
        <v>1934</v>
      </c>
      <c r="B886">
        <f>COUNTIF(Table1[[Cast (1)]:[Cast (5)]],Table2[[#This Row],[Actor]])</f>
        <v>1</v>
      </c>
    </row>
    <row r="887" spans="1:2" ht="12.75" x14ac:dyDescent="0.2">
      <c r="A887" s="1" t="s">
        <v>2174</v>
      </c>
      <c r="B887">
        <f>COUNTIF(Table1[[Cast (1)]:[Cast (5)]],Table2[[#This Row],[Actor]])</f>
        <v>1</v>
      </c>
    </row>
    <row r="888" spans="1:2" ht="12.75" x14ac:dyDescent="0.2">
      <c r="A888" s="1" t="s">
        <v>422</v>
      </c>
      <c r="B888">
        <f>COUNTIF(Table1[[Cast (1)]:[Cast (5)]],Table2[[#This Row],[Actor]])</f>
        <v>1</v>
      </c>
    </row>
    <row r="889" spans="1:2" ht="12.75" x14ac:dyDescent="0.2">
      <c r="A889" s="1" t="s">
        <v>2766</v>
      </c>
      <c r="B889">
        <f>COUNTIF(Table1[[Cast (1)]:[Cast (5)]],Table2[[#This Row],[Actor]])</f>
        <v>1</v>
      </c>
    </row>
    <row r="890" spans="1:2" ht="12.75" x14ac:dyDescent="0.2">
      <c r="A890" s="1" t="s">
        <v>880</v>
      </c>
      <c r="B890">
        <f>COUNTIF(Table1[[Cast (1)]:[Cast (5)]],Table2[[#This Row],[Actor]])</f>
        <v>1</v>
      </c>
    </row>
    <row r="891" spans="1:2" ht="12.75" x14ac:dyDescent="0.2">
      <c r="A891" s="1" t="s">
        <v>1665</v>
      </c>
      <c r="B891">
        <f>COUNTIF(Table1[[Cast (1)]:[Cast (5)]],Table2[[#This Row],[Actor]])</f>
        <v>2</v>
      </c>
    </row>
    <row r="892" spans="1:2" ht="12.75" x14ac:dyDescent="0.2">
      <c r="A892" s="1" t="s">
        <v>866</v>
      </c>
      <c r="B892">
        <f>COUNTIF(Table1[[Cast (1)]:[Cast (5)]],Table2[[#This Row],[Actor]])</f>
        <v>7</v>
      </c>
    </row>
    <row r="893" spans="1:2" ht="12.75" x14ac:dyDescent="0.2">
      <c r="A893" s="1" t="s">
        <v>424</v>
      </c>
      <c r="B893">
        <f>COUNTIF(Table1[[Cast (1)]:[Cast (5)]],Table2[[#This Row],[Actor]])</f>
        <v>1</v>
      </c>
    </row>
    <row r="894" spans="1:2" ht="12.75" x14ac:dyDescent="0.2">
      <c r="A894" s="1" t="s">
        <v>786</v>
      </c>
      <c r="B894">
        <f>COUNTIF(Table1[[Cast (1)]:[Cast (5)]],Table2[[#This Row],[Actor]])</f>
        <v>5</v>
      </c>
    </row>
    <row r="895" spans="1:2" ht="12.75" x14ac:dyDescent="0.2">
      <c r="A895" s="1" t="s">
        <v>1158</v>
      </c>
      <c r="B895">
        <f>COUNTIF(Table1[[Cast (1)]:[Cast (5)]],Table2[[#This Row],[Actor]])</f>
        <v>1</v>
      </c>
    </row>
    <row r="896" spans="1:2" ht="12.75" x14ac:dyDescent="0.2">
      <c r="A896" s="1" t="s">
        <v>538</v>
      </c>
      <c r="B896">
        <f>COUNTIF(Table1[[Cast (1)]:[Cast (5)]],Table2[[#This Row],[Actor]])</f>
        <v>1</v>
      </c>
    </row>
    <row r="897" spans="1:2" ht="12.75" x14ac:dyDescent="0.2">
      <c r="A897" s="1" t="s">
        <v>498</v>
      </c>
      <c r="B897">
        <f>COUNTIF(Table1[[Cast (1)]:[Cast (5)]],Table2[[#This Row],[Actor]])</f>
        <v>4</v>
      </c>
    </row>
    <row r="898" spans="1:2" ht="12.75" x14ac:dyDescent="0.2">
      <c r="A898" s="1" t="s">
        <v>1066</v>
      </c>
      <c r="B898">
        <f>COUNTIF(Table1[[Cast (1)]:[Cast (5)]],Table2[[#This Row],[Actor]])</f>
        <v>4</v>
      </c>
    </row>
    <row r="899" spans="1:2" ht="12.75" x14ac:dyDescent="0.2">
      <c r="A899" s="1" t="s">
        <v>2761</v>
      </c>
      <c r="B899">
        <f>COUNTIF(Table1[[Cast (1)]:[Cast (5)]],Table2[[#This Row],[Actor]])</f>
        <v>1</v>
      </c>
    </row>
    <row r="900" spans="1:2" ht="12.75" x14ac:dyDescent="0.2">
      <c r="A900" s="1" t="s">
        <v>2422</v>
      </c>
      <c r="B900">
        <f>COUNTIF(Table1[[Cast (1)]:[Cast (5)]],Table2[[#This Row],[Actor]])</f>
        <v>2</v>
      </c>
    </row>
    <row r="901" spans="1:2" ht="12.75" x14ac:dyDescent="0.2">
      <c r="A901" s="1" t="s">
        <v>2094</v>
      </c>
      <c r="B901">
        <f>COUNTIF(Table1[[Cast (1)]:[Cast (5)]],Table2[[#This Row],[Actor]])</f>
        <v>1</v>
      </c>
    </row>
    <row r="902" spans="1:2" ht="12.75" x14ac:dyDescent="0.2">
      <c r="A902" s="1" t="s">
        <v>1678</v>
      </c>
      <c r="B902">
        <f>COUNTIF(Table1[[Cast (1)]:[Cast (5)]],Table2[[#This Row],[Actor]])</f>
        <v>4</v>
      </c>
    </row>
    <row r="903" spans="1:2" ht="12.75" x14ac:dyDescent="0.2">
      <c r="A903" s="1" t="s">
        <v>2095</v>
      </c>
      <c r="B903">
        <f>COUNTIF(Table1[[Cast (1)]:[Cast (5)]],Table2[[#This Row],[Actor]])</f>
        <v>1</v>
      </c>
    </row>
    <row r="904" spans="1:2" ht="12.75" x14ac:dyDescent="0.2">
      <c r="A904" s="1" t="s">
        <v>1197</v>
      </c>
      <c r="B904">
        <f>COUNTIF(Table1[[Cast (1)]:[Cast (5)]],Table2[[#This Row],[Actor]])</f>
        <v>1</v>
      </c>
    </row>
    <row r="905" spans="1:2" ht="12.75" x14ac:dyDescent="0.2">
      <c r="A905" s="1" t="s">
        <v>437</v>
      </c>
      <c r="B905">
        <f>COUNTIF(Table1[[Cast (1)]:[Cast (5)]],Table2[[#This Row],[Actor]])</f>
        <v>1</v>
      </c>
    </row>
    <row r="906" spans="1:2" ht="12.75" x14ac:dyDescent="0.2">
      <c r="A906" s="1" t="s">
        <v>1424</v>
      </c>
      <c r="B906">
        <f>COUNTIF(Table1[[Cast (1)]:[Cast (5)]],Table2[[#This Row],[Actor]])</f>
        <v>3</v>
      </c>
    </row>
    <row r="907" spans="1:2" ht="12.75" x14ac:dyDescent="0.2">
      <c r="A907" s="1" t="s">
        <v>500</v>
      </c>
      <c r="B907">
        <f>COUNTIF(Table1[[Cast (1)]:[Cast (5)]],Table2[[#This Row],[Actor]])</f>
        <v>1</v>
      </c>
    </row>
    <row r="908" spans="1:2" ht="12.75" x14ac:dyDescent="0.2">
      <c r="A908" s="1" t="s">
        <v>1130</v>
      </c>
      <c r="B908">
        <f>COUNTIF(Table1[[Cast (1)]:[Cast (5)]],Table2[[#This Row],[Actor]])</f>
        <v>1</v>
      </c>
    </row>
    <row r="909" spans="1:2" ht="12.75" x14ac:dyDescent="0.2">
      <c r="A909" s="1" t="s">
        <v>2688</v>
      </c>
      <c r="B909">
        <f>COUNTIF(Table1[[Cast (1)]:[Cast (5)]],Table2[[#This Row],[Actor]])</f>
        <v>1</v>
      </c>
    </row>
    <row r="910" spans="1:2" ht="12.75" x14ac:dyDescent="0.2">
      <c r="A910" s="1" t="s">
        <v>250</v>
      </c>
      <c r="B910">
        <f>COUNTIF(Table1[[Cast (1)]:[Cast (5)]],Table2[[#This Row],[Actor]])</f>
        <v>6</v>
      </c>
    </row>
    <row r="911" spans="1:2" ht="12.75" x14ac:dyDescent="0.2">
      <c r="A911" s="1" t="s">
        <v>1413</v>
      </c>
      <c r="B911">
        <f>COUNTIF(Table1[[Cast (1)]:[Cast (5)]],Table2[[#This Row],[Actor]])</f>
        <v>1</v>
      </c>
    </row>
    <row r="912" spans="1:2" ht="12.75" x14ac:dyDescent="0.2">
      <c r="A912" s="1" t="s">
        <v>1297</v>
      </c>
      <c r="B912">
        <f>COUNTIF(Table1[[Cast (1)]:[Cast (5)]],Table2[[#This Row],[Actor]])</f>
        <v>5</v>
      </c>
    </row>
    <row r="913" spans="1:2" ht="12.75" x14ac:dyDescent="0.2">
      <c r="A913" s="1" t="s">
        <v>2559</v>
      </c>
      <c r="B913">
        <f>COUNTIF(Table1[[Cast (1)]:[Cast (5)]],Table2[[#This Row],[Actor]])</f>
        <v>1</v>
      </c>
    </row>
    <row r="914" spans="1:2" ht="12.75" x14ac:dyDescent="0.2">
      <c r="A914" s="1" t="s">
        <v>1584</v>
      </c>
      <c r="B914">
        <f>COUNTIF(Table1[[Cast (1)]:[Cast (5)]],Table2[[#This Row],[Actor]])</f>
        <v>1</v>
      </c>
    </row>
    <row r="915" spans="1:2" ht="12.75" x14ac:dyDescent="0.2">
      <c r="A915" s="1" t="s">
        <v>84</v>
      </c>
      <c r="B915">
        <f>COUNTIF(Table1[[Cast (1)]:[Cast (5)]],Table2[[#This Row],[Actor]])</f>
        <v>1</v>
      </c>
    </row>
    <row r="916" spans="1:2" ht="12.75" x14ac:dyDescent="0.2">
      <c r="A916" s="1" t="s">
        <v>2489</v>
      </c>
      <c r="B916">
        <f>COUNTIF(Table1[[Cast (1)]:[Cast (5)]],Table2[[#This Row],[Actor]])</f>
        <v>1</v>
      </c>
    </row>
    <row r="917" spans="1:2" ht="12.75" x14ac:dyDescent="0.2">
      <c r="A917" s="1" t="s">
        <v>1482</v>
      </c>
      <c r="B917">
        <f>COUNTIF(Table1[[Cast (1)]:[Cast (5)]],Table2[[#This Row],[Actor]])</f>
        <v>1</v>
      </c>
    </row>
    <row r="918" spans="1:2" ht="12.75" x14ac:dyDescent="0.2">
      <c r="A918" s="1" t="s">
        <v>1618</v>
      </c>
      <c r="B918">
        <f>COUNTIF(Table1[[Cast (1)]:[Cast (5)]],Table2[[#This Row],[Actor]])</f>
        <v>1</v>
      </c>
    </row>
    <row r="919" spans="1:2" ht="12.75" x14ac:dyDescent="0.2">
      <c r="A919" s="1" t="s">
        <v>557</v>
      </c>
      <c r="B919">
        <f>COUNTIF(Table1[[Cast (1)]:[Cast (5)]],Table2[[#This Row],[Actor]])</f>
        <v>3</v>
      </c>
    </row>
    <row r="920" spans="1:2" ht="12.75" x14ac:dyDescent="0.2">
      <c r="A920" s="1" t="s">
        <v>775</v>
      </c>
      <c r="B920">
        <f>COUNTIF(Table1[[Cast (1)]:[Cast (5)]],Table2[[#This Row],[Actor]])</f>
        <v>2</v>
      </c>
    </row>
    <row r="921" spans="1:2" ht="12.75" x14ac:dyDescent="0.2">
      <c r="A921" s="1" t="s">
        <v>1336</v>
      </c>
      <c r="B921">
        <f>COUNTIF(Table1[[Cast (1)]:[Cast (5)]],Table2[[#This Row],[Actor]])</f>
        <v>1</v>
      </c>
    </row>
    <row r="922" spans="1:2" ht="12.75" x14ac:dyDescent="0.2">
      <c r="A922" s="1" t="s">
        <v>2025</v>
      </c>
      <c r="B922">
        <f>COUNTIF(Table1[[Cast (1)]:[Cast (5)]],Table2[[#This Row],[Actor]])</f>
        <v>2</v>
      </c>
    </row>
    <row r="923" spans="1:2" ht="12.75" x14ac:dyDescent="0.2">
      <c r="A923" s="1" t="s">
        <v>269</v>
      </c>
      <c r="B923">
        <f>COUNTIF(Table1[[Cast (1)]:[Cast (5)]],Table2[[#This Row],[Actor]])</f>
        <v>2</v>
      </c>
    </row>
    <row r="924" spans="1:2" ht="12.75" x14ac:dyDescent="0.2">
      <c r="A924" s="1" t="s">
        <v>769</v>
      </c>
      <c r="B924">
        <f>COUNTIF(Table1[[Cast (1)]:[Cast (5)]],Table2[[#This Row],[Actor]])</f>
        <v>6</v>
      </c>
    </row>
    <row r="925" spans="1:2" ht="12.75" x14ac:dyDescent="0.2">
      <c r="A925" s="1" t="s">
        <v>1728</v>
      </c>
      <c r="B925">
        <f>COUNTIF(Table1[[Cast (1)]:[Cast (5)]],Table2[[#This Row],[Actor]])</f>
        <v>1</v>
      </c>
    </row>
    <row r="926" spans="1:2" ht="12.75" x14ac:dyDescent="0.2">
      <c r="A926" s="1" t="s">
        <v>979</v>
      </c>
      <c r="B926">
        <f>COUNTIF(Table1[[Cast (1)]:[Cast (5)]],Table2[[#This Row],[Actor]])</f>
        <v>1</v>
      </c>
    </row>
    <row r="927" spans="1:2" ht="12.75" x14ac:dyDescent="0.2">
      <c r="A927" s="1" t="s">
        <v>1630</v>
      </c>
      <c r="B927">
        <f>COUNTIF(Table1[[Cast (1)]:[Cast (5)]],Table2[[#This Row],[Actor]])</f>
        <v>1</v>
      </c>
    </row>
    <row r="928" spans="1:2" ht="12.75" x14ac:dyDescent="0.2">
      <c r="A928" s="1" t="s">
        <v>340</v>
      </c>
      <c r="B928">
        <f>COUNTIF(Table1[[Cast (1)]:[Cast (5)]],Table2[[#This Row],[Actor]])</f>
        <v>1</v>
      </c>
    </row>
    <row r="929" spans="1:2" ht="12.75" x14ac:dyDescent="0.2">
      <c r="A929" s="1" t="s">
        <v>603</v>
      </c>
      <c r="B929">
        <f>COUNTIF(Table1[[Cast (1)]:[Cast (5)]],Table2[[#This Row],[Actor]])</f>
        <v>1</v>
      </c>
    </row>
    <row r="930" spans="1:2" ht="12.75" x14ac:dyDescent="0.2">
      <c r="A930" s="1" t="s">
        <v>1922</v>
      </c>
      <c r="B930">
        <f>COUNTIF(Table1[[Cast (1)]:[Cast (5)]],Table2[[#This Row],[Actor]])</f>
        <v>1</v>
      </c>
    </row>
    <row r="931" spans="1:2" ht="12.75" x14ac:dyDescent="0.2">
      <c r="A931" s="1" t="s">
        <v>1033</v>
      </c>
      <c r="B931">
        <f>COUNTIF(Table1[[Cast (1)]:[Cast (5)]],Table2[[#This Row],[Actor]])</f>
        <v>3</v>
      </c>
    </row>
    <row r="932" spans="1:2" ht="12.75" x14ac:dyDescent="0.2">
      <c r="A932" s="1" t="s">
        <v>225</v>
      </c>
      <c r="B932">
        <f>COUNTIF(Table1[[Cast (1)]:[Cast (5)]],Table2[[#This Row],[Actor]])</f>
        <v>1</v>
      </c>
    </row>
    <row r="933" spans="1:2" ht="12.75" x14ac:dyDescent="0.2">
      <c r="A933" s="1" t="s">
        <v>2582</v>
      </c>
      <c r="B933">
        <f>COUNTIF(Table1[[Cast (1)]:[Cast (5)]],Table2[[#This Row],[Actor]])</f>
        <v>2</v>
      </c>
    </row>
    <row r="934" spans="1:2" ht="12.75" x14ac:dyDescent="0.2">
      <c r="A934" s="1" t="s">
        <v>1576</v>
      </c>
      <c r="B934">
        <f>COUNTIF(Table1[[Cast (1)]:[Cast (5)]],Table2[[#This Row],[Actor]])</f>
        <v>1</v>
      </c>
    </row>
    <row r="935" spans="1:2" ht="12.75" x14ac:dyDescent="0.2">
      <c r="A935" s="1" t="s">
        <v>584</v>
      </c>
      <c r="B935">
        <f>COUNTIF(Table1[[Cast (1)]:[Cast (5)]],Table2[[#This Row],[Actor]])</f>
        <v>1</v>
      </c>
    </row>
    <row r="936" spans="1:2" ht="12.75" x14ac:dyDescent="0.2">
      <c r="A936" s="1" t="s">
        <v>332</v>
      </c>
      <c r="B936">
        <f>COUNTIF(Table1[[Cast (1)]:[Cast (5)]],Table2[[#This Row],[Actor]])</f>
        <v>7</v>
      </c>
    </row>
    <row r="937" spans="1:2" ht="12.75" x14ac:dyDescent="0.2">
      <c r="A937" s="1" t="s">
        <v>2257</v>
      </c>
      <c r="B937">
        <f>COUNTIF(Table1[[Cast (1)]:[Cast (5)]],Table2[[#This Row],[Actor]])</f>
        <v>1</v>
      </c>
    </row>
    <row r="938" spans="1:2" ht="12.75" x14ac:dyDescent="0.2">
      <c r="A938" s="1" t="s">
        <v>2093</v>
      </c>
      <c r="B938">
        <f>COUNTIF(Table1[[Cast (1)]:[Cast (5)]],Table2[[#This Row],[Actor]])</f>
        <v>2</v>
      </c>
    </row>
    <row r="939" spans="1:2" ht="12.75" x14ac:dyDescent="0.2">
      <c r="A939" s="1" t="s">
        <v>2306</v>
      </c>
      <c r="B939">
        <f>COUNTIF(Table1[[Cast (1)]:[Cast (5)]],Table2[[#This Row],[Actor]])</f>
        <v>1</v>
      </c>
    </row>
    <row r="940" spans="1:2" ht="12.75" x14ac:dyDescent="0.2">
      <c r="A940" s="1" t="s">
        <v>1009</v>
      </c>
      <c r="B940">
        <f>COUNTIF(Table1[[Cast (1)]:[Cast (5)]],Table2[[#This Row],[Actor]])</f>
        <v>1</v>
      </c>
    </row>
    <row r="941" spans="1:2" ht="12.75" x14ac:dyDescent="0.2">
      <c r="A941" s="1" t="s">
        <v>781</v>
      </c>
      <c r="B941">
        <f>COUNTIF(Table1[[Cast (1)]:[Cast (5)]],Table2[[#This Row],[Actor]])</f>
        <v>1</v>
      </c>
    </row>
    <row r="942" spans="1:2" ht="12.75" x14ac:dyDescent="0.2">
      <c r="A942" s="1" t="s">
        <v>1926</v>
      </c>
      <c r="B942">
        <f>COUNTIF(Table1[[Cast (1)]:[Cast (5)]],Table2[[#This Row],[Actor]])</f>
        <v>4</v>
      </c>
    </row>
    <row r="943" spans="1:2" ht="12.75" x14ac:dyDescent="0.2">
      <c r="A943" s="1" t="s">
        <v>1913</v>
      </c>
      <c r="B943">
        <f>COUNTIF(Table1[[Cast (1)]:[Cast (5)]],Table2[[#This Row],[Actor]])</f>
        <v>1</v>
      </c>
    </row>
    <row r="944" spans="1:2" ht="12.75" x14ac:dyDescent="0.2">
      <c r="A944" s="1" t="s">
        <v>1546</v>
      </c>
      <c r="B944">
        <f>COUNTIF(Table1[[Cast (1)]:[Cast (5)]],Table2[[#This Row],[Actor]])</f>
        <v>1</v>
      </c>
    </row>
    <row r="945" spans="1:2" ht="12.75" x14ac:dyDescent="0.2">
      <c r="A945" s="1" t="s">
        <v>2189</v>
      </c>
      <c r="B945">
        <f>COUNTIF(Table1[[Cast (1)]:[Cast (5)]],Table2[[#This Row],[Actor]])</f>
        <v>1</v>
      </c>
    </row>
    <row r="946" spans="1:2" ht="12.75" x14ac:dyDescent="0.2">
      <c r="A946" s="1" t="s">
        <v>1842</v>
      </c>
      <c r="B946">
        <f>COUNTIF(Table1[[Cast (1)]:[Cast (5)]],Table2[[#This Row],[Actor]])</f>
        <v>1</v>
      </c>
    </row>
    <row r="947" spans="1:2" ht="12.75" x14ac:dyDescent="0.2">
      <c r="A947" s="1" t="s">
        <v>1102</v>
      </c>
      <c r="B947">
        <f>COUNTIF(Table1[[Cast (1)]:[Cast (5)]],Table2[[#This Row],[Actor]])</f>
        <v>1</v>
      </c>
    </row>
    <row r="948" spans="1:2" ht="12.75" x14ac:dyDescent="0.2">
      <c r="A948" s="1" t="s">
        <v>1789</v>
      </c>
      <c r="B948">
        <f>COUNTIF(Table1[[Cast (1)]:[Cast (5)]],Table2[[#This Row],[Actor]])</f>
        <v>1</v>
      </c>
    </row>
    <row r="949" spans="1:2" ht="12.75" x14ac:dyDescent="0.2">
      <c r="A949" s="1" t="s">
        <v>339</v>
      </c>
      <c r="B949">
        <f>COUNTIF(Table1[[Cast (1)]:[Cast (5)]],Table2[[#This Row],[Actor]])</f>
        <v>3</v>
      </c>
    </row>
    <row r="950" spans="1:2" ht="12.75" x14ac:dyDescent="0.2">
      <c r="A950" s="1" t="s">
        <v>642</v>
      </c>
      <c r="B950">
        <f>COUNTIF(Table1[[Cast (1)]:[Cast (5)]],Table2[[#This Row],[Actor]])</f>
        <v>1</v>
      </c>
    </row>
    <row r="951" spans="1:2" ht="12.75" x14ac:dyDescent="0.2">
      <c r="A951" s="1" t="s">
        <v>1073</v>
      </c>
      <c r="B951">
        <f>COUNTIF(Table1[[Cast (1)]:[Cast (5)]],Table2[[#This Row],[Actor]])</f>
        <v>1</v>
      </c>
    </row>
    <row r="952" spans="1:2" ht="12.75" x14ac:dyDescent="0.2">
      <c r="A952" s="1" t="s">
        <v>1356</v>
      </c>
      <c r="B952">
        <f>COUNTIF(Table1[[Cast (1)]:[Cast (5)]],Table2[[#This Row],[Actor]])</f>
        <v>1</v>
      </c>
    </row>
    <row r="953" spans="1:2" ht="12.75" x14ac:dyDescent="0.2">
      <c r="A953" s="1" t="s">
        <v>485</v>
      </c>
      <c r="B953">
        <f>COUNTIF(Table1[[Cast (1)]:[Cast (5)]],Table2[[#This Row],[Actor]])</f>
        <v>1</v>
      </c>
    </row>
    <row r="954" spans="1:2" ht="12.75" x14ac:dyDescent="0.2">
      <c r="A954" s="1" t="s">
        <v>334</v>
      </c>
      <c r="B954">
        <f>COUNTIF(Table1[[Cast (1)]:[Cast (5)]],Table2[[#This Row],[Actor]])</f>
        <v>1</v>
      </c>
    </row>
    <row r="955" spans="1:2" ht="12.75" x14ac:dyDescent="0.2">
      <c r="A955" s="1" t="s">
        <v>1575</v>
      </c>
      <c r="B955">
        <f>COUNTIF(Table1[[Cast (1)]:[Cast (5)]],Table2[[#This Row],[Actor]])</f>
        <v>1</v>
      </c>
    </row>
    <row r="956" spans="1:2" ht="12.75" x14ac:dyDescent="0.2">
      <c r="A956" s="1" t="s">
        <v>901</v>
      </c>
      <c r="B956">
        <f>COUNTIF(Table1[[Cast (1)]:[Cast (5)]],Table2[[#This Row],[Actor]])</f>
        <v>2</v>
      </c>
    </row>
    <row r="957" spans="1:2" ht="12.75" x14ac:dyDescent="0.2">
      <c r="A957" s="1" t="s">
        <v>843</v>
      </c>
      <c r="B957">
        <f>COUNTIF(Table1[[Cast (1)]:[Cast (5)]],Table2[[#This Row],[Actor]])</f>
        <v>1</v>
      </c>
    </row>
    <row r="958" spans="1:2" ht="12.75" x14ac:dyDescent="0.2">
      <c r="A958" s="1" t="s">
        <v>2511</v>
      </c>
      <c r="B958">
        <f>COUNTIF(Table1[[Cast (1)]:[Cast (5)]],Table2[[#This Row],[Actor]])</f>
        <v>1</v>
      </c>
    </row>
    <row r="959" spans="1:2" ht="12.75" x14ac:dyDescent="0.2">
      <c r="A959" s="1" t="s">
        <v>1417</v>
      </c>
      <c r="B959">
        <f>COUNTIF(Table1[[Cast (1)]:[Cast (5)]],Table2[[#This Row],[Actor]])</f>
        <v>1</v>
      </c>
    </row>
    <row r="960" spans="1:2" ht="12.75" x14ac:dyDescent="0.2">
      <c r="A960" s="1" t="s">
        <v>1506</v>
      </c>
      <c r="B960">
        <f>COUNTIF(Table1[[Cast (1)]:[Cast (5)]],Table2[[#This Row],[Actor]])</f>
        <v>1</v>
      </c>
    </row>
    <row r="961" spans="1:2" ht="12.75" x14ac:dyDescent="0.2">
      <c r="A961" s="1" t="s">
        <v>2800</v>
      </c>
      <c r="B961">
        <f>COUNTIF(Table1[[Cast (1)]:[Cast (5)]],Table2[[#This Row],[Actor]])</f>
        <v>1</v>
      </c>
    </row>
    <row r="962" spans="1:2" ht="12.75" x14ac:dyDescent="0.2">
      <c r="A962" s="1" t="s">
        <v>1277</v>
      </c>
      <c r="B962">
        <f>COUNTIF(Table1[[Cast (1)]:[Cast (5)]],Table2[[#This Row],[Actor]])</f>
        <v>3</v>
      </c>
    </row>
    <row r="963" spans="1:2" ht="12.75" x14ac:dyDescent="0.2">
      <c r="A963" s="1" t="s">
        <v>2819</v>
      </c>
      <c r="B963">
        <f>COUNTIF(Table1[[Cast (1)]:[Cast (5)]],Table2[[#This Row],[Actor]])</f>
        <v>1</v>
      </c>
    </row>
    <row r="964" spans="1:2" ht="12.75" x14ac:dyDescent="0.2">
      <c r="A964" s="1" t="s">
        <v>2254</v>
      </c>
      <c r="B964">
        <f>COUNTIF(Table1[[Cast (1)]:[Cast (5)]],Table2[[#This Row],[Actor]])</f>
        <v>3</v>
      </c>
    </row>
    <row r="965" spans="1:2" ht="12.75" x14ac:dyDescent="0.2">
      <c r="A965" s="1" t="s">
        <v>148</v>
      </c>
      <c r="B965">
        <f>COUNTIF(Table1[[Cast (1)]:[Cast (5)]],Table2[[#This Row],[Actor]])</f>
        <v>1</v>
      </c>
    </row>
    <row r="966" spans="1:2" ht="12.75" x14ac:dyDescent="0.2">
      <c r="A966" s="1" t="s">
        <v>1323</v>
      </c>
      <c r="B966">
        <f>COUNTIF(Table1[[Cast (1)]:[Cast (5)]],Table2[[#This Row],[Actor]])</f>
        <v>2</v>
      </c>
    </row>
    <row r="967" spans="1:2" ht="12.75" x14ac:dyDescent="0.2">
      <c r="A967" s="1" t="s">
        <v>2019</v>
      </c>
      <c r="B967">
        <f>COUNTIF(Table1[[Cast (1)]:[Cast (5)]],Table2[[#This Row],[Actor]])</f>
        <v>1</v>
      </c>
    </row>
    <row r="968" spans="1:2" ht="12.75" x14ac:dyDescent="0.2">
      <c r="A968" s="1" t="s">
        <v>228</v>
      </c>
      <c r="B968">
        <f>COUNTIF(Table1[[Cast (1)]:[Cast (5)]],Table2[[#This Row],[Actor]])</f>
        <v>1</v>
      </c>
    </row>
    <row r="969" spans="1:2" ht="12.75" x14ac:dyDescent="0.2">
      <c r="A969" s="1" t="s">
        <v>97</v>
      </c>
      <c r="B969">
        <f>COUNTIF(Table1[[Cast (1)]:[Cast (5)]],Table2[[#This Row],[Actor]])</f>
        <v>1</v>
      </c>
    </row>
    <row r="970" spans="1:2" ht="12.75" x14ac:dyDescent="0.2">
      <c r="A970" s="1" t="s">
        <v>277</v>
      </c>
      <c r="B970">
        <f>COUNTIF(Table1[[Cast (1)]:[Cast (5)]],Table2[[#This Row],[Actor]])</f>
        <v>1</v>
      </c>
    </row>
    <row r="971" spans="1:2" ht="12.75" x14ac:dyDescent="0.2">
      <c r="A971" s="1" t="s">
        <v>1205</v>
      </c>
      <c r="B971">
        <f>COUNTIF(Table1[[Cast (1)]:[Cast (5)]],Table2[[#This Row],[Actor]])</f>
        <v>1</v>
      </c>
    </row>
    <row r="972" spans="1:2" ht="12.75" x14ac:dyDescent="0.2">
      <c r="A972" s="1" t="s">
        <v>858</v>
      </c>
      <c r="B972">
        <f>COUNTIF(Table1[[Cast (1)]:[Cast (5)]],Table2[[#This Row],[Actor]])</f>
        <v>3</v>
      </c>
    </row>
    <row r="973" spans="1:2" ht="12.75" x14ac:dyDescent="0.2">
      <c r="A973" s="1" t="s">
        <v>325</v>
      </c>
      <c r="B973">
        <f>COUNTIF(Table1[[Cast (1)]:[Cast (5)]],Table2[[#This Row],[Actor]])</f>
        <v>2</v>
      </c>
    </row>
    <row r="974" spans="1:2" ht="12.75" x14ac:dyDescent="0.2">
      <c r="A974" s="1" t="s">
        <v>423</v>
      </c>
      <c r="B974">
        <f>COUNTIF(Table1[[Cast (1)]:[Cast (5)]],Table2[[#This Row],[Actor]])</f>
        <v>1</v>
      </c>
    </row>
    <row r="975" spans="1:2" ht="12.75" x14ac:dyDescent="0.2">
      <c r="A975" s="1" t="s">
        <v>889</v>
      </c>
      <c r="B975">
        <f>COUNTIF(Table1[[Cast (1)]:[Cast (5)]],Table2[[#This Row],[Actor]])</f>
        <v>4</v>
      </c>
    </row>
    <row r="976" spans="1:2" ht="12.75" x14ac:dyDescent="0.2">
      <c r="A976" s="1" t="s">
        <v>713</v>
      </c>
      <c r="B976">
        <f>COUNTIF(Table1[[Cast (1)]:[Cast (5)]],Table2[[#This Row],[Actor]])</f>
        <v>1</v>
      </c>
    </row>
    <row r="977" spans="1:2" ht="12.75" x14ac:dyDescent="0.2">
      <c r="A977" s="1" t="s">
        <v>789</v>
      </c>
      <c r="B977">
        <f>COUNTIF(Table1[[Cast (1)]:[Cast (5)]],Table2[[#This Row],[Actor]])</f>
        <v>1</v>
      </c>
    </row>
    <row r="978" spans="1:2" ht="12.75" x14ac:dyDescent="0.2">
      <c r="A978" s="1" t="s">
        <v>2434</v>
      </c>
      <c r="B978">
        <f>COUNTIF(Table1[[Cast (1)]:[Cast (5)]],Table2[[#This Row],[Actor]])</f>
        <v>1</v>
      </c>
    </row>
    <row r="979" spans="1:2" ht="12.75" x14ac:dyDescent="0.2">
      <c r="A979" s="1" t="s">
        <v>461</v>
      </c>
      <c r="B979">
        <f>COUNTIF(Table1[[Cast (1)]:[Cast (5)]],Table2[[#This Row],[Actor]])</f>
        <v>1</v>
      </c>
    </row>
    <row r="980" spans="1:2" ht="12.75" x14ac:dyDescent="0.2">
      <c r="A980" s="1" t="s">
        <v>1282</v>
      </c>
      <c r="B980">
        <f>COUNTIF(Table1[[Cast (1)]:[Cast (5)]],Table2[[#This Row],[Actor]])</f>
        <v>1</v>
      </c>
    </row>
    <row r="981" spans="1:2" ht="12.75" x14ac:dyDescent="0.2">
      <c r="A981" s="1" t="s">
        <v>1104</v>
      </c>
      <c r="B981">
        <f>COUNTIF(Table1[[Cast (1)]:[Cast (5)]],Table2[[#This Row],[Actor]])</f>
        <v>1</v>
      </c>
    </row>
    <row r="982" spans="1:2" ht="12.75" x14ac:dyDescent="0.2">
      <c r="A982" s="1" t="s">
        <v>2417</v>
      </c>
      <c r="B982">
        <f>COUNTIF(Table1[[Cast (1)]:[Cast (5)]],Table2[[#This Row],[Actor]])</f>
        <v>1</v>
      </c>
    </row>
    <row r="983" spans="1:2" ht="12.75" x14ac:dyDescent="0.2">
      <c r="A983" s="1" t="s">
        <v>2414</v>
      </c>
      <c r="B983">
        <f>COUNTIF(Table1[[Cast (1)]:[Cast (5)]],Table2[[#This Row],[Actor]])</f>
        <v>1</v>
      </c>
    </row>
    <row r="984" spans="1:2" ht="12.75" x14ac:dyDescent="0.2">
      <c r="A984" s="1" t="s">
        <v>1263</v>
      </c>
      <c r="B984">
        <f>COUNTIF(Table1[[Cast (1)]:[Cast (5)]],Table2[[#This Row],[Actor]])</f>
        <v>1</v>
      </c>
    </row>
    <row r="985" spans="1:2" ht="12.75" x14ac:dyDescent="0.2">
      <c r="A985" s="1" t="s">
        <v>1989</v>
      </c>
      <c r="B985">
        <f>COUNTIF(Table1[[Cast (1)]:[Cast (5)]],Table2[[#This Row],[Actor]])</f>
        <v>1</v>
      </c>
    </row>
    <row r="986" spans="1:2" ht="12.75" x14ac:dyDescent="0.2">
      <c r="A986" s="1" t="s">
        <v>492</v>
      </c>
      <c r="B986">
        <f>COUNTIF(Table1[[Cast (1)]:[Cast (5)]],Table2[[#This Row],[Actor]])</f>
        <v>4</v>
      </c>
    </row>
    <row r="987" spans="1:2" ht="12.75" x14ac:dyDescent="0.2">
      <c r="A987" s="1" t="s">
        <v>1629</v>
      </c>
      <c r="B987">
        <f>COUNTIF(Table1[[Cast (1)]:[Cast (5)]],Table2[[#This Row],[Actor]])</f>
        <v>1</v>
      </c>
    </row>
    <row r="988" spans="1:2" ht="12.75" x14ac:dyDescent="0.2">
      <c r="A988" s="1" t="s">
        <v>1955</v>
      </c>
      <c r="B988">
        <f>COUNTIF(Table1[[Cast (1)]:[Cast (5)]],Table2[[#This Row],[Actor]])</f>
        <v>1</v>
      </c>
    </row>
    <row r="989" spans="1:2" ht="12.75" x14ac:dyDescent="0.2">
      <c r="A989" s="1" t="s">
        <v>2619</v>
      </c>
      <c r="B989">
        <f>COUNTIF(Table1[[Cast (1)]:[Cast (5)]],Table2[[#This Row],[Actor]])</f>
        <v>1</v>
      </c>
    </row>
    <row r="990" spans="1:2" ht="12.75" x14ac:dyDescent="0.2">
      <c r="A990" s="1" t="s">
        <v>913</v>
      </c>
      <c r="B990">
        <f>COUNTIF(Table1[[Cast (1)]:[Cast (5)]],Table2[[#This Row],[Actor]])</f>
        <v>1</v>
      </c>
    </row>
    <row r="991" spans="1:2" ht="12.75" x14ac:dyDescent="0.2">
      <c r="A991" s="1" t="s">
        <v>1495</v>
      </c>
      <c r="B991">
        <f>COUNTIF(Table1[[Cast (1)]:[Cast (5)]],Table2[[#This Row],[Actor]])</f>
        <v>2</v>
      </c>
    </row>
    <row r="992" spans="1:2" ht="12.75" x14ac:dyDescent="0.2">
      <c r="A992" s="1" t="s">
        <v>1672</v>
      </c>
      <c r="B992">
        <f>COUNTIF(Table1[[Cast (1)]:[Cast (5)]],Table2[[#This Row],[Actor]])</f>
        <v>1</v>
      </c>
    </row>
    <row r="993" spans="1:2" ht="12.75" x14ac:dyDescent="0.2">
      <c r="A993" s="1" t="s">
        <v>2477</v>
      </c>
      <c r="B993">
        <f>COUNTIF(Table1[[Cast (1)]:[Cast (5)]],Table2[[#This Row],[Actor]])</f>
        <v>1</v>
      </c>
    </row>
    <row r="994" spans="1:2" ht="12.75" x14ac:dyDescent="0.2">
      <c r="A994" s="1" t="s">
        <v>1389</v>
      </c>
      <c r="B994">
        <f>COUNTIF(Table1[[Cast (1)]:[Cast (5)]],Table2[[#This Row],[Actor]])</f>
        <v>1</v>
      </c>
    </row>
    <row r="995" spans="1:2" ht="12.75" x14ac:dyDescent="0.2">
      <c r="A995" s="1" t="s">
        <v>1321</v>
      </c>
      <c r="B995">
        <f>COUNTIF(Table1[[Cast (1)]:[Cast (5)]],Table2[[#This Row],[Actor]])</f>
        <v>3</v>
      </c>
    </row>
    <row r="996" spans="1:2" ht="12.75" x14ac:dyDescent="0.2">
      <c r="A996" s="1" t="s">
        <v>2572</v>
      </c>
      <c r="B996">
        <f>COUNTIF(Table1[[Cast (1)]:[Cast (5)]],Table2[[#This Row],[Actor]])</f>
        <v>1</v>
      </c>
    </row>
    <row r="997" spans="1:2" ht="12.75" x14ac:dyDescent="0.2">
      <c r="A997" s="1" t="s">
        <v>595</v>
      </c>
      <c r="B997">
        <f>COUNTIF(Table1[[Cast (1)]:[Cast (5)]],Table2[[#This Row],[Actor]])</f>
        <v>3</v>
      </c>
    </row>
    <row r="998" spans="1:2" ht="12.75" x14ac:dyDescent="0.2">
      <c r="A998" s="1" t="s">
        <v>484</v>
      </c>
      <c r="B998">
        <f>COUNTIF(Table1[[Cast (1)]:[Cast (5)]],Table2[[#This Row],[Actor]])</f>
        <v>1</v>
      </c>
    </row>
    <row r="999" spans="1:2" ht="12.75" x14ac:dyDescent="0.2">
      <c r="A999" s="1" t="s">
        <v>2593</v>
      </c>
      <c r="B999">
        <f>COUNTIF(Table1[[Cast (1)]:[Cast (5)]],Table2[[#This Row],[Actor]])</f>
        <v>1</v>
      </c>
    </row>
    <row r="1000" spans="1:2" ht="12.75" x14ac:dyDescent="0.2">
      <c r="A1000" s="1" t="s">
        <v>1268</v>
      </c>
      <c r="B1000">
        <f>COUNTIF(Table1[[Cast (1)]:[Cast (5)]],Table2[[#This Row],[Actor]])</f>
        <v>5</v>
      </c>
    </row>
    <row r="1001" spans="1:2" ht="12.75" x14ac:dyDescent="0.2">
      <c r="A1001" s="3" t="s">
        <v>1812</v>
      </c>
      <c r="B1001">
        <f>COUNTIF(Table1[[Cast (1)]:[Cast (5)]],Table2[[#This Row],[Actor]])</f>
        <v>1</v>
      </c>
    </row>
    <row r="1002" spans="1:2" ht="12.75" x14ac:dyDescent="0.2">
      <c r="A1002" s="1" t="s">
        <v>2753</v>
      </c>
      <c r="B1002">
        <f>COUNTIF(Table1[[Cast (1)]:[Cast (5)]],Table2[[#This Row],[Actor]])</f>
        <v>1</v>
      </c>
    </row>
    <row r="1003" spans="1:2" ht="12.75" x14ac:dyDescent="0.2">
      <c r="A1003" s="1" t="s">
        <v>2081</v>
      </c>
      <c r="B1003">
        <f>COUNTIF(Table1[[Cast (1)]:[Cast (5)]],Table2[[#This Row],[Actor]])</f>
        <v>1</v>
      </c>
    </row>
    <row r="1004" spans="1:2" ht="12.75" x14ac:dyDescent="0.2">
      <c r="A1004" s="1" t="s">
        <v>115</v>
      </c>
      <c r="B1004">
        <f>COUNTIF(Table1[[Cast (1)]:[Cast (5)]],Table2[[#This Row],[Actor]])</f>
        <v>4</v>
      </c>
    </row>
    <row r="1005" spans="1:2" ht="12.75" x14ac:dyDescent="0.2">
      <c r="A1005" s="1" t="s">
        <v>2503</v>
      </c>
      <c r="B1005">
        <f>COUNTIF(Table1[[Cast (1)]:[Cast (5)]],Table2[[#This Row],[Actor]])</f>
        <v>1</v>
      </c>
    </row>
    <row r="1006" spans="1:2" ht="12.75" x14ac:dyDescent="0.2">
      <c r="A1006" s="1" t="s">
        <v>1446</v>
      </c>
      <c r="B1006">
        <f>COUNTIF(Table1[[Cast (1)]:[Cast (5)]],Table2[[#This Row],[Actor]])</f>
        <v>4</v>
      </c>
    </row>
    <row r="1007" spans="1:2" ht="12.75" x14ac:dyDescent="0.2">
      <c r="A1007" s="1" t="s">
        <v>29</v>
      </c>
      <c r="B1007">
        <f>COUNTIF(Table1[[Cast (1)]:[Cast (5)]],Table2[[#This Row],[Actor]])</f>
        <v>1</v>
      </c>
    </row>
    <row r="1008" spans="1:2" ht="12.75" x14ac:dyDescent="0.2">
      <c r="A1008" s="1" t="s">
        <v>2623</v>
      </c>
      <c r="B1008">
        <f>COUNTIF(Table1[[Cast (1)]:[Cast (5)]],Table2[[#This Row],[Actor]])</f>
        <v>1</v>
      </c>
    </row>
    <row r="1009" spans="1:2" ht="12.75" x14ac:dyDescent="0.2">
      <c r="A1009" s="1" t="s">
        <v>1085</v>
      </c>
      <c r="B1009">
        <f>COUNTIF(Table1[[Cast (1)]:[Cast (5)]],Table2[[#This Row],[Actor]])</f>
        <v>1</v>
      </c>
    </row>
    <row r="1010" spans="1:2" ht="12.75" x14ac:dyDescent="0.2">
      <c r="A1010" s="1" t="s">
        <v>381</v>
      </c>
      <c r="B1010">
        <f>COUNTIF(Table1[[Cast (1)]:[Cast (5)]],Table2[[#This Row],[Actor]])</f>
        <v>1</v>
      </c>
    </row>
    <row r="1011" spans="1:2" ht="12.75" x14ac:dyDescent="0.2">
      <c r="A1011" s="1" t="s">
        <v>1317</v>
      </c>
      <c r="B1011">
        <f>COUNTIF(Table1[[Cast (1)]:[Cast (5)]],Table2[[#This Row],[Actor]])</f>
        <v>2</v>
      </c>
    </row>
    <row r="1012" spans="1:2" ht="12.75" x14ac:dyDescent="0.2">
      <c r="A1012" s="1" t="s">
        <v>1368</v>
      </c>
      <c r="B1012">
        <f>COUNTIF(Table1[[Cast (1)]:[Cast (5)]],Table2[[#This Row],[Actor]])</f>
        <v>1</v>
      </c>
    </row>
    <row r="1013" spans="1:2" ht="12.75" x14ac:dyDescent="0.2">
      <c r="A1013" s="1" t="s">
        <v>798</v>
      </c>
      <c r="B1013">
        <f>COUNTIF(Table1[[Cast (1)]:[Cast (5)]],Table2[[#This Row],[Actor]])</f>
        <v>1</v>
      </c>
    </row>
    <row r="1014" spans="1:2" ht="12.75" x14ac:dyDescent="0.2">
      <c r="A1014" s="1" t="s">
        <v>1053</v>
      </c>
      <c r="B1014">
        <f>COUNTIF(Table1[[Cast (1)]:[Cast (5)]],Table2[[#This Row],[Actor]])</f>
        <v>3</v>
      </c>
    </row>
    <row r="1015" spans="1:2" ht="12.75" x14ac:dyDescent="0.2">
      <c r="A1015" s="1" t="s">
        <v>2667</v>
      </c>
      <c r="B1015">
        <f>COUNTIF(Table1[[Cast (1)]:[Cast (5)]],Table2[[#This Row],[Actor]])</f>
        <v>1</v>
      </c>
    </row>
    <row r="1016" spans="1:2" ht="12.75" x14ac:dyDescent="0.2">
      <c r="A1016" s="1" t="s">
        <v>1262</v>
      </c>
      <c r="B1016">
        <f>COUNTIF(Table1[[Cast (1)]:[Cast (5)]],Table2[[#This Row],[Actor]])</f>
        <v>2</v>
      </c>
    </row>
    <row r="1017" spans="1:2" ht="12.75" x14ac:dyDescent="0.2">
      <c r="A1017" s="1" t="s">
        <v>1700</v>
      </c>
      <c r="B1017">
        <f>COUNTIF(Table1[[Cast (1)]:[Cast (5)]],Table2[[#This Row],[Actor]])</f>
        <v>1</v>
      </c>
    </row>
    <row r="1018" spans="1:2" ht="12.75" x14ac:dyDescent="0.2">
      <c r="A1018" s="1" t="s">
        <v>1710</v>
      </c>
      <c r="B1018">
        <f>COUNTIF(Table1[[Cast (1)]:[Cast (5)]],Table2[[#This Row],[Actor]])</f>
        <v>2</v>
      </c>
    </row>
    <row r="1019" spans="1:2" ht="12.75" x14ac:dyDescent="0.2">
      <c r="A1019" s="1" t="s">
        <v>521</v>
      </c>
      <c r="B1019">
        <f>COUNTIF(Table1[[Cast (1)]:[Cast (5)]],Table2[[#This Row],[Actor]])</f>
        <v>2</v>
      </c>
    </row>
    <row r="1020" spans="1:2" ht="12.75" x14ac:dyDescent="0.2">
      <c r="A1020" s="1" t="s">
        <v>247</v>
      </c>
      <c r="B1020">
        <f>COUNTIF(Table1[[Cast (1)]:[Cast (5)]],Table2[[#This Row],[Actor]])</f>
        <v>2</v>
      </c>
    </row>
    <row r="1021" spans="1:2" ht="12.75" x14ac:dyDescent="0.2">
      <c r="A1021" s="1" t="s">
        <v>2530</v>
      </c>
      <c r="B1021">
        <f>COUNTIF(Table1[[Cast (1)]:[Cast (5)]],Table2[[#This Row],[Actor]])</f>
        <v>1</v>
      </c>
    </row>
    <row r="1022" spans="1:2" ht="12.75" x14ac:dyDescent="0.2">
      <c r="A1022" s="1" t="s">
        <v>386</v>
      </c>
      <c r="B1022">
        <f>COUNTIF(Table1[[Cast (1)]:[Cast (5)]],Table2[[#This Row],[Actor]])</f>
        <v>2</v>
      </c>
    </row>
    <row r="1023" spans="1:2" ht="12.75" x14ac:dyDescent="0.2">
      <c r="A1023" s="1" t="s">
        <v>37</v>
      </c>
      <c r="B1023">
        <f>COUNTIF(Table1[[Cast (1)]:[Cast (5)]],Table2[[#This Row],[Actor]])</f>
        <v>2</v>
      </c>
    </row>
    <row r="1024" spans="1:2" ht="12.75" x14ac:dyDescent="0.2">
      <c r="A1024" s="1" t="s">
        <v>2835</v>
      </c>
      <c r="B1024">
        <f>COUNTIF(Table1[[Cast (1)]:[Cast (5)]],Table2[[#This Row],[Actor]])</f>
        <v>1</v>
      </c>
    </row>
    <row r="1025" spans="1:2" ht="12.75" x14ac:dyDescent="0.2">
      <c r="A1025" s="1" t="s">
        <v>1078</v>
      </c>
      <c r="B1025">
        <f>COUNTIF(Table1[[Cast (1)]:[Cast (5)]],Table2[[#This Row],[Actor]])</f>
        <v>1</v>
      </c>
    </row>
    <row r="1026" spans="1:2" ht="12.75" x14ac:dyDescent="0.2">
      <c r="A1026" s="1" t="s">
        <v>1617</v>
      </c>
      <c r="B1026">
        <f>COUNTIF(Table1[[Cast (1)]:[Cast (5)]],Table2[[#This Row],[Actor]])</f>
        <v>2</v>
      </c>
    </row>
    <row r="1027" spans="1:2" ht="12.75" x14ac:dyDescent="0.2">
      <c r="A1027" s="1" t="s">
        <v>2571</v>
      </c>
      <c r="B1027">
        <f>COUNTIF(Table1[[Cast (1)]:[Cast (5)]],Table2[[#This Row],[Actor]])</f>
        <v>1</v>
      </c>
    </row>
    <row r="1028" spans="1:2" ht="12.75" x14ac:dyDescent="0.2">
      <c r="A1028" s="1" t="s">
        <v>1583</v>
      </c>
      <c r="B1028">
        <f>COUNTIF(Table1[[Cast (1)]:[Cast (5)]],Table2[[#This Row],[Actor]])</f>
        <v>2</v>
      </c>
    </row>
    <row r="1029" spans="1:2" ht="12.75" x14ac:dyDescent="0.2">
      <c r="A1029" s="1" t="s">
        <v>942</v>
      </c>
      <c r="B1029">
        <f>COUNTIF(Table1[[Cast (1)]:[Cast (5)]],Table2[[#This Row],[Actor]])</f>
        <v>3</v>
      </c>
    </row>
    <row r="1030" spans="1:2" ht="12.75" x14ac:dyDescent="0.2">
      <c r="A1030" s="1" t="s">
        <v>123</v>
      </c>
      <c r="B1030">
        <f>COUNTIF(Table1[[Cast (1)]:[Cast (5)]],Table2[[#This Row],[Actor]])</f>
        <v>2</v>
      </c>
    </row>
    <row r="1031" spans="1:2" ht="12.75" x14ac:dyDescent="0.2">
      <c r="A1031" s="1" t="s">
        <v>2615</v>
      </c>
      <c r="B1031">
        <f>COUNTIF(Table1[[Cast (1)]:[Cast (5)]],Table2[[#This Row],[Actor]])</f>
        <v>1</v>
      </c>
    </row>
    <row r="1032" spans="1:2" ht="12.75" x14ac:dyDescent="0.2">
      <c r="A1032" s="1" t="s">
        <v>109</v>
      </c>
      <c r="B1032">
        <f>COUNTIF(Table1[[Cast (1)]:[Cast (5)]],Table2[[#This Row],[Actor]])</f>
        <v>3</v>
      </c>
    </row>
    <row r="1033" spans="1:2" ht="12.75" x14ac:dyDescent="0.2">
      <c r="A1033" s="1" t="s">
        <v>1877</v>
      </c>
      <c r="B1033">
        <f>COUNTIF(Table1[[Cast (1)]:[Cast (5)]],Table2[[#This Row],[Actor]])</f>
        <v>1</v>
      </c>
    </row>
    <row r="1034" spans="1:2" ht="12.75" x14ac:dyDescent="0.2">
      <c r="A1034" s="1" t="s">
        <v>2736</v>
      </c>
      <c r="B1034">
        <f>COUNTIF(Table1[[Cast (1)]:[Cast (5)]],Table2[[#This Row],[Actor]])</f>
        <v>1</v>
      </c>
    </row>
    <row r="1035" spans="1:2" ht="12.75" x14ac:dyDescent="0.2">
      <c r="A1035" s="1" t="s">
        <v>2342</v>
      </c>
      <c r="B1035">
        <f>COUNTIF(Table1[[Cast (1)]:[Cast (5)]],Table2[[#This Row],[Actor]])</f>
        <v>1</v>
      </c>
    </row>
    <row r="1036" spans="1:2" ht="12.75" x14ac:dyDescent="0.2">
      <c r="A1036" s="1" t="s">
        <v>1020</v>
      </c>
      <c r="B1036">
        <f>COUNTIF(Table1[[Cast (1)]:[Cast (5)]],Table2[[#This Row],[Actor]])</f>
        <v>3</v>
      </c>
    </row>
    <row r="1037" spans="1:2" ht="12.75" x14ac:dyDescent="0.2">
      <c r="A1037" s="1" t="s">
        <v>239</v>
      </c>
      <c r="B1037">
        <f>COUNTIF(Table1[[Cast (1)]:[Cast (5)]],Table2[[#This Row],[Actor]])</f>
        <v>2</v>
      </c>
    </row>
    <row r="1038" spans="1:2" ht="12.75" x14ac:dyDescent="0.2">
      <c r="A1038" s="1" t="s">
        <v>620</v>
      </c>
      <c r="B1038">
        <f>COUNTIF(Table1[[Cast (1)]:[Cast (5)]],Table2[[#This Row],[Actor]])</f>
        <v>1</v>
      </c>
    </row>
    <row r="1039" spans="1:2" ht="12.75" x14ac:dyDescent="0.2">
      <c r="A1039" s="1" t="s">
        <v>2645</v>
      </c>
      <c r="B1039">
        <f>COUNTIF(Table1[[Cast (1)]:[Cast (5)]],Table2[[#This Row],[Actor]])</f>
        <v>1</v>
      </c>
    </row>
    <row r="1040" spans="1:2" ht="12.75" x14ac:dyDescent="0.2">
      <c r="A1040" s="1" t="s">
        <v>124</v>
      </c>
      <c r="B1040">
        <f>COUNTIF(Table1[[Cast (1)]:[Cast (5)]],Table2[[#This Row],[Actor]])</f>
        <v>4</v>
      </c>
    </row>
    <row r="1041" spans="1:2" ht="12.75" x14ac:dyDescent="0.2">
      <c r="A1041" s="1" t="s">
        <v>178</v>
      </c>
      <c r="B1041">
        <f>COUNTIF(Table1[[Cast (1)]:[Cast (5)]],Table2[[#This Row],[Actor]])</f>
        <v>1</v>
      </c>
    </row>
    <row r="1042" spans="1:2" ht="12.75" x14ac:dyDescent="0.2">
      <c r="A1042" s="1" t="s">
        <v>2064</v>
      </c>
      <c r="B1042">
        <f>COUNTIF(Table1[[Cast (1)]:[Cast (5)]],Table2[[#This Row],[Actor]])</f>
        <v>1</v>
      </c>
    </row>
    <row r="1043" spans="1:2" ht="12.75" x14ac:dyDescent="0.2">
      <c r="A1043" s="1" t="s">
        <v>1971</v>
      </c>
      <c r="B1043">
        <f>COUNTIF(Table1[[Cast (1)]:[Cast (5)]],Table2[[#This Row],[Actor]])</f>
        <v>1</v>
      </c>
    </row>
    <row r="1044" spans="1:2" ht="12.75" x14ac:dyDescent="0.2">
      <c r="A1044" s="1" t="s">
        <v>1869</v>
      </c>
      <c r="B1044">
        <f>COUNTIF(Table1[[Cast (1)]:[Cast (5)]],Table2[[#This Row],[Actor]])</f>
        <v>2</v>
      </c>
    </row>
    <row r="1045" spans="1:2" ht="12.75" x14ac:dyDescent="0.2">
      <c r="A1045" s="1" t="s">
        <v>92</v>
      </c>
      <c r="B1045">
        <f>COUNTIF(Table1[[Cast (1)]:[Cast (5)]],Table2[[#This Row],[Actor]])</f>
        <v>1</v>
      </c>
    </row>
    <row r="1046" spans="1:2" ht="12.75" x14ac:dyDescent="0.2">
      <c r="A1046" s="1" t="s">
        <v>1574</v>
      </c>
      <c r="B1046">
        <f>COUNTIF(Table1[[Cast (1)]:[Cast (5)]],Table2[[#This Row],[Actor]])</f>
        <v>1</v>
      </c>
    </row>
    <row r="1047" spans="1:2" ht="12.75" x14ac:dyDescent="0.2">
      <c r="A1047" s="1" t="s">
        <v>927</v>
      </c>
      <c r="B1047">
        <f>COUNTIF(Table1[[Cast (1)]:[Cast (5)]],Table2[[#This Row],[Actor]])</f>
        <v>4</v>
      </c>
    </row>
    <row r="1048" spans="1:2" ht="12.75" x14ac:dyDescent="0.2">
      <c r="A1048" s="1" t="s">
        <v>2598</v>
      </c>
      <c r="B1048">
        <f>COUNTIF(Table1[[Cast (1)]:[Cast (5)]],Table2[[#This Row],[Actor]])</f>
        <v>1</v>
      </c>
    </row>
    <row r="1049" spans="1:2" ht="12.75" x14ac:dyDescent="0.2">
      <c r="A1049" s="1" t="s">
        <v>171</v>
      </c>
      <c r="B1049">
        <f>COUNTIF(Table1[[Cast (1)]:[Cast (5)]],Table2[[#This Row],[Actor]])</f>
        <v>1</v>
      </c>
    </row>
    <row r="1050" spans="1:2" ht="12.75" x14ac:dyDescent="0.2">
      <c r="A1050" s="1" t="s">
        <v>1425</v>
      </c>
      <c r="B1050">
        <f>COUNTIF(Table1[[Cast (1)]:[Cast (5)]],Table2[[#This Row],[Actor]])</f>
        <v>1</v>
      </c>
    </row>
    <row r="1051" spans="1:2" ht="12.75" x14ac:dyDescent="0.2">
      <c r="A1051" s="1" t="s">
        <v>2170</v>
      </c>
      <c r="B1051">
        <f>COUNTIF(Table1[[Cast (1)]:[Cast (5)]],Table2[[#This Row],[Actor]])</f>
        <v>1</v>
      </c>
    </row>
    <row r="1052" spans="1:2" ht="12.75" x14ac:dyDescent="0.2">
      <c r="A1052" s="1" t="s">
        <v>1166</v>
      </c>
      <c r="B1052">
        <f>COUNTIF(Table1[[Cast (1)]:[Cast (5)]],Table2[[#This Row],[Actor]])</f>
        <v>5</v>
      </c>
    </row>
    <row r="1053" spans="1:2" ht="12.75" x14ac:dyDescent="0.2">
      <c r="A1053" s="1" t="s">
        <v>825</v>
      </c>
      <c r="B1053">
        <f>COUNTIF(Table1[[Cast (1)]:[Cast (5)]],Table2[[#This Row],[Actor]])</f>
        <v>1</v>
      </c>
    </row>
    <row r="1054" spans="1:2" ht="12.75" x14ac:dyDescent="0.2">
      <c r="A1054" s="1" t="s">
        <v>1019</v>
      </c>
      <c r="B1054">
        <f>COUNTIF(Table1[[Cast (1)]:[Cast (5)]],Table2[[#This Row],[Actor]])</f>
        <v>2</v>
      </c>
    </row>
    <row r="1055" spans="1:2" ht="12.75" x14ac:dyDescent="0.2">
      <c r="A1055" s="1" t="s">
        <v>2473</v>
      </c>
      <c r="B1055">
        <f>COUNTIF(Table1[[Cast (1)]:[Cast (5)]],Table2[[#This Row],[Actor]])</f>
        <v>1</v>
      </c>
    </row>
    <row r="1056" spans="1:2" ht="12.75" x14ac:dyDescent="0.2">
      <c r="A1056" s="1" t="s">
        <v>2552</v>
      </c>
      <c r="B1056">
        <f>COUNTIF(Table1[[Cast (1)]:[Cast (5)]],Table2[[#This Row],[Actor]])</f>
        <v>1</v>
      </c>
    </row>
    <row r="1057" spans="1:2" ht="12.75" x14ac:dyDescent="0.2">
      <c r="A1057" s="1" t="s">
        <v>1476</v>
      </c>
      <c r="B1057">
        <f>COUNTIF(Table1[[Cast (1)]:[Cast (5)]],Table2[[#This Row],[Actor]])</f>
        <v>3</v>
      </c>
    </row>
    <row r="1058" spans="1:2" ht="12.75" x14ac:dyDescent="0.2">
      <c r="A1058" s="1" t="s">
        <v>293</v>
      </c>
      <c r="B1058">
        <f>COUNTIF(Table1[[Cast (1)]:[Cast (5)]],Table2[[#This Row],[Actor]])</f>
        <v>2</v>
      </c>
    </row>
    <row r="1059" spans="1:2" ht="12.75" x14ac:dyDescent="0.2">
      <c r="A1059" s="1" t="s">
        <v>227</v>
      </c>
      <c r="B1059">
        <f>COUNTIF(Table1[[Cast (1)]:[Cast (5)]],Table2[[#This Row],[Actor]])</f>
        <v>1</v>
      </c>
    </row>
    <row r="1060" spans="1:2" ht="12.75" x14ac:dyDescent="0.2">
      <c r="A1060" s="1" t="s">
        <v>790</v>
      </c>
      <c r="B1060">
        <f>COUNTIF(Table1[[Cast (1)]:[Cast (5)]],Table2[[#This Row],[Actor]])</f>
        <v>2</v>
      </c>
    </row>
    <row r="1061" spans="1:2" ht="12.75" x14ac:dyDescent="0.2">
      <c r="A1061" s="1" t="s">
        <v>2193</v>
      </c>
      <c r="B1061">
        <f>COUNTIF(Table1[[Cast (1)]:[Cast (5)]],Table2[[#This Row],[Actor]])</f>
        <v>2</v>
      </c>
    </row>
    <row r="1062" spans="1:2" ht="12.75" x14ac:dyDescent="0.2">
      <c r="A1062" s="1" t="s">
        <v>906</v>
      </c>
      <c r="B1062">
        <f>COUNTIF(Table1[[Cast (1)]:[Cast (5)]],Table2[[#This Row],[Actor]])</f>
        <v>1</v>
      </c>
    </row>
    <row r="1063" spans="1:2" ht="12.75" x14ac:dyDescent="0.2">
      <c r="A1063" s="1" t="s">
        <v>1606</v>
      </c>
      <c r="B1063">
        <f>COUNTIF(Table1[[Cast (1)]:[Cast (5)]],Table2[[#This Row],[Actor]])</f>
        <v>2</v>
      </c>
    </row>
    <row r="1064" spans="1:2" ht="12.75" x14ac:dyDescent="0.2">
      <c r="A1064" s="1" t="s">
        <v>691</v>
      </c>
      <c r="B1064">
        <f>COUNTIF(Table1[[Cast (1)]:[Cast (5)]],Table2[[#This Row],[Actor]])</f>
        <v>1</v>
      </c>
    </row>
    <row r="1065" spans="1:2" ht="12.75" x14ac:dyDescent="0.2">
      <c r="A1065" s="1" t="s">
        <v>989</v>
      </c>
      <c r="B1065">
        <f>COUNTIF(Table1[[Cast (1)]:[Cast (5)]],Table2[[#This Row],[Actor]])</f>
        <v>4</v>
      </c>
    </row>
    <row r="1066" spans="1:2" ht="12.75" x14ac:dyDescent="0.2">
      <c r="A1066" s="1" t="s">
        <v>2488</v>
      </c>
      <c r="B1066">
        <f>COUNTIF(Table1[[Cast (1)]:[Cast (5)]],Table2[[#This Row],[Actor]])</f>
        <v>1</v>
      </c>
    </row>
    <row r="1067" spans="1:2" ht="12.75" x14ac:dyDescent="0.2">
      <c r="A1067" s="1" t="s">
        <v>278</v>
      </c>
      <c r="B1067">
        <f>COUNTIF(Table1[[Cast (1)]:[Cast (5)]],Table2[[#This Row],[Actor]])</f>
        <v>1</v>
      </c>
    </row>
    <row r="1068" spans="1:2" ht="12.75" x14ac:dyDescent="0.2">
      <c r="A1068" s="1" t="s">
        <v>1451</v>
      </c>
      <c r="B1068">
        <f>COUNTIF(Table1[[Cast (1)]:[Cast (5)]],Table2[[#This Row],[Actor]])</f>
        <v>2</v>
      </c>
    </row>
    <row r="1069" spans="1:2" ht="12.75" x14ac:dyDescent="0.2">
      <c r="A1069" s="1" t="s">
        <v>2701</v>
      </c>
      <c r="B1069">
        <f>COUNTIF(Table1[[Cast (1)]:[Cast (5)]],Table2[[#This Row],[Actor]])</f>
        <v>1</v>
      </c>
    </row>
    <row r="1070" spans="1:2" ht="12.75" x14ac:dyDescent="0.2">
      <c r="A1070" s="1" t="s">
        <v>2185</v>
      </c>
      <c r="B1070">
        <f>COUNTIF(Table1[[Cast (1)]:[Cast (5)]],Table2[[#This Row],[Actor]])</f>
        <v>1</v>
      </c>
    </row>
    <row r="1071" spans="1:2" ht="12.75" x14ac:dyDescent="0.2">
      <c r="A1071" s="1" t="s">
        <v>1070</v>
      </c>
      <c r="B1071">
        <f>COUNTIF(Table1[[Cast (1)]:[Cast (5)]],Table2[[#This Row],[Actor]])</f>
        <v>2</v>
      </c>
    </row>
    <row r="1072" spans="1:2" ht="12.75" x14ac:dyDescent="0.2">
      <c r="A1072" s="1" t="s">
        <v>2578</v>
      </c>
      <c r="B1072">
        <f>COUNTIF(Table1[[Cast (1)]:[Cast (5)]],Table2[[#This Row],[Actor]])</f>
        <v>1</v>
      </c>
    </row>
    <row r="1073" spans="1:2" ht="12.75" x14ac:dyDescent="0.2">
      <c r="A1073" s="1" t="s">
        <v>75</v>
      </c>
      <c r="B1073">
        <f>COUNTIF(Table1[[Cast (1)]:[Cast (5)]],Table2[[#This Row],[Actor]])</f>
        <v>1</v>
      </c>
    </row>
    <row r="1074" spans="1:2" ht="12.75" x14ac:dyDescent="0.2">
      <c r="A1074" s="1" t="s">
        <v>2483</v>
      </c>
      <c r="B1074">
        <f>COUNTIF(Table1[[Cast (1)]:[Cast (5)]],Table2[[#This Row],[Actor]])</f>
        <v>1</v>
      </c>
    </row>
    <row r="1075" spans="1:2" ht="12.75" x14ac:dyDescent="0.2">
      <c r="A1075" s="1" t="s">
        <v>1089</v>
      </c>
      <c r="B1075">
        <f>COUNTIF(Table1[[Cast (1)]:[Cast (5)]],Table2[[#This Row],[Actor]])</f>
        <v>3</v>
      </c>
    </row>
    <row r="1076" spans="1:2" ht="12.75" x14ac:dyDescent="0.2">
      <c r="A1076" s="1" t="s">
        <v>1500</v>
      </c>
      <c r="B1076">
        <f>COUNTIF(Table1[[Cast (1)]:[Cast (5)]],Table2[[#This Row],[Actor]])</f>
        <v>1</v>
      </c>
    </row>
    <row r="1077" spans="1:2" ht="12.75" x14ac:dyDescent="0.2">
      <c r="A1077" s="1" t="s">
        <v>1447</v>
      </c>
      <c r="B1077">
        <f>COUNTIF(Table1[[Cast (1)]:[Cast (5)]],Table2[[#This Row],[Actor]])</f>
        <v>1</v>
      </c>
    </row>
    <row r="1078" spans="1:2" ht="12.75" x14ac:dyDescent="0.2">
      <c r="A1078" s="1" t="s">
        <v>309</v>
      </c>
      <c r="B1078">
        <f>COUNTIF(Table1[[Cast (1)]:[Cast (5)]],Table2[[#This Row],[Actor]])</f>
        <v>2</v>
      </c>
    </row>
    <row r="1079" spans="1:2" ht="12.75" x14ac:dyDescent="0.2">
      <c r="A1079" s="1" t="s">
        <v>2348</v>
      </c>
      <c r="B1079">
        <f>COUNTIF(Table1[[Cast (1)]:[Cast (5)]],Table2[[#This Row],[Actor]])</f>
        <v>1</v>
      </c>
    </row>
    <row r="1080" spans="1:2" ht="12.75" x14ac:dyDescent="0.2">
      <c r="A1080" s="1" t="s">
        <v>1534</v>
      </c>
      <c r="B1080">
        <f>COUNTIF(Table1[[Cast (1)]:[Cast (5)]],Table2[[#This Row],[Actor]])</f>
        <v>1</v>
      </c>
    </row>
    <row r="1081" spans="1:2" ht="12.75" x14ac:dyDescent="0.2">
      <c r="A1081" s="1" t="s">
        <v>1109</v>
      </c>
      <c r="B1081">
        <f>COUNTIF(Table1[[Cast (1)]:[Cast (5)]],Table2[[#This Row],[Actor]])</f>
        <v>2</v>
      </c>
    </row>
    <row r="1082" spans="1:2" ht="12.75" x14ac:dyDescent="0.2">
      <c r="A1082" s="1" t="s">
        <v>746</v>
      </c>
      <c r="B1082">
        <f>COUNTIF(Table1[[Cast (1)]:[Cast (5)]],Table2[[#This Row],[Actor]])</f>
        <v>2</v>
      </c>
    </row>
    <row r="1083" spans="1:2" ht="12.75" x14ac:dyDescent="0.2">
      <c r="A1083" s="1" t="s">
        <v>49</v>
      </c>
      <c r="B1083">
        <f>COUNTIF(Table1[[Cast (1)]:[Cast (5)]],Table2[[#This Row],[Actor]])</f>
        <v>2</v>
      </c>
    </row>
    <row r="1084" spans="1:2" ht="12.75" x14ac:dyDescent="0.2">
      <c r="A1084" s="1" t="s">
        <v>1454</v>
      </c>
      <c r="B1084">
        <f>COUNTIF(Table1[[Cast (1)]:[Cast (5)]],Table2[[#This Row],[Actor]])</f>
        <v>2</v>
      </c>
    </row>
    <row r="1085" spans="1:2" ht="12.75" x14ac:dyDescent="0.2">
      <c r="A1085" s="1" t="s">
        <v>619</v>
      </c>
      <c r="B1085">
        <f>COUNTIF(Table1[[Cast (1)]:[Cast (5)]],Table2[[#This Row],[Actor]])</f>
        <v>1</v>
      </c>
    </row>
    <row r="1086" spans="1:2" ht="12.75" x14ac:dyDescent="0.2">
      <c r="A1086" s="1" t="s">
        <v>2430</v>
      </c>
      <c r="B1086">
        <f>COUNTIF(Table1[[Cast (1)]:[Cast (5)]],Table2[[#This Row],[Actor]])</f>
        <v>1</v>
      </c>
    </row>
    <row r="1087" spans="1:2" ht="12.75" x14ac:dyDescent="0.2">
      <c r="A1087" s="1" t="s">
        <v>931</v>
      </c>
      <c r="B1087">
        <f>COUNTIF(Table1[[Cast (1)]:[Cast (5)]],Table2[[#This Row],[Actor]])</f>
        <v>5</v>
      </c>
    </row>
    <row r="1088" spans="1:2" ht="12.75" x14ac:dyDescent="0.2">
      <c r="A1088" s="1" t="s">
        <v>477</v>
      </c>
      <c r="B1088">
        <f>COUNTIF(Table1[[Cast (1)]:[Cast (5)]],Table2[[#This Row],[Actor]])</f>
        <v>2</v>
      </c>
    </row>
    <row r="1089" spans="1:2" ht="12.75" x14ac:dyDescent="0.2">
      <c r="A1089" s="1" t="s">
        <v>2294</v>
      </c>
      <c r="B1089">
        <f>COUNTIF(Table1[[Cast (1)]:[Cast (5)]],Table2[[#This Row],[Actor]])</f>
        <v>1</v>
      </c>
    </row>
    <row r="1090" spans="1:2" ht="12.75" x14ac:dyDescent="0.2">
      <c r="A1090" s="1" t="s">
        <v>1357</v>
      </c>
      <c r="B1090">
        <f>COUNTIF(Table1[[Cast (1)]:[Cast (5)]],Table2[[#This Row],[Actor]])</f>
        <v>1</v>
      </c>
    </row>
    <row r="1091" spans="1:2" ht="12.75" x14ac:dyDescent="0.2">
      <c r="A1091" s="1" t="s">
        <v>833</v>
      </c>
      <c r="B1091">
        <f>COUNTIF(Table1[[Cast (1)]:[Cast (5)]],Table2[[#This Row],[Actor]])</f>
        <v>2</v>
      </c>
    </row>
    <row r="1092" spans="1:2" ht="12.75" x14ac:dyDescent="0.2">
      <c r="A1092" s="1" t="s">
        <v>2558</v>
      </c>
      <c r="B1092">
        <f>COUNTIF(Table1[[Cast (1)]:[Cast (5)]],Table2[[#This Row],[Actor]])</f>
        <v>1</v>
      </c>
    </row>
    <row r="1093" spans="1:2" ht="12.75" x14ac:dyDescent="0.2">
      <c r="A1093" s="1" t="s">
        <v>147</v>
      </c>
      <c r="B1093">
        <f>COUNTIF(Table1[[Cast (1)]:[Cast (5)]],Table2[[#This Row],[Actor]])</f>
        <v>2</v>
      </c>
    </row>
    <row r="1094" spans="1:2" ht="12.75" x14ac:dyDescent="0.2">
      <c r="A1094" s="1" t="s">
        <v>2385</v>
      </c>
      <c r="B1094">
        <f>COUNTIF(Table1[[Cast (1)]:[Cast (5)]],Table2[[#This Row],[Actor]])</f>
        <v>1</v>
      </c>
    </row>
    <row r="1095" spans="1:2" ht="12.75" x14ac:dyDescent="0.2">
      <c r="A1095" s="1" t="s">
        <v>881</v>
      </c>
      <c r="B1095">
        <f>COUNTIF(Table1[[Cast (1)]:[Cast (5)]],Table2[[#This Row],[Actor]])</f>
        <v>1</v>
      </c>
    </row>
    <row r="1096" spans="1:2" ht="12.75" x14ac:dyDescent="0.2">
      <c r="A1096" s="1" t="s">
        <v>1411</v>
      </c>
      <c r="B1096">
        <f>COUNTIF(Table1[[Cast (1)]:[Cast (5)]],Table2[[#This Row],[Actor]])</f>
        <v>1</v>
      </c>
    </row>
    <row r="1097" spans="1:2" ht="12.75" x14ac:dyDescent="0.2">
      <c r="A1097" s="1" t="s">
        <v>1445</v>
      </c>
      <c r="B1097">
        <f>COUNTIF(Table1[[Cast (1)]:[Cast (5)]],Table2[[#This Row],[Actor]])</f>
        <v>1</v>
      </c>
    </row>
    <row r="1098" spans="1:2" ht="12.75" x14ac:dyDescent="0.2">
      <c r="A1098" s="1" t="s">
        <v>125</v>
      </c>
      <c r="B1098">
        <f>COUNTIF(Table1[[Cast (1)]:[Cast (5)]],Table2[[#This Row],[Actor]])</f>
        <v>1</v>
      </c>
    </row>
    <row r="1099" spans="1:2" ht="12.75" x14ac:dyDescent="0.2">
      <c r="A1099" s="1" t="s">
        <v>56</v>
      </c>
      <c r="B1099">
        <f>COUNTIF(Table1[[Cast (1)]:[Cast (5)]],Table2[[#This Row],[Actor]])</f>
        <v>5</v>
      </c>
    </row>
    <row r="1100" spans="1:2" ht="12.75" x14ac:dyDescent="0.2">
      <c r="A1100" s="1" t="s">
        <v>2300</v>
      </c>
      <c r="B1100">
        <f>COUNTIF(Table1[[Cast (1)]:[Cast (5)]],Table2[[#This Row],[Actor]])</f>
        <v>1</v>
      </c>
    </row>
    <row r="1101" spans="1:2" ht="12.75" x14ac:dyDescent="0.2">
      <c r="A1101" s="1" t="s">
        <v>1905</v>
      </c>
      <c r="B1101">
        <f>COUNTIF(Table1[[Cast (1)]:[Cast (5)]],Table2[[#This Row],[Actor]])</f>
        <v>1</v>
      </c>
    </row>
    <row r="1102" spans="1:2" ht="12.75" x14ac:dyDescent="0.2">
      <c r="A1102" s="1" t="s">
        <v>2115</v>
      </c>
      <c r="B1102">
        <f>COUNTIF(Table1[[Cast (1)]:[Cast (5)]],Table2[[#This Row],[Actor]])</f>
        <v>1</v>
      </c>
    </row>
    <row r="1103" spans="1:2" ht="12.75" x14ac:dyDescent="0.2">
      <c r="A1103" s="1" t="s">
        <v>1322</v>
      </c>
      <c r="B1103">
        <f>COUNTIF(Table1[[Cast (1)]:[Cast (5)]],Table2[[#This Row],[Actor]])</f>
        <v>1</v>
      </c>
    </row>
    <row r="1104" spans="1:2" ht="12.75" x14ac:dyDescent="0.2">
      <c r="A1104" s="1" t="s">
        <v>169</v>
      </c>
      <c r="B1104">
        <f>COUNTIF(Table1[[Cast (1)]:[Cast (5)]],Table2[[#This Row],[Actor]])</f>
        <v>5</v>
      </c>
    </row>
    <row r="1105" spans="1:2" ht="12.75" x14ac:dyDescent="0.2">
      <c r="A1105" s="1" t="s">
        <v>2269</v>
      </c>
      <c r="B1105">
        <f>COUNTIF(Table1[[Cast (1)]:[Cast (5)]],Table2[[#This Row],[Actor]])</f>
        <v>1</v>
      </c>
    </row>
    <row r="1106" spans="1:2" ht="12.75" x14ac:dyDescent="0.2">
      <c r="A1106" s="1" t="s">
        <v>900</v>
      </c>
      <c r="B1106">
        <f>COUNTIF(Table1[[Cast (1)]:[Cast (5)]],Table2[[#This Row],[Actor]])</f>
        <v>3</v>
      </c>
    </row>
    <row r="1107" spans="1:2" ht="12.75" x14ac:dyDescent="0.2">
      <c r="A1107" s="1" t="s">
        <v>455</v>
      </c>
      <c r="B1107">
        <f>COUNTIF(Table1[[Cast (1)]:[Cast (5)]],Table2[[#This Row],[Actor]])</f>
        <v>5</v>
      </c>
    </row>
    <row r="1108" spans="1:2" ht="12.75" x14ac:dyDescent="0.2">
      <c r="A1108" s="1" t="s">
        <v>2106</v>
      </c>
      <c r="B1108">
        <f>COUNTIF(Table1[[Cast (1)]:[Cast (5)]],Table2[[#This Row],[Actor]])</f>
        <v>1</v>
      </c>
    </row>
    <row r="1109" spans="1:2" ht="12.75" x14ac:dyDescent="0.2">
      <c r="A1109" s="1" t="s">
        <v>242</v>
      </c>
      <c r="B1109">
        <f>COUNTIF(Table1[[Cast (1)]:[Cast (5)]],Table2[[#This Row],[Actor]])</f>
        <v>7</v>
      </c>
    </row>
    <row r="1110" spans="1:2" ht="12.75" x14ac:dyDescent="0.2">
      <c r="A1110" s="1" t="s">
        <v>2316</v>
      </c>
      <c r="B1110">
        <f>COUNTIF(Table1[[Cast (1)]:[Cast (5)]],Table2[[#This Row],[Actor]])</f>
        <v>1</v>
      </c>
    </row>
    <row r="1111" spans="1:2" ht="12.75" x14ac:dyDescent="0.2">
      <c r="A1111" s="1" t="s">
        <v>1165</v>
      </c>
      <c r="B1111">
        <f>COUNTIF(Table1[[Cast (1)]:[Cast (5)]],Table2[[#This Row],[Actor]])</f>
        <v>4</v>
      </c>
    </row>
    <row r="1112" spans="1:2" ht="12.75" x14ac:dyDescent="0.2">
      <c r="A1112" s="1" t="s">
        <v>1278</v>
      </c>
      <c r="B1112">
        <f>COUNTIF(Table1[[Cast (1)]:[Cast (5)]],Table2[[#This Row],[Actor]])</f>
        <v>1</v>
      </c>
    </row>
    <row r="1113" spans="1:2" ht="12.75" x14ac:dyDescent="0.2">
      <c r="A1113" s="1" t="s">
        <v>2796</v>
      </c>
      <c r="B1113">
        <f>COUNTIF(Table1[[Cast (1)]:[Cast (5)]],Table2[[#This Row],[Actor]])</f>
        <v>1</v>
      </c>
    </row>
    <row r="1114" spans="1:2" ht="12.75" x14ac:dyDescent="0.2">
      <c r="A1114" s="1" t="s">
        <v>2328</v>
      </c>
      <c r="B1114">
        <f>COUNTIF(Table1[[Cast (1)]:[Cast (5)]],Table2[[#This Row],[Actor]])</f>
        <v>1</v>
      </c>
    </row>
    <row r="1115" spans="1:2" ht="12.75" x14ac:dyDescent="0.2">
      <c r="A1115" s="1" t="s">
        <v>156</v>
      </c>
      <c r="B1115">
        <f>COUNTIF(Table1[[Cast (1)]:[Cast (5)]],Table2[[#This Row],[Actor]])</f>
        <v>1</v>
      </c>
    </row>
    <row r="1116" spans="1:2" ht="12.75" x14ac:dyDescent="0.2">
      <c r="A1116" s="1" t="s">
        <v>2075</v>
      </c>
      <c r="B1116">
        <f>COUNTIF(Table1[[Cast (1)]:[Cast (5)]],Table2[[#This Row],[Actor]])</f>
        <v>1</v>
      </c>
    </row>
    <row r="1117" spans="1:2" ht="12.75" x14ac:dyDescent="0.2">
      <c r="A1117" s="1" t="s">
        <v>964</v>
      </c>
      <c r="B1117">
        <f>COUNTIF(Table1[[Cast (1)]:[Cast (5)]],Table2[[#This Row],[Actor]])</f>
        <v>1</v>
      </c>
    </row>
    <row r="1118" spans="1:2" ht="12.75" x14ac:dyDescent="0.2">
      <c r="A1118" s="1" t="s">
        <v>1778</v>
      </c>
      <c r="B1118">
        <f>COUNTIF(Table1[[Cast (1)]:[Cast (5)]],Table2[[#This Row],[Actor]])</f>
        <v>1</v>
      </c>
    </row>
    <row r="1119" spans="1:2" ht="12.75" x14ac:dyDescent="0.2">
      <c r="A1119" s="1" t="s">
        <v>1210</v>
      </c>
      <c r="B1119">
        <f>COUNTIF(Table1[[Cast (1)]:[Cast (5)]],Table2[[#This Row],[Actor]])</f>
        <v>4</v>
      </c>
    </row>
    <row r="1120" spans="1:2" ht="12.75" x14ac:dyDescent="0.2">
      <c r="A1120" s="1" t="s">
        <v>2341</v>
      </c>
      <c r="B1120">
        <f>COUNTIF(Table1[[Cast (1)]:[Cast (5)]],Table2[[#This Row],[Actor]])</f>
        <v>1</v>
      </c>
    </row>
    <row r="1121" spans="1:2" ht="12.75" x14ac:dyDescent="0.2">
      <c r="A1121" s="1" t="s">
        <v>141</v>
      </c>
      <c r="B1121">
        <f>COUNTIF(Table1[[Cast (1)]:[Cast (5)]],Table2[[#This Row],[Actor]])</f>
        <v>1</v>
      </c>
    </row>
    <row r="1122" spans="1:2" ht="12.75" x14ac:dyDescent="0.2">
      <c r="A1122" s="1" t="s">
        <v>830</v>
      </c>
      <c r="B1122">
        <f>COUNTIF(Table1[[Cast (1)]:[Cast (5)]],Table2[[#This Row],[Actor]])</f>
        <v>3</v>
      </c>
    </row>
    <row r="1123" spans="1:2" ht="12.75" x14ac:dyDescent="0.2">
      <c r="A1123" s="1" t="s">
        <v>1124</v>
      </c>
      <c r="B1123">
        <f>COUNTIF(Table1[[Cast (1)]:[Cast (5)]],Table2[[#This Row],[Actor]])</f>
        <v>2</v>
      </c>
    </row>
    <row r="1124" spans="1:2" ht="12.75" x14ac:dyDescent="0.2">
      <c r="A1124" s="1" t="s">
        <v>2717</v>
      </c>
      <c r="B1124">
        <f>COUNTIF(Table1[[Cast (1)]:[Cast (5)]],Table2[[#This Row],[Actor]])</f>
        <v>1</v>
      </c>
    </row>
    <row r="1125" spans="1:2" ht="12.75" x14ac:dyDescent="0.2">
      <c r="A1125" s="1" t="s">
        <v>914</v>
      </c>
      <c r="B1125">
        <f>COUNTIF(Table1[[Cast (1)]:[Cast (5)]],Table2[[#This Row],[Actor]])</f>
        <v>1</v>
      </c>
    </row>
    <row r="1126" spans="1:2" ht="12.75" x14ac:dyDescent="0.2">
      <c r="A1126" s="1" t="s">
        <v>69</v>
      </c>
      <c r="B1126">
        <f>COUNTIF(Table1[[Cast (1)]:[Cast (5)]],Table2[[#This Row],[Actor]])</f>
        <v>1</v>
      </c>
    </row>
    <row r="1127" spans="1:2" ht="12.75" x14ac:dyDescent="0.2">
      <c r="A1127" s="1" t="s">
        <v>580</v>
      </c>
      <c r="B1127">
        <f>COUNTIF(Table1[[Cast (1)]:[Cast (5)]],Table2[[#This Row],[Actor]])</f>
        <v>7</v>
      </c>
    </row>
    <row r="1128" spans="1:2" ht="12.75" x14ac:dyDescent="0.2">
      <c r="A1128" s="1" t="s">
        <v>388</v>
      </c>
      <c r="B1128">
        <f>COUNTIF(Table1[[Cast (1)]:[Cast (5)]],Table2[[#This Row],[Actor]])</f>
        <v>2</v>
      </c>
    </row>
    <row r="1129" spans="1:2" ht="12.75" x14ac:dyDescent="0.2">
      <c r="A1129" s="1" t="s">
        <v>1284</v>
      </c>
      <c r="B1129">
        <f>COUNTIF(Table1[[Cast (1)]:[Cast (5)]],Table2[[#This Row],[Actor]])</f>
        <v>2</v>
      </c>
    </row>
    <row r="1130" spans="1:2" ht="12.75" x14ac:dyDescent="0.2">
      <c r="A1130" s="1" t="s">
        <v>1236</v>
      </c>
      <c r="B1130">
        <f>COUNTIF(Table1[[Cast (1)]:[Cast (5)]],Table2[[#This Row],[Actor]])</f>
        <v>2</v>
      </c>
    </row>
    <row r="1131" spans="1:2" ht="12.75" x14ac:dyDescent="0.2">
      <c r="A1131" s="1" t="s">
        <v>953</v>
      </c>
      <c r="B1131">
        <f>COUNTIF(Table1[[Cast (1)]:[Cast (5)]],Table2[[#This Row],[Actor]])</f>
        <v>2</v>
      </c>
    </row>
    <row r="1132" spans="1:2" ht="12.75" x14ac:dyDescent="0.2">
      <c r="A1132" s="1" t="s">
        <v>612</v>
      </c>
      <c r="B1132">
        <f>COUNTIF(Table1[[Cast (1)]:[Cast (5)]],Table2[[#This Row],[Actor]])</f>
        <v>1</v>
      </c>
    </row>
    <row r="1133" spans="1:2" ht="12.75" x14ac:dyDescent="0.2">
      <c r="A1133" s="1" t="s">
        <v>1328</v>
      </c>
      <c r="B1133">
        <f>COUNTIF(Table1[[Cast (1)]:[Cast (5)]],Table2[[#This Row],[Actor]])</f>
        <v>1</v>
      </c>
    </row>
    <row r="1134" spans="1:2" ht="12.75" x14ac:dyDescent="0.2">
      <c r="A1134" s="1" t="s">
        <v>77</v>
      </c>
      <c r="B1134">
        <f>COUNTIF(Table1[[Cast (1)]:[Cast (5)]],Table2[[#This Row],[Actor]])</f>
        <v>1</v>
      </c>
    </row>
    <row r="1135" spans="1:2" ht="12.75" x14ac:dyDescent="0.2">
      <c r="A1135" s="1" t="s">
        <v>1660</v>
      </c>
      <c r="B1135">
        <f>COUNTIF(Table1[[Cast (1)]:[Cast (5)]],Table2[[#This Row],[Actor]])</f>
        <v>1</v>
      </c>
    </row>
    <row r="1136" spans="1:2" ht="12.75" x14ac:dyDescent="0.2">
      <c r="A1136" s="1" t="s">
        <v>1635</v>
      </c>
      <c r="B1136">
        <f>COUNTIF(Table1[[Cast (1)]:[Cast (5)]],Table2[[#This Row],[Actor]])</f>
        <v>2</v>
      </c>
    </row>
    <row r="1137" spans="1:2" ht="12.75" x14ac:dyDescent="0.2">
      <c r="A1137" s="1" t="s">
        <v>1345</v>
      </c>
      <c r="B1137">
        <f>COUNTIF(Table1[[Cast (1)]:[Cast (5)]],Table2[[#This Row],[Actor]])</f>
        <v>3</v>
      </c>
    </row>
    <row r="1138" spans="1:2" ht="12.75" x14ac:dyDescent="0.2">
      <c r="A1138" s="1" t="s">
        <v>1899</v>
      </c>
      <c r="B1138">
        <f>COUNTIF(Table1[[Cast (1)]:[Cast (5)]],Table2[[#This Row],[Actor]])</f>
        <v>1</v>
      </c>
    </row>
    <row r="1139" spans="1:2" ht="12.75" x14ac:dyDescent="0.2">
      <c r="A1139" s="1" t="s">
        <v>1301</v>
      </c>
      <c r="B1139">
        <f>COUNTIF(Table1[[Cast (1)]:[Cast (5)]],Table2[[#This Row],[Actor]])</f>
        <v>3</v>
      </c>
    </row>
    <row r="1140" spans="1:2" ht="12.75" x14ac:dyDescent="0.2">
      <c r="A1140" s="1" t="s">
        <v>663</v>
      </c>
      <c r="B1140">
        <f>COUNTIF(Table1[[Cast (1)]:[Cast (5)]],Table2[[#This Row],[Actor]])</f>
        <v>1</v>
      </c>
    </row>
    <row r="1141" spans="1:2" ht="12.75" x14ac:dyDescent="0.2">
      <c r="A1141" s="1" t="s">
        <v>635</v>
      </c>
      <c r="B1141">
        <f>COUNTIF(Table1[[Cast (1)]:[Cast (5)]],Table2[[#This Row],[Actor]])</f>
        <v>5</v>
      </c>
    </row>
    <row r="1142" spans="1:2" ht="12.75" x14ac:dyDescent="0.2">
      <c r="A1142" s="1" t="s">
        <v>2421</v>
      </c>
      <c r="B1142">
        <f>COUNTIF(Table1[[Cast (1)]:[Cast (5)]],Table2[[#This Row],[Actor]])</f>
        <v>1</v>
      </c>
    </row>
    <row r="1143" spans="1:2" ht="12.75" x14ac:dyDescent="0.2">
      <c r="A1143" s="1" t="s">
        <v>1528</v>
      </c>
      <c r="B1143">
        <f>COUNTIF(Table1[[Cast (1)]:[Cast (5)]],Table2[[#This Row],[Actor]])</f>
        <v>2</v>
      </c>
    </row>
    <row r="1144" spans="1:2" ht="12.75" x14ac:dyDescent="0.2">
      <c r="A1144" s="1" t="s">
        <v>1974</v>
      </c>
      <c r="B1144">
        <f>COUNTIF(Table1[[Cast (1)]:[Cast (5)]],Table2[[#This Row],[Actor]])</f>
        <v>1</v>
      </c>
    </row>
    <row r="1145" spans="1:2" ht="12.75" x14ac:dyDescent="0.2">
      <c r="A1145" s="1" t="s">
        <v>2536</v>
      </c>
      <c r="B1145">
        <f>COUNTIF(Table1[[Cast (1)]:[Cast (5)]],Table2[[#This Row],[Actor]])</f>
        <v>1</v>
      </c>
    </row>
    <row r="1146" spans="1:2" ht="12.75" x14ac:dyDescent="0.2">
      <c r="A1146" s="1" t="s">
        <v>400</v>
      </c>
      <c r="B1146">
        <f>COUNTIF(Table1[[Cast (1)]:[Cast (5)]],Table2[[#This Row],[Actor]])</f>
        <v>2</v>
      </c>
    </row>
    <row r="1147" spans="1:2" ht="12.75" x14ac:dyDescent="0.2">
      <c r="A1147" s="1" t="s">
        <v>1412</v>
      </c>
      <c r="B1147">
        <f>COUNTIF(Table1[[Cast (1)]:[Cast (5)]],Table2[[#This Row],[Actor]])</f>
        <v>1</v>
      </c>
    </row>
    <row r="1148" spans="1:2" ht="12.75" x14ac:dyDescent="0.2">
      <c r="A1148" s="1" t="s">
        <v>2507</v>
      </c>
      <c r="B1148">
        <f>COUNTIF(Table1[[Cast (1)]:[Cast (5)]],Table2[[#This Row],[Actor]])</f>
        <v>1</v>
      </c>
    </row>
    <row r="1149" spans="1:2" ht="12.75" x14ac:dyDescent="0.2">
      <c r="A1149" s="1" t="s">
        <v>1365</v>
      </c>
      <c r="B1149">
        <f>COUNTIF(Table1[[Cast (1)]:[Cast (5)]],Table2[[#This Row],[Actor]])</f>
        <v>1</v>
      </c>
    </row>
    <row r="1150" spans="1:2" ht="12.75" x14ac:dyDescent="0.2">
      <c r="A1150" s="1" t="s">
        <v>661</v>
      </c>
      <c r="B1150">
        <f>COUNTIF(Table1[[Cast (1)]:[Cast (5)]],Table2[[#This Row],[Actor]])</f>
        <v>1</v>
      </c>
    </row>
    <row r="1151" spans="1:2" ht="12.75" x14ac:dyDescent="0.2">
      <c r="A1151" s="1" t="s">
        <v>749</v>
      </c>
      <c r="B1151">
        <f>COUNTIF(Table1[[Cast (1)]:[Cast (5)]],Table2[[#This Row],[Actor]])</f>
        <v>1</v>
      </c>
    </row>
    <row r="1152" spans="1:2" ht="12.75" x14ac:dyDescent="0.2">
      <c r="A1152" s="1" t="s">
        <v>443</v>
      </c>
      <c r="B1152">
        <f>COUNTIF(Table1[[Cast (1)]:[Cast (5)]],Table2[[#This Row],[Actor]])</f>
        <v>2</v>
      </c>
    </row>
    <row r="1153" spans="1:2" ht="12.75" x14ac:dyDescent="0.2">
      <c r="A1153" s="1" t="s">
        <v>410</v>
      </c>
      <c r="B1153">
        <f>COUNTIF(Table1[[Cast (1)]:[Cast (5)]],Table2[[#This Row],[Actor]])</f>
        <v>1</v>
      </c>
    </row>
    <row r="1154" spans="1:2" ht="12.75" x14ac:dyDescent="0.2">
      <c r="A1154" s="1" t="s">
        <v>1072</v>
      </c>
      <c r="B1154">
        <f>COUNTIF(Table1[[Cast (1)]:[Cast (5)]],Table2[[#This Row],[Actor]])</f>
        <v>1</v>
      </c>
    </row>
    <row r="1155" spans="1:2" ht="12.75" x14ac:dyDescent="0.2">
      <c r="A1155" s="1" t="s">
        <v>1637</v>
      </c>
      <c r="B1155">
        <f>COUNTIF(Table1[[Cast (1)]:[Cast (5)]],Table2[[#This Row],[Actor]])</f>
        <v>1</v>
      </c>
    </row>
    <row r="1156" spans="1:2" ht="12.75" x14ac:dyDescent="0.2">
      <c r="A1156" s="1" t="s">
        <v>430</v>
      </c>
      <c r="B1156">
        <f>COUNTIF(Table1[[Cast (1)]:[Cast (5)]],Table2[[#This Row],[Actor]])</f>
        <v>3</v>
      </c>
    </row>
    <row r="1157" spans="1:2" ht="12.75" x14ac:dyDescent="0.2">
      <c r="A1157" s="1" t="s">
        <v>1171</v>
      </c>
      <c r="B1157">
        <f>COUNTIF(Table1[[Cast (1)]:[Cast (5)]],Table2[[#This Row],[Actor]])</f>
        <v>2</v>
      </c>
    </row>
    <row r="1158" spans="1:2" ht="12.75" x14ac:dyDescent="0.2">
      <c r="A1158" s="1" t="s">
        <v>2327</v>
      </c>
      <c r="B1158">
        <f>COUNTIF(Table1[[Cast (1)]:[Cast (5)]],Table2[[#This Row],[Actor]])</f>
        <v>1</v>
      </c>
    </row>
    <row r="1159" spans="1:2" ht="12.75" x14ac:dyDescent="0.2">
      <c r="A1159" s="1" t="s">
        <v>1782</v>
      </c>
      <c r="B1159">
        <f>COUNTIF(Table1[[Cast (1)]:[Cast (5)]],Table2[[#This Row],[Actor]])</f>
        <v>1</v>
      </c>
    </row>
    <row r="1160" spans="1:2" ht="12.75" x14ac:dyDescent="0.2">
      <c r="A1160" s="1" t="s">
        <v>2006</v>
      </c>
      <c r="B1160">
        <f>COUNTIF(Table1[[Cast (1)]:[Cast (5)]],Table2[[#This Row],[Actor]])</f>
        <v>1</v>
      </c>
    </row>
    <row r="1161" spans="1:2" ht="12.75" x14ac:dyDescent="0.2">
      <c r="A1161" s="1" t="s">
        <v>1367</v>
      </c>
      <c r="B1161">
        <f>COUNTIF(Table1[[Cast (1)]:[Cast (5)]],Table2[[#This Row],[Actor]])</f>
        <v>2</v>
      </c>
    </row>
    <row r="1162" spans="1:2" ht="12.75" x14ac:dyDescent="0.2">
      <c r="A1162" s="1" t="s">
        <v>1868</v>
      </c>
      <c r="B1162">
        <f>COUNTIF(Table1[[Cast (1)]:[Cast (5)]],Table2[[#This Row],[Actor]])</f>
        <v>3</v>
      </c>
    </row>
    <row r="1163" spans="1:2" ht="12.75" x14ac:dyDescent="0.2">
      <c r="A1163" s="1" t="s">
        <v>1796</v>
      </c>
      <c r="B1163">
        <f>COUNTIF(Table1[[Cast (1)]:[Cast (5)]],Table2[[#This Row],[Actor]])</f>
        <v>1</v>
      </c>
    </row>
    <row r="1164" spans="1:2" ht="12.75" x14ac:dyDescent="0.2">
      <c r="A1164" s="1" t="s">
        <v>76</v>
      </c>
      <c r="B1164">
        <f>COUNTIF(Table1[[Cast (1)]:[Cast (5)]],Table2[[#This Row],[Actor]])</f>
        <v>1</v>
      </c>
    </row>
    <row r="1165" spans="1:2" ht="12.75" x14ac:dyDescent="0.2">
      <c r="A1165" s="1" t="s">
        <v>2546</v>
      </c>
      <c r="B1165">
        <f>COUNTIF(Table1[[Cast (1)]:[Cast (5)]],Table2[[#This Row],[Actor]])</f>
        <v>1</v>
      </c>
    </row>
    <row r="1166" spans="1:2" ht="12.75" x14ac:dyDescent="0.2">
      <c r="A1166" s="1" t="s">
        <v>831</v>
      </c>
      <c r="B1166">
        <f>COUNTIF(Table1[[Cast (1)]:[Cast (5)]],Table2[[#This Row],[Actor]])</f>
        <v>2</v>
      </c>
    </row>
    <row r="1167" spans="1:2" ht="12.75" x14ac:dyDescent="0.2">
      <c r="A1167" s="1" t="s">
        <v>202</v>
      </c>
      <c r="B1167">
        <f>COUNTIF(Table1[[Cast (1)]:[Cast (5)]],Table2[[#This Row],[Actor]])</f>
        <v>2</v>
      </c>
    </row>
    <row r="1168" spans="1:2" ht="12.75" x14ac:dyDescent="0.2">
      <c r="A1168" s="1" t="s">
        <v>90</v>
      </c>
      <c r="B1168">
        <f>COUNTIF(Table1[[Cast (1)]:[Cast (5)]],Table2[[#This Row],[Actor]])</f>
        <v>1</v>
      </c>
    </row>
    <row r="1169" spans="1:2" ht="12.75" x14ac:dyDescent="0.2">
      <c r="A1169" s="1" t="s">
        <v>431</v>
      </c>
      <c r="B1169">
        <f>COUNTIF(Table1[[Cast (1)]:[Cast (5)]],Table2[[#This Row],[Actor]])</f>
        <v>2</v>
      </c>
    </row>
    <row r="1170" spans="1:2" ht="12.75" x14ac:dyDescent="0.2">
      <c r="A1170" s="1" t="s">
        <v>1047</v>
      </c>
      <c r="B1170">
        <f>COUNTIF(Table1[[Cast (1)]:[Cast (5)]],Table2[[#This Row],[Actor]])</f>
        <v>1</v>
      </c>
    </row>
    <row r="1171" spans="1:2" ht="12.75" x14ac:dyDescent="0.2">
      <c r="A1171" s="1" t="s">
        <v>851</v>
      </c>
      <c r="B1171">
        <f>COUNTIF(Table1[[Cast (1)]:[Cast (5)]],Table2[[#This Row],[Actor]])</f>
        <v>3</v>
      </c>
    </row>
    <row r="1172" spans="1:2" ht="12.75" x14ac:dyDescent="0.2">
      <c r="A1172" s="1" t="s">
        <v>1853</v>
      </c>
      <c r="B1172">
        <f>COUNTIF(Table1[[Cast (1)]:[Cast (5)]],Table2[[#This Row],[Actor]])</f>
        <v>1</v>
      </c>
    </row>
    <row r="1173" spans="1:2" ht="12.75" x14ac:dyDescent="0.2">
      <c r="A1173" s="1" t="s">
        <v>2263</v>
      </c>
      <c r="B1173">
        <f>COUNTIF(Table1[[Cast (1)]:[Cast (5)]],Table2[[#This Row],[Actor]])</f>
        <v>1</v>
      </c>
    </row>
    <row r="1174" spans="1:2" ht="12.75" x14ac:dyDescent="0.2">
      <c r="A1174" s="1" t="s">
        <v>1977</v>
      </c>
      <c r="B1174">
        <f>COUNTIF(Table1[[Cast (1)]:[Cast (5)]],Table2[[#This Row],[Actor]])</f>
        <v>2</v>
      </c>
    </row>
    <row r="1175" spans="1:2" ht="12.75" x14ac:dyDescent="0.2">
      <c r="A1175" s="1" t="s">
        <v>1191</v>
      </c>
      <c r="B1175">
        <f>COUNTIF(Table1[[Cast (1)]:[Cast (5)]],Table2[[#This Row],[Actor]])</f>
        <v>7</v>
      </c>
    </row>
    <row r="1176" spans="1:2" ht="12.75" x14ac:dyDescent="0.2">
      <c r="A1176" s="1" t="s">
        <v>1627</v>
      </c>
      <c r="B1176">
        <f>COUNTIF(Table1[[Cast (1)]:[Cast (5)]],Table2[[#This Row],[Actor]])</f>
        <v>1</v>
      </c>
    </row>
    <row r="1177" spans="1:2" ht="12.75" x14ac:dyDescent="0.2">
      <c r="A1177" s="1" t="s">
        <v>626</v>
      </c>
      <c r="B1177">
        <f>COUNTIF(Table1[[Cast (1)]:[Cast (5)]],Table2[[#This Row],[Actor]])</f>
        <v>5</v>
      </c>
    </row>
    <row r="1178" spans="1:2" ht="12.75" x14ac:dyDescent="0.2">
      <c r="A1178" s="1" t="s">
        <v>875</v>
      </c>
      <c r="B1178">
        <f>COUNTIF(Table1[[Cast (1)]:[Cast (5)]],Table2[[#This Row],[Actor]])</f>
        <v>1</v>
      </c>
    </row>
    <row r="1179" spans="1:2" ht="12.75" x14ac:dyDescent="0.2">
      <c r="A1179" s="1" t="s">
        <v>2117</v>
      </c>
      <c r="B1179">
        <f>COUNTIF(Table1[[Cast (1)]:[Cast (5)]],Table2[[#This Row],[Actor]])</f>
        <v>1</v>
      </c>
    </row>
    <row r="1180" spans="1:2" ht="12.75" x14ac:dyDescent="0.2">
      <c r="A1180" s="1" t="s">
        <v>1887</v>
      </c>
      <c r="B1180">
        <f>COUNTIF(Table1[[Cast (1)]:[Cast (5)]],Table2[[#This Row],[Actor]])</f>
        <v>1</v>
      </c>
    </row>
    <row r="1181" spans="1:2" ht="12.75" x14ac:dyDescent="0.2">
      <c r="A1181" s="1" t="s">
        <v>460</v>
      </c>
      <c r="B1181">
        <f>COUNTIF(Table1[[Cast (1)]:[Cast (5)]],Table2[[#This Row],[Actor]])</f>
        <v>2</v>
      </c>
    </row>
    <row r="1182" spans="1:2" ht="12.75" x14ac:dyDescent="0.2">
      <c r="A1182" s="1" t="s">
        <v>2816</v>
      </c>
      <c r="B1182">
        <f>COUNTIF(Table1[[Cast (1)]:[Cast (5)]],Table2[[#This Row],[Actor]])</f>
        <v>1</v>
      </c>
    </row>
    <row r="1183" spans="1:2" ht="12.75" x14ac:dyDescent="0.2">
      <c r="A1183" s="1" t="s">
        <v>2700</v>
      </c>
      <c r="B1183">
        <f>COUNTIF(Table1[[Cast (1)]:[Cast (5)]],Table2[[#This Row],[Actor]])</f>
        <v>1</v>
      </c>
    </row>
    <row r="1184" spans="1:2" ht="12.75" x14ac:dyDescent="0.2">
      <c r="A1184" s="1" t="s">
        <v>1517</v>
      </c>
      <c r="B1184">
        <f>COUNTIF(Table1[[Cast (1)]:[Cast (5)]],Table2[[#This Row],[Actor]])</f>
        <v>2</v>
      </c>
    </row>
    <row r="1185" spans="1:2" ht="12.75" x14ac:dyDescent="0.2">
      <c r="A1185" s="1" t="s">
        <v>819</v>
      </c>
      <c r="B1185">
        <f>COUNTIF(Table1[[Cast (1)]:[Cast (5)]],Table2[[#This Row],[Actor]])</f>
        <v>1</v>
      </c>
    </row>
    <row r="1186" spans="1:2" ht="12.75" x14ac:dyDescent="0.2">
      <c r="A1186" s="1" t="s">
        <v>753</v>
      </c>
      <c r="B1186">
        <f>COUNTIF(Table1[[Cast (1)]:[Cast (5)]],Table2[[#This Row],[Actor]])</f>
        <v>1</v>
      </c>
    </row>
    <row r="1187" spans="1:2" ht="12.75" x14ac:dyDescent="0.2">
      <c r="A1187" s="1" t="s">
        <v>2375</v>
      </c>
      <c r="B1187">
        <f>COUNTIF(Table1[[Cast (1)]:[Cast (5)]],Table2[[#This Row],[Actor]])</f>
        <v>1</v>
      </c>
    </row>
    <row r="1188" spans="1:2" ht="12.75" x14ac:dyDescent="0.2">
      <c r="A1188" s="1" t="s">
        <v>1729</v>
      </c>
      <c r="B1188">
        <f>COUNTIF(Table1[[Cast (1)]:[Cast (5)]],Table2[[#This Row],[Actor]])</f>
        <v>1</v>
      </c>
    </row>
    <row r="1189" spans="1:2" ht="12.75" x14ac:dyDescent="0.2">
      <c r="A1189" s="1" t="s">
        <v>209</v>
      </c>
      <c r="B1189">
        <f>COUNTIF(Table1[[Cast (1)]:[Cast (5)]],Table2[[#This Row],[Actor]])</f>
        <v>4</v>
      </c>
    </row>
    <row r="1190" spans="1:2" ht="12.75" x14ac:dyDescent="0.2">
      <c r="A1190" s="1" t="s">
        <v>2104</v>
      </c>
      <c r="B1190">
        <f>COUNTIF(Table1[[Cast (1)]:[Cast (5)]],Table2[[#This Row],[Actor]])</f>
        <v>1</v>
      </c>
    </row>
    <row r="1191" spans="1:2" ht="12.75" x14ac:dyDescent="0.2">
      <c r="A1191" s="1" t="s">
        <v>1705</v>
      </c>
      <c r="B1191">
        <f>COUNTIF(Table1[[Cast (1)]:[Cast (5)]],Table2[[#This Row],[Actor]])</f>
        <v>1</v>
      </c>
    </row>
    <row r="1192" spans="1:2" ht="12.75" x14ac:dyDescent="0.2">
      <c r="A1192" s="1" t="s">
        <v>788</v>
      </c>
      <c r="B1192">
        <f>COUNTIF(Table1[[Cast (1)]:[Cast (5)]],Table2[[#This Row],[Actor]])</f>
        <v>1</v>
      </c>
    </row>
    <row r="1193" spans="1:2" ht="12.75" x14ac:dyDescent="0.2">
      <c r="A1193" s="1" t="s">
        <v>1360</v>
      </c>
      <c r="B1193">
        <f>COUNTIF(Table1[[Cast (1)]:[Cast (5)]],Table2[[#This Row],[Actor]])</f>
        <v>2</v>
      </c>
    </row>
    <row r="1194" spans="1:2" ht="12.75" x14ac:dyDescent="0.2">
      <c r="A1194" s="1" t="s">
        <v>2137</v>
      </c>
      <c r="B1194">
        <f>COUNTIF(Table1[[Cast (1)]:[Cast (5)]],Table2[[#This Row],[Actor]])</f>
        <v>1</v>
      </c>
    </row>
    <row r="1195" spans="1:2" ht="12.75" x14ac:dyDescent="0.2">
      <c r="A1195" s="1" t="s">
        <v>1831</v>
      </c>
      <c r="B1195">
        <f>COUNTIF(Table1[[Cast (1)]:[Cast (5)]],Table2[[#This Row],[Actor]])</f>
        <v>1</v>
      </c>
    </row>
    <row r="1196" spans="1:2" ht="12.75" x14ac:dyDescent="0.2">
      <c r="A1196" s="1" t="s">
        <v>1613</v>
      </c>
      <c r="B1196">
        <f>COUNTIF(Table1[[Cast (1)]:[Cast (5)]],Table2[[#This Row],[Actor]])</f>
        <v>1</v>
      </c>
    </row>
    <row r="1197" spans="1:2" ht="12.75" x14ac:dyDescent="0.2">
      <c r="A1197" s="1" t="s">
        <v>1669</v>
      </c>
      <c r="B1197">
        <f>COUNTIF(Table1[[Cast (1)]:[Cast (5)]],Table2[[#This Row],[Actor]])</f>
        <v>1</v>
      </c>
    </row>
    <row r="1198" spans="1:2" ht="12.75" x14ac:dyDescent="0.2">
      <c r="A1198" s="1" t="s">
        <v>476</v>
      </c>
      <c r="B1198">
        <f>COUNTIF(Table1[[Cast (1)]:[Cast (5)]],Table2[[#This Row],[Actor]])</f>
        <v>2</v>
      </c>
    </row>
    <row r="1199" spans="1:2" ht="12.75" x14ac:dyDescent="0.2">
      <c r="A1199" s="1" t="s">
        <v>2305</v>
      </c>
      <c r="B1199">
        <f>COUNTIF(Table1[[Cast (1)]:[Cast (5)]],Table2[[#This Row],[Actor]])</f>
        <v>1</v>
      </c>
    </row>
    <row r="1200" spans="1:2" ht="12.75" x14ac:dyDescent="0.2">
      <c r="A1200" s="1" t="s">
        <v>1060</v>
      </c>
      <c r="B1200">
        <f>COUNTIF(Table1[[Cast (1)]:[Cast (5)]],Table2[[#This Row],[Actor]])</f>
        <v>2</v>
      </c>
    </row>
    <row r="1201" spans="1:2" ht="12.75" x14ac:dyDescent="0.2">
      <c r="A1201" s="1" t="s">
        <v>1693</v>
      </c>
      <c r="B1201">
        <f>COUNTIF(Table1[[Cast (1)]:[Cast (5)]],Table2[[#This Row],[Actor]])</f>
        <v>1</v>
      </c>
    </row>
    <row r="1202" spans="1:2" ht="12.75" x14ac:dyDescent="0.2">
      <c r="A1202" s="1" t="s">
        <v>1688</v>
      </c>
      <c r="B1202">
        <f>COUNTIF(Table1[[Cast (1)]:[Cast (5)]],Table2[[#This Row],[Actor]])</f>
        <v>1</v>
      </c>
    </row>
    <row r="1203" spans="1:2" ht="12.75" x14ac:dyDescent="0.2">
      <c r="A1203" s="1" t="s">
        <v>1993</v>
      </c>
      <c r="B1203">
        <f>COUNTIF(Table1[[Cast (1)]:[Cast (5)]],Table2[[#This Row],[Actor]])</f>
        <v>1</v>
      </c>
    </row>
    <row r="1204" spans="1:2" ht="12.75" x14ac:dyDescent="0.2">
      <c r="A1204" s="1" t="s">
        <v>1399</v>
      </c>
      <c r="B1204">
        <f>COUNTIF(Table1[[Cast (1)]:[Cast (5)]],Table2[[#This Row],[Actor]])</f>
        <v>1</v>
      </c>
    </row>
    <row r="1205" spans="1:2" ht="12.75" x14ac:dyDescent="0.2">
      <c r="A1205" s="1" t="s">
        <v>649</v>
      </c>
      <c r="B1205">
        <f>COUNTIF(Table1[[Cast (1)]:[Cast (5)]],Table2[[#This Row],[Actor]])</f>
        <v>1</v>
      </c>
    </row>
    <row r="1206" spans="1:2" ht="12.75" x14ac:dyDescent="0.2">
      <c r="A1206" s="1" t="s">
        <v>998</v>
      </c>
      <c r="B1206">
        <f>COUNTIF(Table1[[Cast (1)]:[Cast (5)]],Table2[[#This Row],[Actor]])</f>
        <v>2</v>
      </c>
    </row>
    <row r="1207" spans="1:2" ht="12.75" x14ac:dyDescent="0.2">
      <c r="A1207" s="1" t="s">
        <v>601</v>
      </c>
      <c r="B1207">
        <f>COUNTIF(Table1[[Cast (1)]:[Cast (5)]],Table2[[#This Row],[Actor]])</f>
        <v>5</v>
      </c>
    </row>
    <row r="1208" spans="1:2" ht="12.75" x14ac:dyDescent="0.2">
      <c r="A1208" s="1" t="s">
        <v>2751</v>
      </c>
      <c r="B1208">
        <f>COUNTIF(Table1[[Cast (1)]:[Cast (5)]],Table2[[#This Row],[Actor]])</f>
        <v>1</v>
      </c>
    </row>
    <row r="1209" spans="1:2" ht="12.75" x14ac:dyDescent="0.2">
      <c r="A1209" s="1" t="s">
        <v>974</v>
      </c>
      <c r="B1209">
        <f>COUNTIF(Table1[[Cast (1)]:[Cast (5)]],Table2[[#This Row],[Actor]])</f>
        <v>1</v>
      </c>
    </row>
    <row r="1210" spans="1:2" ht="12.75" x14ac:dyDescent="0.2">
      <c r="A1210" s="1" t="s">
        <v>622</v>
      </c>
      <c r="B1210">
        <f>COUNTIF(Table1[[Cast (1)]:[Cast (5)]],Table2[[#This Row],[Actor]])</f>
        <v>1</v>
      </c>
    </row>
    <row r="1211" spans="1:2" ht="12.75" x14ac:dyDescent="0.2">
      <c r="A1211" s="1" t="s">
        <v>1097</v>
      </c>
      <c r="B1211">
        <f>COUNTIF(Table1[[Cast (1)]:[Cast (5)]],Table2[[#This Row],[Actor]])</f>
        <v>1</v>
      </c>
    </row>
    <row r="1212" spans="1:2" ht="12.75" x14ac:dyDescent="0.2">
      <c r="A1212" s="1" t="s">
        <v>1937</v>
      </c>
      <c r="B1212">
        <f>COUNTIF(Table1[[Cast (1)]:[Cast (5)]],Table2[[#This Row],[Actor]])</f>
        <v>1</v>
      </c>
    </row>
    <row r="1213" spans="1:2" ht="12.75" x14ac:dyDescent="0.2">
      <c r="A1213" s="1" t="s">
        <v>58</v>
      </c>
      <c r="B1213">
        <f>COUNTIF(Table1[[Cast (1)]:[Cast (5)]],Table2[[#This Row],[Actor]])</f>
        <v>1</v>
      </c>
    </row>
    <row r="1214" spans="1:2" ht="12.75" x14ac:dyDescent="0.2">
      <c r="A1214" s="1" t="s">
        <v>409</v>
      </c>
      <c r="B1214">
        <f>COUNTIF(Table1[[Cast (1)]:[Cast (5)]],Table2[[#This Row],[Actor]])</f>
        <v>1</v>
      </c>
    </row>
    <row r="1215" spans="1:2" ht="12.75" x14ac:dyDescent="0.2">
      <c r="A1215" s="1" t="s">
        <v>1221</v>
      </c>
      <c r="B1215">
        <f>COUNTIF(Table1[[Cast (1)]:[Cast (5)]],Table2[[#This Row],[Actor]])</f>
        <v>1</v>
      </c>
    </row>
    <row r="1216" spans="1:2" ht="12.75" x14ac:dyDescent="0.2">
      <c r="A1216" s="1" t="s">
        <v>1010</v>
      </c>
      <c r="B1216">
        <f>COUNTIF(Table1[[Cast (1)]:[Cast (5)]],Table2[[#This Row],[Actor]])</f>
        <v>1</v>
      </c>
    </row>
    <row r="1217" spans="1:2" ht="12.75" x14ac:dyDescent="0.2">
      <c r="A1217" s="1" t="s">
        <v>1116</v>
      </c>
      <c r="B1217">
        <f>COUNTIF(Table1[[Cast (1)]:[Cast (5)]],Table2[[#This Row],[Actor]])</f>
        <v>4</v>
      </c>
    </row>
    <row r="1218" spans="1:2" ht="12.75" x14ac:dyDescent="0.2">
      <c r="A1218" s="1" t="s">
        <v>2135</v>
      </c>
      <c r="B1218">
        <f>COUNTIF(Table1[[Cast (1)]:[Cast (5)]],Table2[[#This Row],[Actor]])</f>
        <v>1</v>
      </c>
    </row>
    <row r="1219" spans="1:2" ht="12.75" x14ac:dyDescent="0.2">
      <c r="A1219" s="1" t="s">
        <v>408</v>
      </c>
      <c r="B1219">
        <f>COUNTIF(Table1[[Cast (1)]:[Cast (5)]],Table2[[#This Row],[Actor]])</f>
        <v>4</v>
      </c>
    </row>
    <row r="1220" spans="1:2" ht="12.75" x14ac:dyDescent="0.2">
      <c r="A1220" s="3" t="s">
        <v>582</v>
      </c>
      <c r="B1220">
        <f>COUNTIF(Table1[[Cast (1)]:[Cast (5)]],Table2[[#This Row],[Actor]])</f>
        <v>1</v>
      </c>
    </row>
    <row r="1221" spans="1:2" ht="12.75" x14ac:dyDescent="0.2">
      <c r="A1221" s="1" t="s">
        <v>2737</v>
      </c>
      <c r="B1221">
        <f>COUNTIF(Table1[[Cast (1)]:[Cast (5)]],Table2[[#This Row],[Actor]])</f>
        <v>1</v>
      </c>
    </row>
    <row r="1222" spans="1:2" ht="12.75" x14ac:dyDescent="0.2">
      <c r="A1222" s="1" t="s">
        <v>839</v>
      </c>
      <c r="B1222">
        <f>COUNTIF(Table1[[Cast (1)]:[Cast (5)]],Table2[[#This Row],[Actor]])</f>
        <v>1</v>
      </c>
    </row>
    <row r="1223" spans="1:2" ht="12.75" x14ac:dyDescent="0.2">
      <c r="A1223" s="1" t="s">
        <v>2054</v>
      </c>
      <c r="B1223">
        <f>COUNTIF(Table1[[Cast (1)]:[Cast (5)]],Table2[[#This Row],[Actor]])</f>
        <v>1</v>
      </c>
    </row>
    <row r="1224" spans="1:2" ht="12.75" x14ac:dyDescent="0.2">
      <c r="A1224" s="1" t="s">
        <v>362</v>
      </c>
      <c r="B1224">
        <f>COUNTIF(Table1[[Cast (1)]:[Cast (5)]],Table2[[#This Row],[Actor]])</f>
        <v>1</v>
      </c>
    </row>
    <row r="1225" spans="1:2" ht="12.75" x14ac:dyDescent="0.2">
      <c r="A1225" s="1" t="s">
        <v>2007</v>
      </c>
      <c r="B1225">
        <f>COUNTIF(Table1[[Cast (1)]:[Cast (5)]],Table2[[#This Row],[Actor]])</f>
        <v>1</v>
      </c>
    </row>
    <row r="1226" spans="1:2" ht="12.75" x14ac:dyDescent="0.2">
      <c r="A1226" s="1" t="s">
        <v>2605</v>
      </c>
      <c r="B1226">
        <f>COUNTIF(Table1[[Cast (1)]:[Cast (5)]],Table2[[#This Row],[Actor]])</f>
        <v>1</v>
      </c>
    </row>
    <row r="1227" spans="1:2" ht="12.75" x14ac:dyDescent="0.2">
      <c r="A1227" s="1" t="s">
        <v>203</v>
      </c>
      <c r="B1227">
        <f>COUNTIF(Table1[[Cast (1)]:[Cast (5)]],Table2[[#This Row],[Actor]])</f>
        <v>1</v>
      </c>
    </row>
    <row r="1228" spans="1:2" ht="12.75" x14ac:dyDescent="0.2">
      <c r="A1228" s="1" t="s">
        <v>292</v>
      </c>
      <c r="B1228">
        <f>COUNTIF(Table1[[Cast (1)]:[Cast (5)]],Table2[[#This Row],[Actor]])</f>
        <v>1</v>
      </c>
    </row>
    <row r="1229" spans="1:2" ht="12.75" x14ac:dyDescent="0.2">
      <c r="A1229" s="1" t="s">
        <v>1462</v>
      </c>
      <c r="B1229">
        <f>COUNTIF(Table1[[Cast (1)]:[Cast (5)]],Table2[[#This Row],[Actor]])</f>
        <v>2</v>
      </c>
    </row>
    <row r="1230" spans="1:2" ht="12.75" x14ac:dyDescent="0.2">
      <c r="A1230" s="1" t="s">
        <v>696</v>
      </c>
      <c r="B1230">
        <f>COUNTIF(Table1[[Cast (1)]:[Cast (5)]],Table2[[#This Row],[Actor]])</f>
        <v>2</v>
      </c>
    </row>
    <row r="1231" spans="1:2" ht="12.75" x14ac:dyDescent="0.2">
      <c r="A1231" s="1" t="s">
        <v>2791</v>
      </c>
      <c r="B1231">
        <f>COUNTIF(Table1[[Cast (1)]:[Cast (5)]],Table2[[#This Row],[Actor]])</f>
        <v>1</v>
      </c>
    </row>
    <row r="1232" spans="1:2" ht="12.75" x14ac:dyDescent="0.2">
      <c r="A1232" s="1" t="s">
        <v>2190</v>
      </c>
      <c r="B1232">
        <f>COUNTIF(Table1[[Cast (1)]:[Cast (5)]],Table2[[#This Row],[Actor]])</f>
        <v>2</v>
      </c>
    </row>
    <row r="1233" spans="1:2" ht="12.75" x14ac:dyDescent="0.2">
      <c r="A1233" s="1" t="s">
        <v>307</v>
      </c>
      <c r="B1233">
        <f>COUNTIF(Table1[[Cast (1)]:[Cast (5)]],Table2[[#This Row],[Actor]])</f>
        <v>2</v>
      </c>
    </row>
    <row r="1234" spans="1:2" ht="12.75" x14ac:dyDescent="0.2">
      <c r="A1234" s="1" t="s">
        <v>921</v>
      </c>
      <c r="B1234">
        <f>COUNTIF(Table1[[Cast (1)]:[Cast (5)]],Table2[[#This Row],[Actor]])</f>
        <v>1</v>
      </c>
    </row>
    <row r="1235" spans="1:2" ht="12.75" x14ac:dyDescent="0.2">
      <c r="A1235" s="1" t="s">
        <v>2346</v>
      </c>
      <c r="B1235">
        <f>COUNTIF(Table1[[Cast (1)]:[Cast (5)]],Table2[[#This Row],[Actor]])</f>
        <v>1</v>
      </c>
    </row>
    <row r="1236" spans="1:2" ht="12.75" x14ac:dyDescent="0.2">
      <c r="A1236" s="1" t="s">
        <v>655</v>
      </c>
      <c r="B1236">
        <f>COUNTIF(Table1[[Cast (1)]:[Cast (5)]],Table2[[#This Row],[Actor]])</f>
        <v>1</v>
      </c>
    </row>
    <row r="1237" spans="1:2" ht="12.75" x14ac:dyDescent="0.2">
      <c r="A1237" s="1" t="s">
        <v>1244</v>
      </c>
      <c r="B1237">
        <f>COUNTIF(Table1[[Cast (1)]:[Cast (5)]],Table2[[#This Row],[Actor]])</f>
        <v>1</v>
      </c>
    </row>
    <row r="1238" spans="1:2" ht="12.75" x14ac:dyDescent="0.2">
      <c r="A1238" s="1" t="s">
        <v>690</v>
      </c>
      <c r="B1238">
        <f>COUNTIF(Table1[[Cast (1)]:[Cast (5)]],Table2[[#This Row],[Actor]])</f>
        <v>1</v>
      </c>
    </row>
    <row r="1239" spans="1:2" ht="12.75" x14ac:dyDescent="0.2">
      <c r="A1239" s="1" t="s">
        <v>348</v>
      </c>
      <c r="B1239">
        <f>COUNTIF(Table1[[Cast (1)]:[Cast (5)]],Table2[[#This Row],[Actor]])</f>
        <v>1</v>
      </c>
    </row>
    <row r="1240" spans="1:2" ht="12.75" x14ac:dyDescent="0.2">
      <c r="A1240" s="1" t="s">
        <v>1228</v>
      </c>
      <c r="B1240">
        <f>COUNTIF(Table1[[Cast (1)]:[Cast (5)]],Table2[[#This Row],[Actor]])</f>
        <v>4</v>
      </c>
    </row>
    <row r="1241" spans="1:2" ht="12.75" x14ac:dyDescent="0.2">
      <c r="A1241" s="1" t="s">
        <v>575</v>
      </c>
      <c r="B1241">
        <f>COUNTIF(Table1[[Cast (1)]:[Cast (5)]],Table2[[#This Row],[Actor]])</f>
        <v>2</v>
      </c>
    </row>
    <row r="1242" spans="1:2" ht="12.75" x14ac:dyDescent="0.2">
      <c r="A1242" s="1" t="s">
        <v>2426</v>
      </c>
      <c r="B1242">
        <f>COUNTIF(Table1[[Cast (1)]:[Cast (5)]],Table2[[#This Row],[Actor]])</f>
        <v>1</v>
      </c>
    </row>
    <row r="1243" spans="1:2" ht="12.75" x14ac:dyDescent="0.2">
      <c r="A1243" s="1" t="s">
        <v>369</v>
      </c>
      <c r="B1243">
        <f>COUNTIF(Table1[[Cast (1)]:[Cast (5)]],Table2[[#This Row],[Actor]])</f>
        <v>3</v>
      </c>
    </row>
    <row r="1244" spans="1:2" ht="12.75" x14ac:dyDescent="0.2">
      <c r="A1244" s="1" t="s">
        <v>525</v>
      </c>
      <c r="B1244">
        <f>COUNTIF(Table1[[Cast (1)]:[Cast (5)]],Table2[[#This Row],[Actor]])</f>
        <v>1</v>
      </c>
    </row>
    <row r="1245" spans="1:2" ht="12.75" x14ac:dyDescent="0.2">
      <c r="A1245" s="1" t="s">
        <v>905</v>
      </c>
      <c r="B1245">
        <f>COUNTIF(Table1[[Cast (1)]:[Cast (5)]],Table2[[#This Row],[Actor]])</f>
        <v>1</v>
      </c>
    </row>
    <row r="1246" spans="1:2" ht="12.75" x14ac:dyDescent="0.2">
      <c r="A1246" s="1" t="s">
        <v>628</v>
      </c>
      <c r="B1246">
        <f>COUNTIF(Table1[[Cast (1)]:[Cast (5)]],Table2[[#This Row],[Actor]])</f>
        <v>3</v>
      </c>
    </row>
    <row r="1247" spans="1:2" ht="12.75" x14ac:dyDescent="0.2">
      <c r="A1247" s="1" t="s">
        <v>949</v>
      </c>
      <c r="B1247">
        <f>COUNTIF(Table1[[Cast (1)]:[Cast (5)]],Table2[[#This Row],[Actor]])</f>
        <v>2</v>
      </c>
    </row>
    <row r="1248" spans="1:2" ht="12.75" x14ac:dyDescent="0.2">
      <c r="A1248" s="1" t="s">
        <v>967</v>
      </c>
      <c r="B1248">
        <f>COUNTIF(Table1[[Cast (1)]:[Cast (5)]],Table2[[#This Row],[Actor]])</f>
        <v>1</v>
      </c>
    </row>
    <row r="1249" spans="1:2" ht="12.75" x14ac:dyDescent="0.2">
      <c r="A1249" s="1" t="s">
        <v>815</v>
      </c>
      <c r="B1249">
        <f>COUNTIF(Table1[[Cast (1)]:[Cast (5)]],Table2[[#This Row],[Actor]])</f>
        <v>3</v>
      </c>
    </row>
    <row r="1250" spans="1:2" ht="12.75" x14ac:dyDescent="0.2">
      <c r="A1250" s="1" t="s">
        <v>814</v>
      </c>
      <c r="B1250">
        <f>COUNTIF(Table1[[Cast (1)]:[Cast (5)]],Table2[[#This Row],[Actor]])</f>
        <v>1</v>
      </c>
    </row>
    <row r="1251" spans="1:2" ht="12.75" x14ac:dyDescent="0.2">
      <c r="A1251" s="1" t="s">
        <v>1315</v>
      </c>
      <c r="B1251">
        <f>COUNTIF(Table1[[Cast (1)]:[Cast (5)]],Table2[[#This Row],[Actor]])</f>
        <v>2</v>
      </c>
    </row>
    <row r="1252" spans="1:2" ht="12.75" x14ac:dyDescent="0.2">
      <c r="A1252" s="1" t="s">
        <v>846</v>
      </c>
      <c r="B1252">
        <f>COUNTIF(Table1[[Cast (1)]:[Cast (5)]],Table2[[#This Row],[Actor]])</f>
        <v>2</v>
      </c>
    </row>
    <row r="1253" spans="1:2" ht="12.75" x14ac:dyDescent="0.2">
      <c r="A1253" s="1" t="s">
        <v>2641</v>
      </c>
      <c r="B1253">
        <f>COUNTIF(Table1[[Cast (1)]:[Cast (5)]],Table2[[#This Row],[Actor]])</f>
        <v>1</v>
      </c>
    </row>
    <row r="1254" spans="1:2" ht="12.75" x14ac:dyDescent="0.2">
      <c r="A1254" s="1" t="s">
        <v>2520</v>
      </c>
      <c r="B1254">
        <f>COUNTIF(Table1[[Cast (1)]:[Cast (5)]],Table2[[#This Row],[Actor]])</f>
        <v>1</v>
      </c>
    </row>
    <row r="1255" spans="1:2" ht="12.75" x14ac:dyDescent="0.2">
      <c r="A1255" s="1" t="s">
        <v>2223</v>
      </c>
      <c r="B1255">
        <f>COUNTIF(Table1[[Cast (1)]:[Cast (5)]],Table2[[#This Row],[Actor]])</f>
        <v>1</v>
      </c>
    </row>
    <row r="1256" spans="1:2" ht="12.75" x14ac:dyDescent="0.2">
      <c r="A1256" s="1" t="s">
        <v>1394</v>
      </c>
      <c r="B1256">
        <f>COUNTIF(Table1[[Cast (1)]:[Cast (5)]],Table2[[#This Row],[Actor]])</f>
        <v>2</v>
      </c>
    </row>
    <row r="1257" spans="1:2" ht="12.75" x14ac:dyDescent="0.2">
      <c r="A1257" s="1" t="s">
        <v>1891</v>
      </c>
      <c r="B1257">
        <f>COUNTIF(Table1[[Cast (1)]:[Cast (5)]],Table2[[#This Row],[Actor]])</f>
        <v>3</v>
      </c>
    </row>
    <row r="1258" spans="1:2" ht="12.75" x14ac:dyDescent="0.2">
      <c r="A1258" s="1" t="s">
        <v>2464</v>
      </c>
      <c r="B1258">
        <f>COUNTIF(Table1[[Cast (1)]:[Cast (5)]],Table2[[#This Row],[Actor]])</f>
        <v>1</v>
      </c>
    </row>
    <row r="1259" spans="1:2" ht="12.75" x14ac:dyDescent="0.2">
      <c r="A1259" s="1" t="s">
        <v>1581</v>
      </c>
      <c r="B1259">
        <f>COUNTIF(Table1[[Cast (1)]:[Cast (5)]],Table2[[#This Row],[Actor]])</f>
        <v>2</v>
      </c>
    </row>
    <row r="1260" spans="1:2" ht="12.75" x14ac:dyDescent="0.2">
      <c r="A1260" s="1" t="s">
        <v>333</v>
      </c>
      <c r="B1260">
        <f>COUNTIF(Table1[[Cast (1)]:[Cast (5)]],Table2[[#This Row],[Actor]])</f>
        <v>3</v>
      </c>
    </row>
    <row r="1261" spans="1:2" ht="12.75" x14ac:dyDescent="0.2">
      <c r="A1261" s="1" t="s">
        <v>28</v>
      </c>
      <c r="B1261">
        <f>COUNTIF(Table1[[Cast (1)]:[Cast (5)]],Table2[[#This Row],[Actor]])</f>
        <v>1</v>
      </c>
    </row>
    <row r="1262" spans="1:2" ht="12.75" x14ac:dyDescent="0.2">
      <c r="A1262" s="1" t="s">
        <v>959</v>
      </c>
      <c r="B1262">
        <f>COUNTIF(Table1[[Cast (1)]:[Cast (5)]],Table2[[#This Row],[Actor]])</f>
        <v>1</v>
      </c>
    </row>
    <row r="1263" spans="1:2" ht="12.75" x14ac:dyDescent="0.2">
      <c r="A1263" s="1" t="s">
        <v>701</v>
      </c>
      <c r="B1263">
        <f>COUNTIF(Table1[[Cast (1)]:[Cast (5)]],Table2[[#This Row],[Actor]])</f>
        <v>6</v>
      </c>
    </row>
    <row r="1264" spans="1:2" ht="12.75" x14ac:dyDescent="0.2">
      <c r="A1264" s="1" t="s">
        <v>1566</v>
      </c>
      <c r="B1264">
        <f>COUNTIF(Table1[[Cast (1)]:[Cast (5)]],Table2[[#This Row],[Actor]])</f>
        <v>1</v>
      </c>
    </row>
    <row r="1265" spans="1:2" ht="12.75" x14ac:dyDescent="0.2">
      <c r="A1265" s="1" t="s">
        <v>1765</v>
      </c>
      <c r="B1265">
        <f>COUNTIF(Table1[[Cast (1)]:[Cast (5)]],Table2[[#This Row],[Actor]])</f>
        <v>1</v>
      </c>
    </row>
    <row r="1266" spans="1:2" ht="12.75" x14ac:dyDescent="0.2">
      <c r="A1266" s="1" t="s">
        <v>392</v>
      </c>
      <c r="B1266">
        <f>COUNTIF(Table1[[Cast (1)]:[Cast (5)]],Table2[[#This Row],[Actor]])</f>
        <v>2</v>
      </c>
    </row>
    <row r="1267" spans="1:2" ht="12.75" x14ac:dyDescent="0.2">
      <c r="A1267" s="1" t="s">
        <v>489</v>
      </c>
      <c r="B1267">
        <f>COUNTIF(Table1[[Cast (1)]:[Cast (5)]],Table2[[#This Row],[Actor]])</f>
        <v>5</v>
      </c>
    </row>
    <row r="1268" spans="1:2" ht="12.75" x14ac:dyDescent="0.2">
      <c r="A1268" s="1" t="s">
        <v>539</v>
      </c>
      <c r="B1268">
        <f>COUNTIF(Table1[[Cast (1)]:[Cast (5)]],Table2[[#This Row],[Actor]])</f>
        <v>1</v>
      </c>
    </row>
    <row r="1269" spans="1:2" ht="12.75" x14ac:dyDescent="0.2">
      <c r="A1269" s="1" t="s">
        <v>1041</v>
      </c>
      <c r="B1269">
        <f>COUNTIF(Table1[[Cast (1)]:[Cast (5)]],Table2[[#This Row],[Actor]])</f>
        <v>1</v>
      </c>
    </row>
    <row r="1270" spans="1:2" ht="12.75" x14ac:dyDescent="0.2">
      <c r="A1270" s="1" t="s">
        <v>2532</v>
      </c>
      <c r="B1270">
        <f>COUNTIF(Table1[[Cast (1)]:[Cast (5)]],Table2[[#This Row],[Actor]])</f>
        <v>1</v>
      </c>
    </row>
    <row r="1271" spans="1:2" ht="12.75" x14ac:dyDescent="0.2">
      <c r="A1271" s="1" t="s">
        <v>1589</v>
      </c>
      <c r="B1271">
        <f>COUNTIF(Table1[[Cast (1)]:[Cast (5)]],Table2[[#This Row],[Actor]])</f>
        <v>1</v>
      </c>
    </row>
    <row r="1272" spans="1:2" ht="12.75" x14ac:dyDescent="0.2">
      <c r="A1272" s="1" t="s">
        <v>2653</v>
      </c>
      <c r="B1272">
        <f>COUNTIF(Table1[[Cast (1)]:[Cast (5)]],Table2[[#This Row],[Actor]])</f>
        <v>1</v>
      </c>
    </row>
    <row r="1273" spans="1:2" ht="12.75" x14ac:dyDescent="0.2">
      <c r="A1273" s="1" t="s">
        <v>669</v>
      </c>
      <c r="B1273">
        <f>COUNTIF(Table1[[Cast (1)]:[Cast (5)]],Table2[[#This Row],[Actor]])</f>
        <v>1</v>
      </c>
    </row>
    <row r="1274" spans="1:2" ht="12.75" x14ac:dyDescent="0.2">
      <c r="A1274" s="1" t="s">
        <v>1847</v>
      </c>
      <c r="B1274">
        <f>COUNTIF(Table1[[Cast (1)]:[Cast (5)]],Table2[[#This Row],[Actor]])</f>
        <v>3</v>
      </c>
    </row>
    <row r="1275" spans="1:2" ht="12.75" x14ac:dyDescent="0.2">
      <c r="A1275" s="1" t="s">
        <v>532</v>
      </c>
      <c r="B1275">
        <f>COUNTIF(Table1[[Cast (1)]:[Cast (5)]],Table2[[#This Row],[Actor]])</f>
        <v>5</v>
      </c>
    </row>
    <row r="1276" spans="1:2" ht="12.75" x14ac:dyDescent="0.2">
      <c r="A1276" s="1" t="s">
        <v>1936</v>
      </c>
      <c r="B1276">
        <f>COUNTIF(Table1[[Cast (1)]:[Cast (5)]],Table2[[#This Row],[Actor]])</f>
        <v>1</v>
      </c>
    </row>
    <row r="1277" spans="1:2" ht="12.75" x14ac:dyDescent="0.2">
      <c r="A1277" s="1" t="s">
        <v>2402</v>
      </c>
      <c r="B1277">
        <f>COUNTIF(Table1[[Cast (1)]:[Cast (5)]],Table2[[#This Row],[Actor]])</f>
        <v>1</v>
      </c>
    </row>
    <row r="1278" spans="1:2" ht="12.75" x14ac:dyDescent="0.2">
      <c r="A1278" s="1" t="s">
        <v>108</v>
      </c>
      <c r="B1278">
        <f>COUNTIF(Table1[[Cast (1)]:[Cast (5)]],Table2[[#This Row],[Actor]])</f>
        <v>5</v>
      </c>
    </row>
    <row r="1279" spans="1:2" ht="12.75" x14ac:dyDescent="0.2">
      <c r="A1279" s="1" t="s">
        <v>527</v>
      </c>
      <c r="B1279">
        <f>COUNTIF(Table1[[Cast (1)]:[Cast (5)]],Table2[[#This Row],[Actor]])</f>
        <v>1</v>
      </c>
    </row>
    <row r="1280" spans="1:2" ht="12.75" x14ac:dyDescent="0.2">
      <c r="A1280" s="1" t="s">
        <v>194</v>
      </c>
      <c r="B1280">
        <f>COUNTIF(Table1[[Cast (1)]:[Cast (5)]],Table2[[#This Row],[Actor]])</f>
        <v>2</v>
      </c>
    </row>
    <row r="1281" spans="1:2" ht="12.75" x14ac:dyDescent="0.2">
      <c r="A1281" s="1" t="s">
        <v>2454</v>
      </c>
      <c r="B1281">
        <f>COUNTIF(Table1[[Cast (1)]:[Cast (5)]],Table2[[#This Row],[Actor]])</f>
        <v>1</v>
      </c>
    </row>
    <row r="1282" spans="1:2" ht="12.75" x14ac:dyDescent="0.2">
      <c r="A1282" s="1" t="s">
        <v>2200</v>
      </c>
      <c r="B1282">
        <f>COUNTIF(Table1[[Cast (1)]:[Cast (5)]],Table2[[#This Row],[Actor]])</f>
        <v>1</v>
      </c>
    </row>
    <row r="1283" spans="1:2" ht="12.75" x14ac:dyDescent="0.2">
      <c r="A1283" s="1" t="s">
        <v>218</v>
      </c>
      <c r="B1283">
        <f>COUNTIF(Table1[[Cast (1)]:[Cast (5)]],Table2[[#This Row],[Actor]])</f>
        <v>2</v>
      </c>
    </row>
    <row r="1284" spans="1:2" ht="12.75" x14ac:dyDescent="0.2">
      <c r="A1284" s="1" t="s">
        <v>1366</v>
      </c>
      <c r="B1284">
        <f>COUNTIF(Table1[[Cast (1)]:[Cast (5)]],Table2[[#This Row],[Actor]])</f>
        <v>1</v>
      </c>
    </row>
    <row r="1285" spans="1:2" ht="12.75" x14ac:dyDescent="0.2">
      <c r="A1285" s="1" t="s">
        <v>2743</v>
      </c>
      <c r="B1285">
        <f>COUNTIF(Table1[[Cast (1)]:[Cast (5)]],Table2[[#This Row],[Actor]])</f>
        <v>1</v>
      </c>
    </row>
    <row r="1286" spans="1:2" ht="12.75" x14ac:dyDescent="0.2">
      <c r="A1286" s="1" t="s">
        <v>2005</v>
      </c>
      <c r="B1286">
        <f>COUNTIF(Table1[[Cast (1)]:[Cast (5)]],Table2[[#This Row],[Actor]])</f>
        <v>1</v>
      </c>
    </row>
    <row r="1287" spans="1:2" ht="12.75" x14ac:dyDescent="0.2">
      <c r="A1287" s="1" t="s">
        <v>1559</v>
      </c>
      <c r="B1287">
        <f>COUNTIF(Table1[[Cast (1)]:[Cast (5)]],Table2[[#This Row],[Actor]])</f>
        <v>1</v>
      </c>
    </row>
    <row r="1288" spans="1:2" ht="12.75" x14ac:dyDescent="0.2">
      <c r="A1288" s="1" t="s">
        <v>2662</v>
      </c>
      <c r="B1288">
        <f>COUNTIF(Table1[[Cast (1)]:[Cast (5)]],Table2[[#This Row],[Actor]])</f>
        <v>1</v>
      </c>
    </row>
    <row r="1289" spans="1:2" ht="12.75" x14ac:dyDescent="0.2">
      <c r="A1289" s="1" t="s">
        <v>1398</v>
      </c>
      <c r="B1289">
        <f>COUNTIF(Table1[[Cast (1)]:[Cast (5)]],Table2[[#This Row],[Actor]])</f>
        <v>1</v>
      </c>
    </row>
    <row r="1290" spans="1:2" ht="12.75" x14ac:dyDescent="0.2">
      <c r="A1290" s="1" t="s">
        <v>1055</v>
      </c>
      <c r="B1290">
        <f>COUNTIF(Table1[[Cast (1)]:[Cast (5)]],Table2[[#This Row],[Actor]])</f>
        <v>1</v>
      </c>
    </row>
    <row r="1291" spans="1:2" ht="12.75" x14ac:dyDescent="0.2">
      <c r="A1291" s="1" t="s">
        <v>1555</v>
      </c>
      <c r="B1291">
        <f>COUNTIF(Table1[[Cast (1)]:[Cast (5)]],Table2[[#This Row],[Actor]])</f>
        <v>1</v>
      </c>
    </row>
    <row r="1292" spans="1:2" ht="12.75" x14ac:dyDescent="0.2">
      <c r="A1292" s="1" t="s">
        <v>2060</v>
      </c>
      <c r="B1292">
        <f>COUNTIF(Table1[[Cast (1)]:[Cast (5)]],Table2[[#This Row],[Actor]])</f>
        <v>1</v>
      </c>
    </row>
    <row r="1293" spans="1:2" ht="12.75" x14ac:dyDescent="0.2">
      <c r="A1293" s="1" t="s">
        <v>176</v>
      </c>
      <c r="B1293">
        <f>COUNTIF(Table1[[Cast (1)]:[Cast (5)]],Table2[[#This Row],[Actor]])</f>
        <v>4</v>
      </c>
    </row>
    <row r="1294" spans="1:2" ht="12.75" x14ac:dyDescent="0.2">
      <c r="A1294" s="1" t="s">
        <v>1081</v>
      </c>
      <c r="B1294">
        <f>COUNTIF(Table1[[Cast (1)]:[Cast (5)]],Table2[[#This Row],[Actor]])</f>
        <v>1</v>
      </c>
    </row>
    <row r="1295" spans="1:2" ht="12.75" x14ac:dyDescent="0.2">
      <c r="A1295" s="1" t="s">
        <v>1011</v>
      </c>
      <c r="B1295">
        <f>COUNTIF(Table1[[Cast (1)]:[Cast (5)]],Table2[[#This Row],[Actor]])</f>
        <v>1</v>
      </c>
    </row>
    <row r="1296" spans="1:2" ht="12.75" x14ac:dyDescent="0.2">
      <c r="A1296" s="1" t="s">
        <v>932</v>
      </c>
      <c r="B1296">
        <f>COUNTIF(Table1[[Cast (1)]:[Cast (5)]],Table2[[#This Row],[Actor]])</f>
        <v>1</v>
      </c>
    </row>
    <row r="1297" spans="1:2" ht="12.75" x14ac:dyDescent="0.2">
      <c r="A1297" s="1" t="s">
        <v>2651</v>
      </c>
      <c r="B1297">
        <f>COUNTIF(Table1[[Cast (1)]:[Cast (5)]],Table2[[#This Row],[Actor]])</f>
        <v>1</v>
      </c>
    </row>
    <row r="1298" spans="1:2" ht="12.75" x14ac:dyDescent="0.2">
      <c r="A1298" s="1" t="s">
        <v>588</v>
      </c>
      <c r="B1298">
        <f>COUNTIF(Table1[[Cast (1)]:[Cast (5)]],Table2[[#This Row],[Actor]])</f>
        <v>1</v>
      </c>
    </row>
    <row r="1299" spans="1:2" ht="12.75" x14ac:dyDescent="0.2">
      <c r="A1299" s="1" t="s">
        <v>1147</v>
      </c>
      <c r="B1299">
        <f>COUNTIF(Table1[[Cast (1)]:[Cast (5)]],Table2[[#This Row],[Actor]])</f>
        <v>1</v>
      </c>
    </row>
    <row r="1300" spans="1:2" ht="12.75" x14ac:dyDescent="0.2">
      <c r="A1300" s="3" t="s">
        <v>614</v>
      </c>
      <c r="B1300">
        <f>COUNTIF(Table1[[Cast (1)]:[Cast (5)]],Table2[[#This Row],[Actor]])</f>
        <v>1</v>
      </c>
    </row>
    <row r="1301" spans="1:2" ht="12.75" x14ac:dyDescent="0.2">
      <c r="A1301" s="1" t="s">
        <v>2114</v>
      </c>
      <c r="B1301">
        <f>COUNTIF(Table1[[Cast (1)]:[Cast (5)]],Table2[[#This Row],[Actor]])</f>
        <v>3</v>
      </c>
    </row>
    <row r="1302" spans="1:2" ht="12.75" x14ac:dyDescent="0.2">
      <c r="A1302" s="1" t="s">
        <v>2105</v>
      </c>
      <c r="B1302">
        <f>COUNTIF(Table1[[Cast (1)]:[Cast (5)]],Table2[[#This Row],[Actor]])</f>
        <v>1</v>
      </c>
    </row>
    <row r="1303" spans="1:2" ht="12.75" x14ac:dyDescent="0.2">
      <c r="A1303" s="1" t="s">
        <v>256</v>
      </c>
      <c r="B1303">
        <f>COUNTIF(Table1[[Cast (1)]:[Cast (5)]],Table2[[#This Row],[Actor]])</f>
        <v>2</v>
      </c>
    </row>
    <row r="1304" spans="1:2" ht="12.75" x14ac:dyDescent="0.2">
      <c r="A1304" s="1" t="s">
        <v>1915</v>
      </c>
      <c r="B1304">
        <f>COUNTIF(Table1[[Cast (1)]:[Cast (5)]],Table2[[#This Row],[Actor]])</f>
        <v>1</v>
      </c>
    </row>
    <row r="1305" spans="1:2" ht="12.75" x14ac:dyDescent="0.2">
      <c r="A1305" s="1" t="s">
        <v>813</v>
      </c>
      <c r="B1305">
        <f>COUNTIF(Table1[[Cast (1)]:[Cast (5)]],Table2[[#This Row],[Actor]])</f>
        <v>1</v>
      </c>
    </row>
    <row r="1306" spans="1:2" ht="12.75" x14ac:dyDescent="0.2">
      <c r="A1306" s="1" t="s">
        <v>1007</v>
      </c>
      <c r="B1306">
        <f>COUNTIF(Table1[[Cast (1)]:[Cast (5)]],Table2[[#This Row],[Actor]])</f>
        <v>1</v>
      </c>
    </row>
    <row r="1307" spans="1:2" ht="12.75" x14ac:dyDescent="0.2">
      <c r="A1307" s="1" t="s">
        <v>2538</v>
      </c>
      <c r="B1307">
        <f>COUNTIF(Table1[[Cast (1)]:[Cast (5)]],Table2[[#This Row],[Actor]])</f>
        <v>1</v>
      </c>
    </row>
    <row r="1308" spans="1:2" ht="12.75" x14ac:dyDescent="0.2">
      <c r="A1308" s="1" t="s">
        <v>774</v>
      </c>
      <c r="B1308">
        <f>COUNTIF(Table1[[Cast (1)]:[Cast (5)]],Table2[[#This Row],[Actor]])</f>
        <v>3</v>
      </c>
    </row>
    <row r="1309" spans="1:2" ht="12.75" x14ac:dyDescent="0.2">
      <c r="A1309" s="1" t="s">
        <v>2285</v>
      </c>
      <c r="B1309">
        <f>COUNTIF(Table1[[Cast (1)]:[Cast (5)]],Table2[[#This Row],[Actor]])</f>
        <v>3</v>
      </c>
    </row>
    <row r="1310" spans="1:2" ht="12.75" x14ac:dyDescent="0.2">
      <c r="A1310" s="1" t="s">
        <v>1110</v>
      </c>
      <c r="B1310">
        <f>COUNTIF(Table1[[Cast (1)]:[Cast (5)]],Table2[[#This Row],[Actor]])</f>
        <v>2</v>
      </c>
    </row>
    <row r="1311" spans="1:2" ht="12.75" x14ac:dyDescent="0.2">
      <c r="A1311" s="1" t="s">
        <v>1170</v>
      </c>
      <c r="B1311">
        <f>COUNTIF(Table1[[Cast (1)]:[Cast (5)]],Table2[[#This Row],[Actor]])</f>
        <v>1</v>
      </c>
    </row>
    <row r="1312" spans="1:2" ht="12.75" x14ac:dyDescent="0.2">
      <c r="A1312" s="1" t="s">
        <v>1882</v>
      </c>
      <c r="B1312">
        <f>COUNTIF(Table1[[Cast (1)]:[Cast (5)]],Table2[[#This Row],[Actor]])</f>
        <v>1</v>
      </c>
    </row>
    <row r="1313" spans="1:2" ht="12.75" x14ac:dyDescent="0.2">
      <c r="A1313" s="1" t="s">
        <v>2178</v>
      </c>
      <c r="B1313">
        <f>COUNTIF(Table1[[Cast (1)]:[Cast (5)]],Table2[[#This Row],[Actor]])</f>
        <v>1</v>
      </c>
    </row>
    <row r="1314" spans="1:2" ht="12.75" x14ac:dyDescent="0.2">
      <c r="A1314" s="1" t="s">
        <v>1129</v>
      </c>
      <c r="B1314">
        <f>COUNTIF(Table1[[Cast (1)]:[Cast (5)]],Table2[[#This Row],[Actor]])</f>
        <v>1</v>
      </c>
    </row>
    <row r="1315" spans="1:2" ht="12.75" x14ac:dyDescent="0.2">
      <c r="A1315" s="1" t="s">
        <v>1252</v>
      </c>
      <c r="B1315">
        <f>COUNTIF(Table1[[Cast (1)]:[Cast (5)]],Table2[[#This Row],[Actor]])</f>
        <v>1</v>
      </c>
    </row>
    <row r="1316" spans="1:2" ht="12.75" x14ac:dyDescent="0.2">
      <c r="A1316" s="1" t="s">
        <v>1864</v>
      </c>
      <c r="B1316">
        <f>COUNTIF(Table1[[Cast (1)]:[Cast (5)]],Table2[[#This Row],[Actor]])</f>
        <v>1</v>
      </c>
    </row>
    <row r="1317" spans="1:2" ht="12.75" x14ac:dyDescent="0.2">
      <c r="A1317" s="1" t="s">
        <v>1361</v>
      </c>
      <c r="B1317">
        <f>COUNTIF(Table1[[Cast (1)]:[Cast (5)]],Table2[[#This Row],[Actor]])</f>
        <v>2</v>
      </c>
    </row>
    <row r="1318" spans="1:2" ht="12.75" x14ac:dyDescent="0.2">
      <c r="A1318" s="1" t="s">
        <v>317</v>
      </c>
      <c r="B1318">
        <f>COUNTIF(Table1[[Cast (1)]:[Cast (5)]],Table2[[#This Row],[Actor]])</f>
        <v>5</v>
      </c>
    </row>
    <row r="1319" spans="1:2" ht="12.75" x14ac:dyDescent="0.2">
      <c r="A1319" s="1" t="s">
        <v>862</v>
      </c>
      <c r="B1319">
        <f>COUNTIF(Table1[[Cast (1)]:[Cast (5)]],Table2[[#This Row],[Actor]])</f>
        <v>1</v>
      </c>
    </row>
    <row r="1320" spans="1:2" ht="12.75" x14ac:dyDescent="0.2">
      <c r="A1320" s="1" t="s">
        <v>1049</v>
      </c>
      <c r="B1320">
        <f>COUNTIF(Table1[[Cast (1)]:[Cast (5)]],Table2[[#This Row],[Actor]])</f>
        <v>1</v>
      </c>
    </row>
    <row r="1321" spans="1:2" ht="12.75" x14ac:dyDescent="0.2">
      <c r="A1321" s="1" t="s">
        <v>1522</v>
      </c>
      <c r="B1321">
        <f>COUNTIF(Table1[[Cast (1)]:[Cast (5)]],Table2[[#This Row],[Actor]])</f>
        <v>1</v>
      </c>
    </row>
    <row r="1322" spans="1:2" ht="12.75" x14ac:dyDescent="0.2">
      <c r="A1322" s="1" t="s">
        <v>576</v>
      </c>
      <c r="B1322">
        <f>COUNTIF(Table1[[Cast (1)]:[Cast (5)]],Table2[[#This Row],[Actor]])</f>
        <v>1</v>
      </c>
    </row>
    <row r="1323" spans="1:2" ht="12.75" x14ac:dyDescent="0.2">
      <c r="A1323" s="3" t="s">
        <v>707</v>
      </c>
      <c r="B1323">
        <f>COUNTIF(Table1[[Cast (1)]:[Cast (5)]],Table2[[#This Row],[Actor]])</f>
        <v>1</v>
      </c>
    </row>
    <row r="1324" spans="1:2" ht="12.75" x14ac:dyDescent="0.2">
      <c r="A1324" s="1" t="s">
        <v>2222</v>
      </c>
      <c r="B1324">
        <f>COUNTIF(Table1[[Cast (1)]:[Cast (5)]],Table2[[#This Row],[Actor]])</f>
        <v>1</v>
      </c>
    </row>
    <row r="1325" spans="1:2" ht="12.75" x14ac:dyDescent="0.2">
      <c r="A1325" s="3" t="s">
        <v>1631</v>
      </c>
      <c r="B1325">
        <f>COUNTIF(Table1[[Cast (1)]:[Cast (5)]],Table2[[#This Row],[Actor]])</f>
        <v>1</v>
      </c>
    </row>
    <row r="1326" spans="1:2" ht="12.75" x14ac:dyDescent="0.2">
      <c r="A1326" s="1" t="s">
        <v>1933</v>
      </c>
      <c r="B1326">
        <f>COUNTIF(Table1[[Cast (1)]:[Cast (5)]],Table2[[#This Row],[Actor]])</f>
        <v>1</v>
      </c>
    </row>
    <row r="1327" spans="1:2" ht="12.75" x14ac:dyDescent="0.2">
      <c r="A1327" s="1" t="s">
        <v>1982</v>
      </c>
      <c r="B1327">
        <f>COUNTIF(Table1[[Cast (1)]:[Cast (5)]],Table2[[#This Row],[Actor]])</f>
        <v>1</v>
      </c>
    </row>
    <row r="1328" spans="1:2" ht="12.75" x14ac:dyDescent="0.2">
      <c r="A1328" s="1" t="s">
        <v>2512</v>
      </c>
      <c r="B1328">
        <f>COUNTIF(Table1[[Cast (1)]:[Cast (5)]],Table2[[#This Row],[Actor]])</f>
        <v>1</v>
      </c>
    </row>
    <row r="1329" spans="1:2" ht="12.75" x14ac:dyDescent="0.2">
      <c r="A1329" s="1" t="s">
        <v>2244</v>
      </c>
      <c r="B1329">
        <f>COUNTIF(Table1[[Cast (1)]:[Cast (5)]],Table2[[#This Row],[Actor]])</f>
        <v>1</v>
      </c>
    </row>
    <row r="1330" spans="1:2" ht="12.75" x14ac:dyDescent="0.2">
      <c r="A1330" s="1" t="s">
        <v>1994</v>
      </c>
      <c r="B1330">
        <f>COUNTIF(Table1[[Cast (1)]:[Cast (5)]],Table2[[#This Row],[Actor]])</f>
        <v>4</v>
      </c>
    </row>
    <row r="1331" spans="1:2" ht="12.75" x14ac:dyDescent="0.2">
      <c r="A1331" s="1" t="s">
        <v>546</v>
      </c>
      <c r="B1331">
        <f>COUNTIF(Table1[[Cast (1)]:[Cast (5)]],Table2[[#This Row],[Actor]])</f>
        <v>5</v>
      </c>
    </row>
    <row r="1332" spans="1:2" ht="12.75" x14ac:dyDescent="0.2">
      <c r="A1332" s="3" t="s">
        <v>1160</v>
      </c>
      <c r="B1332">
        <f>COUNTIF(Table1[[Cast (1)]:[Cast (5)]],Table2[[#This Row],[Actor]])</f>
        <v>1</v>
      </c>
    </row>
    <row r="1333" spans="1:2" ht="12.75" x14ac:dyDescent="0.2">
      <c r="A1333" s="1" t="s">
        <v>2395</v>
      </c>
      <c r="B1333">
        <f>COUNTIF(Table1[[Cast (1)]:[Cast (5)]],Table2[[#This Row],[Actor]])</f>
        <v>1</v>
      </c>
    </row>
    <row r="1334" spans="1:2" ht="12.75" x14ac:dyDescent="0.2">
      <c r="A1334" s="1" t="s">
        <v>2703</v>
      </c>
      <c r="B1334">
        <f>COUNTIF(Table1[[Cast (1)]:[Cast (5)]],Table2[[#This Row],[Actor]])</f>
        <v>1</v>
      </c>
    </row>
    <row r="1335" spans="1:2" ht="12.75" x14ac:dyDescent="0.2">
      <c r="A1335" s="1" t="s">
        <v>2368</v>
      </c>
      <c r="B1335">
        <f>COUNTIF(Table1[[Cast (1)]:[Cast (5)]],Table2[[#This Row],[Actor]])</f>
        <v>2</v>
      </c>
    </row>
    <row r="1336" spans="1:2" ht="12.75" x14ac:dyDescent="0.2">
      <c r="A1336" s="1" t="s">
        <v>2547</v>
      </c>
      <c r="B1336">
        <f>COUNTIF(Table1[[Cast (1)]:[Cast (5)]],Table2[[#This Row],[Actor]])</f>
        <v>1</v>
      </c>
    </row>
    <row r="1337" spans="1:2" ht="12.75" x14ac:dyDescent="0.2">
      <c r="A1337" s="1" t="s">
        <v>162</v>
      </c>
      <c r="B1337">
        <f>COUNTIF(Table1[[Cast (1)]:[Cast (5)]],Table2[[#This Row],[Actor]])</f>
        <v>5</v>
      </c>
    </row>
    <row r="1338" spans="1:2" ht="12.75" x14ac:dyDescent="0.2">
      <c r="A1338" s="1" t="s">
        <v>1719</v>
      </c>
      <c r="B1338">
        <f>COUNTIF(Table1[[Cast (1)]:[Cast (5)]],Table2[[#This Row],[Actor]])</f>
        <v>1</v>
      </c>
    </row>
    <row r="1339" spans="1:2" ht="12.75" x14ac:dyDescent="0.2">
      <c r="A1339" s="1" t="s">
        <v>126</v>
      </c>
      <c r="B1339">
        <f>COUNTIF(Table1[[Cast (1)]:[Cast (5)]],Table2[[#This Row],[Actor]])</f>
        <v>2</v>
      </c>
    </row>
    <row r="1340" spans="1:2" ht="12.75" x14ac:dyDescent="0.2">
      <c r="A1340" s="1" t="s">
        <v>1795</v>
      </c>
      <c r="B1340">
        <f>COUNTIF(Table1[[Cast (1)]:[Cast (5)]],Table2[[#This Row],[Actor]])</f>
        <v>1</v>
      </c>
    </row>
    <row r="1341" spans="1:2" ht="12.75" x14ac:dyDescent="0.2">
      <c r="A1341" s="1" t="s">
        <v>662</v>
      </c>
      <c r="B1341">
        <f>COUNTIF(Table1[[Cast (1)]:[Cast (5)]],Table2[[#This Row],[Actor]])</f>
        <v>1</v>
      </c>
    </row>
    <row r="1342" spans="1:2" ht="12.75" x14ac:dyDescent="0.2">
      <c r="A1342" s="1" t="s">
        <v>1694</v>
      </c>
      <c r="B1342">
        <f>COUNTIF(Table1[[Cast (1)]:[Cast (5)]],Table2[[#This Row],[Actor]])</f>
        <v>2</v>
      </c>
    </row>
    <row r="1343" spans="1:2" ht="12.75" x14ac:dyDescent="0.2">
      <c r="A1343" s="1" t="s">
        <v>748</v>
      </c>
      <c r="B1343">
        <f>COUNTIF(Table1[[Cast (1)]:[Cast (5)]],Table2[[#This Row],[Actor]])</f>
        <v>1</v>
      </c>
    </row>
    <row r="1344" spans="1:2" ht="12.75" x14ac:dyDescent="0.2">
      <c r="A1344" s="1" t="s">
        <v>873</v>
      </c>
      <c r="B1344">
        <f>COUNTIF(Table1[[Cast (1)]:[Cast (5)]],Table2[[#This Row],[Actor]])</f>
        <v>1</v>
      </c>
    </row>
    <row r="1345" spans="1:2" ht="12.75" x14ac:dyDescent="0.2">
      <c r="A1345" s="1" t="s">
        <v>2258</v>
      </c>
      <c r="B1345">
        <f>COUNTIF(Table1[[Cast (1)]:[Cast (5)]],Table2[[#This Row],[Actor]])</f>
        <v>1</v>
      </c>
    </row>
    <row r="1346" spans="1:2" ht="12.75" x14ac:dyDescent="0.2">
      <c r="A1346" s="1" t="s">
        <v>2830</v>
      </c>
      <c r="B1346">
        <f>COUNTIF(Table1[[Cast (1)]:[Cast (5)]],Table2[[#This Row],[Actor]])</f>
        <v>1</v>
      </c>
    </row>
    <row r="1347" spans="1:2" ht="12.75" x14ac:dyDescent="0.2">
      <c r="A1347" s="1" t="s">
        <v>640</v>
      </c>
      <c r="B1347">
        <f>COUNTIF(Table1[[Cast (1)]:[Cast (5)]],Table2[[#This Row],[Actor]])</f>
        <v>1</v>
      </c>
    </row>
    <row r="1348" spans="1:2" ht="12.75" x14ac:dyDescent="0.2">
      <c r="A1348" s="1" t="s">
        <v>1654</v>
      </c>
      <c r="B1348">
        <f>COUNTIF(Table1[[Cast (1)]:[Cast (5)]],Table2[[#This Row],[Actor]])</f>
        <v>1</v>
      </c>
    </row>
    <row r="1349" spans="1:2" ht="12.75" x14ac:dyDescent="0.2">
      <c r="A1349" s="1" t="s">
        <v>1487</v>
      </c>
      <c r="B1349">
        <f>COUNTIF(Table1[[Cast (1)]:[Cast (5)]],Table2[[#This Row],[Actor]])</f>
        <v>5</v>
      </c>
    </row>
    <row r="1350" spans="1:2" ht="12.75" x14ac:dyDescent="0.2">
      <c r="A1350" s="1" t="s">
        <v>2829</v>
      </c>
      <c r="B1350">
        <f>COUNTIF(Table1[[Cast (1)]:[Cast (5)]],Table2[[#This Row],[Actor]])</f>
        <v>1</v>
      </c>
    </row>
    <row r="1351" spans="1:2" ht="12.75" x14ac:dyDescent="0.2">
      <c r="A1351" s="1" t="s">
        <v>2472</v>
      </c>
      <c r="B1351">
        <f>COUNTIF(Table1[[Cast (1)]:[Cast (5)]],Table2[[#This Row],[Actor]])</f>
        <v>1</v>
      </c>
    </row>
    <row r="1352" spans="1:2" ht="12.75" x14ac:dyDescent="0.2">
      <c r="A1352" s="1" t="s">
        <v>2583</v>
      </c>
      <c r="B1352">
        <f>COUNTIF(Table1[[Cast (1)]:[Cast (5)]],Table2[[#This Row],[Actor]])</f>
        <v>1</v>
      </c>
    </row>
    <row r="1353" spans="1:2" ht="12.75" x14ac:dyDescent="0.2">
      <c r="A1353" s="1" t="s">
        <v>462</v>
      </c>
      <c r="B1353">
        <f>COUNTIF(Table1[[Cast (1)]:[Cast (5)]],Table2[[#This Row],[Actor]])</f>
        <v>1</v>
      </c>
    </row>
    <row r="1354" spans="1:2" ht="12.75" x14ac:dyDescent="0.2">
      <c r="A1354" s="1" t="s">
        <v>361</v>
      </c>
      <c r="B1354">
        <f>COUNTIF(Table1[[Cast (1)]:[Cast (5)]],Table2[[#This Row],[Actor]])</f>
        <v>1</v>
      </c>
    </row>
    <row r="1355" spans="1:2" ht="12.75" x14ac:dyDescent="0.2">
      <c r="A1355" s="1" t="s">
        <v>91</v>
      </c>
      <c r="B1355">
        <f>COUNTIF(Table1[[Cast (1)]:[Cast (5)]],Table2[[#This Row],[Actor]])</f>
        <v>1</v>
      </c>
    </row>
    <row r="1356" spans="1:2" ht="12.75" x14ac:dyDescent="0.2">
      <c r="A1356" s="1" t="s">
        <v>1935</v>
      </c>
      <c r="B1356">
        <f>COUNTIF(Table1[[Cast (1)]:[Cast (5)]],Table2[[#This Row],[Actor]])</f>
        <v>1</v>
      </c>
    </row>
    <row r="1357" spans="1:2" ht="12.75" x14ac:dyDescent="0.2">
      <c r="A1357" s="1" t="s">
        <v>1601</v>
      </c>
      <c r="B1357">
        <f>COUNTIF(Table1[[Cast (1)]:[Cast (5)]],Table2[[#This Row],[Actor]])</f>
        <v>1</v>
      </c>
    </row>
    <row r="1358" spans="1:2" ht="12.75" x14ac:dyDescent="0.2">
      <c r="A1358" s="1" t="s">
        <v>654</v>
      </c>
      <c r="B1358">
        <f>COUNTIF(Table1[[Cast (1)]:[Cast (5)]],Table2[[#This Row],[Actor]])</f>
        <v>5</v>
      </c>
    </row>
    <row r="1359" spans="1:2" ht="12.75" x14ac:dyDescent="0.2">
      <c r="A1359" s="1" t="s">
        <v>2785</v>
      </c>
      <c r="B1359">
        <f>COUNTIF(Table1[[Cast (1)]:[Cast (5)]],Table2[[#This Row],[Actor]])</f>
        <v>1</v>
      </c>
    </row>
    <row r="1360" spans="1:2" ht="12.75" x14ac:dyDescent="0.2">
      <c r="A1360" s="1" t="s">
        <v>2099</v>
      </c>
      <c r="B1360">
        <f>COUNTIF(Table1[[Cast (1)]:[Cast (5)]],Table2[[#This Row],[Actor]])</f>
        <v>2</v>
      </c>
    </row>
    <row r="1361" spans="1:2" ht="12.75" x14ac:dyDescent="0.2">
      <c r="A1361" s="1" t="s">
        <v>611</v>
      </c>
      <c r="B1361">
        <f>COUNTIF(Table1[[Cast (1)]:[Cast (5)]],Table2[[#This Row],[Actor]])</f>
        <v>1</v>
      </c>
    </row>
    <row r="1362" spans="1:2" ht="12.75" x14ac:dyDescent="0.2">
      <c r="A1362" s="1" t="s">
        <v>618</v>
      </c>
      <c r="B1362">
        <f>COUNTIF(Table1[[Cast (1)]:[Cast (5)]],Table2[[#This Row],[Actor]])</f>
        <v>1</v>
      </c>
    </row>
    <row r="1363" spans="1:2" ht="12.75" x14ac:dyDescent="0.2">
      <c r="A1363" s="1" t="s">
        <v>965</v>
      </c>
      <c r="B1363">
        <f>COUNTIF(Table1[[Cast (1)]:[Cast (5)]],Table2[[#This Row],[Actor]])</f>
        <v>2</v>
      </c>
    </row>
    <row r="1364" spans="1:2" ht="12.75" x14ac:dyDescent="0.2">
      <c r="A1364" s="1" t="s">
        <v>1508</v>
      </c>
      <c r="B1364">
        <f>COUNTIF(Table1[[Cast (1)]:[Cast (5)]],Table2[[#This Row],[Actor]])</f>
        <v>1</v>
      </c>
    </row>
    <row r="1365" spans="1:2" ht="12.75" x14ac:dyDescent="0.2">
      <c r="A1365" s="1" t="s">
        <v>2376</v>
      </c>
      <c r="B1365">
        <f>COUNTIF(Table1[[Cast (1)]:[Cast (5)]],Table2[[#This Row],[Actor]])</f>
        <v>1</v>
      </c>
    </row>
    <row r="1366" spans="1:2" ht="12.75" x14ac:dyDescent="0.2">
      <c r="A1366" s="1" t="s">
        <v>1628</v>
      </c>
      <c r="B1366">
        <f>COUNTIF(Table1[[Cast (1)]:[Cast (5)]],Table2[[#This Row],[Actor]])</f>
        <v>1</v>
      </c>
    </row>
    <row r="1367" spans="1:2" ht="12.75" x14ac:dyDescent="0.2">
      <c r="A1367" s="1" t="s">
        <v>940</v>
      </c>
      <c r="B1367">
        <f>COUNTIF(Table1[[Cast (1)]:[Cast (5)]],Table2[[#This Row],[Actor]])</f>
        <v>1</v>
      </c>
    </row>
    <row r="1368" spans="1:2" ht="12.75" x14ac:dyDescent="0.2">
      <c r="A1368" s="1" t="s">
        <v>164</v>
      </c>
      <c r="B1368">
        <f>COUNTIF(Table1[[Cast (1)]:[Cast (5)]],Table2[[#This Row],[Actor]])</f>
        <v>1</v>
      </c>
    </row>
    <row r="1369" spans="1:2" ht="12.75" x14ac:dyDescent="0.2">
      <c r="A1369" s="1" t="s">
        <v>630</v>
      </c>
      <c r="B1369">
        <f>COUNTIF(Table1[[Cast (1)]:[Cast (5)]],Table2[[#This Row],[Actor]])</f>
        <v>1</v>
      </c>
    </row>
    <row r="1370" spans="1:2" ht="12.75" x14ac:dyDescent="0.2">
      <c r="A1370" s="1" t="s">
        <v>1940</v>
      </c>
      <c r="B1370">
        <f>COUNTIF(Table1[[Cast (1)]:[Cast (5)]],Table2[[#This Row],[Actor]])</f>
        <v>2</v>
      </c>
    </row>
    <row r="1371" spans="1:2" ht="12.75" x14ac:dyDescent="0.2">
      <c r="A1371" s="1" t="s">
        <v>2711</v>
      </c>
      <c r="B1371">
        <f>COUNTIF(Table1[[Cast (1)]:[Cast (5)]],Table2[[#This Row],[Actor]])</f>
        <v>1</v>
      </c>
    </row>
    <row r="1372" spans="1:2" ht="12.75" x14ac:dyDescent="0.2">
      <c r="A1372" s="1" t="s">
        <v>1783</v>
      </c>
      <c r="B1372">
        <f>COUNTIF(Table1[[Cast (1)]:[Cast (5)]],Table2[[#This Row],[Actor]])</f>
        <v>1</v>
      </c>
    </row>
    <row r="1373" spans="1:2" ht="12.75" x14ac:dyDescent="0.2">
      <c r="A1373" s="1" t="s">
        <v>2513</v>
      </c>
      <c r="B1373">
        <f>COUNTIF(Table1[[Cast (1)]:[Cast (5)]],Table2[[#This Row],[Actor]])</f>
        <v>1</v>
      </c>
    </row>
    <row r="1374" spans="1:2" ht="12.75" x14ac:dyDescent="0.2">
      <c r="A1374" s="1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9151D-2506-4E4F-AA39-BF880E86EE2D}">
  <sheetPr codeName="Sheet1"/>
  <dimension ref="A3:F127"/>
  <sheetViews>
    <sheetView tabSelected="1" workbookViewId="0">
      <selection activeCell="B10" sqref="B10"/>
    </sheetView>
  </sheetViews>
  <sheetFormatPr defaultRowHeight="12.75" x14ac:dyDescent="0.2"/>
  <cols>
    <col min="1" max="1" width="19.140625" bestFit="1" customWidth="1"/>
    <col min="2" max="2" width="39.85546875" bestFit="1" customWidth="1"/>
    <col min="3" max="3" width="33" bestFit="1" customWidth="1"/>
    <col min="4" max="4" width="36" bestFit="1" customWidth="1"/>
    <col min="5" max="5" width="39" bestFit="1" customWidth="1"/>
    <col min="6" max="6" width="43.7109375" bestFit="1" customWidth="1"/>
  </cols>
  <sheetData>
    <row r="3" spans="1:6" ht="15" x14ac:dyDescent="0.2">
      <c r="B3" s="69">
        <v>2012</v>
      </c>
      <c r="C3" s="69">
        <v>2013</v>
      </c>
      <c r="D3" s="69">
        <v>2014</v>
      </c>
      <c r="E3" s="69">
        <v>2015</v>
      </c>
      <c r="F3" s="69">
        <v>2016</v>
      </c>
    </row>
    <row r="4" spans="1:6" ht="15" x14ac:dyDescent="0.2">
      <c r="A4" s="70" t="s">
        <v>3423</v>
      </c>
      <c r="B4" s="20" t="str" cm="1">
        <f t="array" ref="B4:B109">_xlfn._xlws.FILTER(Movies!A2:A509,Movies!C2:C509=2012)</f>
        <v>21 Jump Street</v>
      </c>
      <c r="C4" s="20" t="str" cm="1">
        <f t="array" ref="C4:C88">_xlfn._xlws.FILTER(Movies!A2:A509,Movies!C2:C509=2013)</f>
        <v>2 Guns</v>
      </c>
      <c r="D4" s="20" t="str" cm="1">
        <f t="array" ref="D4:D122">_xlfn._xlws.FILTER(Movies!A2:A509,Movies!C2:C509=2014)</f>
        <v>22 Jump Street</v>
      </c>
      <c r="E4" s="20" t="str" cm="1">
        <f t="array" ref="E4:E127">_xlfn._xlws.FILTER(Movies!A2:A509,Movies!C2:C509=2015)</f>
        <v>90 Minutes in Heaven</v>
      </c>
      <c r="F4" s="20" t="str" cm="1">
        <f t="array" ref="F4:F77">_xlfn._xlws.FILTER(Movies!A2:A509,Movies!C2:C509=2016)</f>
        <v>10 Cloverfield Lane</v>
      </c>
    </row>
    <row r="5" spans="1:6" x14ac:dyDescent="0.2">
      <c r="B5" s="20" t="str">
        <v>A Thousand Words</v>
      </c>
      <c r="C5" s="20" t="str">
        <v>42</v>
      </c>
      <c r="D5" s="20" t="str">
        <v>300: Rise of an Empire</v>
      </c>
      <c r="E5" s="20" t="str">
        <v>A Walk in the Woods</v>
      </c>
      <c r="F5" s="20" t="str">
        <v>13 Hours: The Secret Soldiers of Benghazi</v>
      </c>
    </row>
    <row r="6" spans="1:6" x14ac:dyDescent="0.2">
      <c r="B6" s="20" t="str">
        <v>Abraham Lincoln: Vampire Hunter</v>
      </c>
      <c r="C6" s="20" t="str">
        <v>A Good Day to Die Hard</v>
      </c>
      <c r="D6" s="20" t="str">
        <v>71</v>
      </c>
      <c r="E6" s="20" t="str">
        <v>Aloha</v>
      </c>
      <c r="F6" s="20" t="str">
        <v>Bad Moms</v>
      </c>
    </row>
    <row r="7" spans="1:6" x14ac:dyDescent="0.2">
      <c r="B7" s="20" t="str">
        <v>Alex Cross</v>
      </c>
      <c r="C7" s="20" t="str">
        <v>A Haunted House</v>
      </c>
      <c r="D7" s="20" t="str">
        <v>A Haunted House 2</v>
      </c>
      <c r="E7" s="20" t="str">
        <v>Alvin and the Chipmunks: The Road Chip</v>
      </c>
      <c r="F7" s="20" t="str">
        <v>Barbershop: The Next Cut</v>
      </c>
    </row>
    <row r="8" spans="1:6" x14ac:dyDescent="0.2">
      <c r="B8" s="20" t="str">
        <v>American Reunion</v>
      </c>
      <c r="C8" s="20" t="str">
        <v>After Earth</v>
      </c>
      <c r="D8" s="20" t="str">
        <v>A Long Way Down</v>
      </c>
      <c r="E8" s="20" t="str">
        <v>American Ultra</v>
      </c>
      <c r="F8" s="20" t="str">
        <v>Batman v Superman: Dawn of Justice</v>
      </c>
    </row>
    <row r="9" spans="1:6" x14ac:dyDescent="0.2">
      <c r="B9" s="20" t="str">
        <v>Argo</v>
      </c>
      <c r="C9" s="20" t="str">
        <v>Ain't Them Bodies Saints</v>
      </c>
      <c r="D9" s="20" t="str">
        <v>A Most Violent Year</v>
      </c>
      <c r="E9" s="20" t="str">
        <v>Amy</v>
      </c>
      <c r="F9" s="20" t="str">
        <v>Batman: The Killing Joke</v>
      </c>
    </row>
    <row r="10" spans="1:6" x14ac:dyDescent="0.2">
      <c r="B10" s="20" t="str">
        <v>Battleship</v>
      </c>
      <c r="C10" s="20" t="str">
        <v>Battle of the Year</v>
      </c>
      <c r="D10" s="20" t="str">
        <v>A Most Wanted Man</v>
      </c>
      <c r="E10" s="20" t="str">
        <v>Ant-Man</v>
      </c>
      <c r="F10" s="20" t="str">
        <v>Ben-Hur</v>
      </c>
    </row>
    <row r="11" spans="1:6" x14ac:dyDescent="0.2">
      <c r="B11" s="20" t="str">
        <v>Beasts of the Southern Wild</v>
      </c>
      <c r="C11" s="20" t="str">
        <v>Beautiful Creatures</v>
      </c>
      <c r="D11" s="20" t="str">
        <v>A Walk Among the Tombstones</v>
      </c>
      <c r="E11" s="20" t="str">
        <v>Black Mass</v>
      </c>
      <c r="F11" s="20" t="str">
        <v>Central Intelligence</v>
      </c>
    </row>
    <row r="12" spans="1:6" x14ac:dyDescent="0.2">
      <c r="B12" s="20" t="str">
        <v>Chasing Mavericks</v>
      </c>
      <c r="C12" s="20" t="str">
        <v>Blue Jasmine</v>
      </c>
      <c r="D12" s="20" t="str">
        <v>American Sniper</v>
      </c>
      <c r="E12" s="20" t="str">
        <v>Blackhat</v>
      </c>
      <c r="F12" s="20" t="str">
        <v>Criminal</v>
      </c>
    </row>
    <row r="13" spans="1:6" x14ac:dyDescent="0.2">
      <c r="B13" s="20" t="str">
        <v>Chernobyl Diaries</v>
      </c>
      <c r="C13" s="20" t="str">
        <v>Bullet to the Head</v>
      </c>
      <c r="D13" s="20" t="str">
        <v>Annabelle</v>
      </c>
      <c r="E13" s="20" t="str">
        <v>Bridge of Spies</v>
      </c>
      <c r="F13" s="20" t="str">
        <v>Deadpool</v>
      </c>
    </row>
    <row r="14" spans="1:6" x14ac:dyDescent="0.2">
      <c r="B14" s="20" t="str">
        <v>Chronicle</v>
      </c>
      <c r="C14" s="20" t="str">
        <v>Cloudy with a Chance of Meatballs 2</v>
      </c>
      <c r="D14" s="20" t="str">
        <v>Annie</v>
      </c>
      <c r="E14" s="20" t="str">
        <v>Brooklyn</v>
      </c>
      <c r="F14" s="20" t="str">
        <v>Don't Breathe</v>
      </c>
    </row>
    <row r="15" spans="1:6" x14ac:dyDescent="0.2">
      <c r="B15" s="20" t="str">
        <v>Cloud Atlas</v>
      </c>
      <c r="C15" s="20" t="str">
        <v>Dark Skies</v>
      </c>
      <c r="D15" s="20" t="str">
        <v>As Above, So Below</v>
      </c>
      <c r="E15" s="20" t="str">
        <v>Burnt</v>
      </c>
      <c r="F15" s="20" t="str">
        <v>Eddie the Eagle</v>
      </c>
    </row>
    <row r="16" spans="1:6" x14ac:dyDescent="0.2">
      <c r="B16" s="20" t="str">
        <v>Dark Shadows</v>
      </c>
      <c r="C16" s="20" t="str">
        <v>Dead Man Down</v>
      </c>
      <c r="D16" s="20" t="str">
        <v>Before I Go to Sleep</v>
      </c>
      <c r="E16" s="20" t="str">
        <v>By the Sea</v>
      </c>
      <c r="F16" s="20" t="str">
        <v>Florence Foster Jenkins</v>
      </c>
    </row>
    <row r="17" spans="2:6" x14ac:dyDescent="0.2">
      <c r="B17" s="20" t="str">
        <v>Declaration of War</v>
      </c>
      <c r="C17" s="20" t="str">
        <v>Despicable Me 2</v>
      </c>
      <c r="D17" s="20" t="str">
        <v>Beyond the Lights</v>
      </c>
      <c r="E17" s="20" t="str">
        <v>Captive</v>
      </c>
      <c r="F17" s="20" t="str">
        <v>Free State of Jones</v>
      </c>
    </row>
    <row r="18" spans="2:6" x14ac:dyDescent="0.2">
      <c r="B18" s="20" t="str">
        <v>Diary of a Wimpy Kid: Dog Days</v>
      </c>
      <c r="C18" s="20" t="str">
        <v>Elysium</v>
      </c>
      <c r="D18" s="20" t="str">
        <v>Big Eyes</v>
      </c>
      <c r="E18" s="20" t="str">
        <v>Carol</v>
      </c>
      <c r="F18" s="20" t="str">
        <v>Ghostbusters</v>
      </c>
    </row>
    <row r="19" spans="2:6" x14ac:dyDescent="0.2">
      <c r="B19" s="20" t="str">
        <v>Django Unchained</v>
      </c>
      <c r="C19" s="20" t="str">
        <v>Enough Said</v>
      </c>
      <c r="D19" s="20" t="str">
        <v>Blended</v>
      </c>
      <c r="E19" s="20" t="str">
        <v>Chappie</v>
      </c>
      <c r="F19" s="20" t="str">
        <v>God's Not Dead 2</v>
      </c>
    </row>
    <row r="20" spans="2:6" x14ac:dyDescent="0.2">
      <c r="B20" s="20" t="str">
        <v>Dr. Seuss' The Lorax</v>
      </c>
      <c r="C20" s="20" t="str">
        <v>Epic</v>
      </c>
      <c r="D20" s="20" t="str">
        <v>Boyhood</v>
      </c>
      <c r="E20" s="20" t="str">
        <v>Child 44</v>
      </c>
      <c r="F20" s="20" t="str">
        <v>Gods of Egypt</v>
      </c>
    </row>
    <row r="21" spans="2:6" x14ac:dyDescent="0.2">
      <c r="B21" s="20" t="str">
        <v>End of Watch</v>
      </c>
      <c r="C21" s="20" t="str">
        <v>Escape from Planet Earth</v>
      </c>
      <c r="D21" s="20" t="str">
        <v>Brick Mansions</v>
      </c>
      <c r="E21" s="20" t="str">
        <v>Concussion</v>
      </c>
      <c r="F21" s="20" t="str">
        <v>Hail, Caesar!</v>
      </c>
    </row>
    <row r="22" spans="2:6" x14ac:dyDescent="0.2">
      <c r="B22" s="20" t="str">
        <v>Flight</v>
      </c>
      <c r="C22" s="20" t="str">
        <v>Evil Dead</v>
      </c>
      <c r="D22" s="20" t="str">
        <v>Captain America: The Winter Soldier</v>
      </c>
      <c r="E22" s="20" t="str">
        <v>Creed</v>
      </c>
      <c r="F22" s="20" t="str">
        <v>Hands of Stone</v>
      </c>
    </row>
    <row r="23" spans="2:6" x14ac:dyDescent="0.2">
      <c r="B23" s="20" t="str">
        <v>Friends with Kids</v>
      </c>
      <c r="C23" s="20" t="str">
        <v>Fast &amp; Furious 6</v>
      </c>
      <c r="D23" s="20" t="str">
        <v>Cesar Chavez</v>
      </c>
      <c r="E23" s="20" t="str">
        <v>Crimson Peak</v>
      </c>
      <c r="F23" s="20" t="str">
        <v>Ice Age: Collision Course</v>
      </c>
    </row>
    <row r="24" spans="2:6" x14ac:dyDescent="0.2">
      <c r="B24" s="20" t="str">
        <v>Fun Size</v>
      </c>
      <c r="C24" s="20" t="str">
        <v>Frances Ha</v>
      </c>
      <c r="D24" s="20" t="str">
        <v>Chef</v>
      </c>
      <c r="E24" s="20" t="str">
        <v>Daddy's Home</v>
      </c>
      <c r="F24" s="20" t="str">
        <v>Independence Day: Resurgence</v>
      </c>
    </row>
    <row r="25" spans="2:6" x14ac:dyDescent="0.2">
      <c r="B25" s="20" t="str">
        <v>Ghost Rider: Spirit of Vengeance</v>
      </c>
      <c r="C25" s="20" t="str">
        <v>G.I. Joe: Retaliation</v>
      </c>
      <c r="D25" s="20" t="str">
        <v>Dawn of the Planet of the Apes</v>
      </c>
      <c r="E25" s="20" t="str">
        <v>Danny Collins</v>
      </c>
      <c r="F25" s="20" t="str">
        <v>Jane Got a Gun</v>
      </c>
    </row>
    <row r="26" spans="2:6" x14ac:dyDescent="0.2">
      <c r="B26" s="20" t="str">
        <v>Good Deeds</v>
      </c>
      <c r="C26" s="20" t="str">
        <v>Gangster Squad</v>
      </c>
      <c r="D26" s="20" t="str">
        <v>Deliver Us from Evil</v>
      </c>
      <c r="E26" s="20" t="str">
        <v>Dragon Blade</v>
      </c>
      <c r="F26" s="20" t="str">
        <v>Jason Bourne</v>
      </c>
    </row>
    <row r="27" spans="2:6" x14ac:dyDescent="0.2">
      <c r="B27" s="20" t="str">
        <v>Here Comes the Boom</v>
      </c>
      <c r="C27" s="20" t="str">
        <v>Getaway</v>
      </c>
      <c r="D27" s="20" t="str">
        <v>Devil's Due</v>
      </c>
      <c r="E27" s="20" t="str">
        <v>Embrace of the Serpent</v>
      </c>
      <c r="F27" s="20" t="str">
        <v>Keanu</v>
      </c>
    </row>
    <row r="28" spans="2:6" x14ac:dyDescent="0.2">
      <c r="B28" s="20" t="str">
        <v>Hit and Run</v>
      </c>
      <c r="C28" s="20" t="str">
        <v>Grown Ups 2</v>
      </c>
      <c r="D28" s="20" t="str">
        <v>Divergent</v>
      </c>
      <c r="E28" s="20" t="str">
        <v>Entourage</v>
      </c>
      <c r="F28" s="20" t="str">
        <v>Kubo and the Two Strings</v>
      </c>
    </row>
    <row r="29" spans="2:6" x14ac:dyDescent="0.2">
      <c r="B29" s="20" t="str">
        <v>Hope Springs</v>
      </c>
      <c r="C29" s="20" t="str">
        <v>Hansel and Gretel: Witch Hunters</v>
      </c>
      <c r="D29" s="20" t="str">
        <v>Dolphin Tale 2</v>
      </c>
      <c r="E29" s="20" t="str">
        <v>Ex Machina</v>
      </c>
      <c r="F29" s="20" t="str">
        <v>Kung Fu Panda 3</v>
      </c>
    </row>
    <row r="30" spans="2:6" x14ac:dyDescent="0.2">
      <c r="B30" s="20" t="str">
        <v>Hotel Transylvania</v>
      </c>
      <c r="C30" s="20" t="str">
        <v>Identity Thief</v>
      </c>
      <c r="D30" s="20" t="str">
        <v>Dracula Untold</v>
      </c>
      <c r="E30" s="20" t="str">
        <v>Eye in the Sky</v>
      </c>
      <c r="F30" s="20" t="str">
        <v>Lazer Team</v>
      </c>
    </row>
    <row r="31" spans="2:6" x14ac:dyDescent="0.2">
      <c r="B31" s="20" t="str">
        <v>Ice Age: Continental Drift</v>
      </c>
      <c r="C31" s="20" t="str">
        <v>Insidious: Chapter 2</v>
      </c>
      <c r="D31" s="20" t="str">
        <v>Draft Day</v>
      </c>
      <c r="E31" s="20" t="str">
        <v>Fantastic Four</v>
      </c>
      <c r="F31" s="20" t="str">
        <v>Lights Out</v>
      </c>
    </row>
    <row r="32" spans="2:6" x14ac:dyDescent="0.2">
      <c r="B32" s="20" t="str">
        <v>Iron Sky</v>
      </c>
      <c r="C32" s="20" t="str">
        <v>Jobs</v>
      </c>
      <c r="D32" s="20" t="str">
        <v>Dumb and Dumber To</v>
      </c>
      <c r="E32" s="20" t="str">
        <v>Get Hard</v>
      </c>
      <c r="F32" s="20" t="str">
        <v>London Has Fallen</v>
      </c>
    </row>
    <row r="33" spans="2:6" x14ac:dyDescent="0.2">
      <c r="B33" s="20" t="str">
        <v>Jack Reacher</v>
      </c>
      <c r="C33" s="20" t="str">
        <v>Mama</v>
      </c>
      <c r="D33" s="20" t="str">
        <v>Earth to Echo</v>
      </c>
      <c r="E33" s="20" t="str">
        <v>Goosebumps</v>
      </c>
      <c r="F33" s="20" t="str">
        <v>Me Before You</v>
      </c>
    </row>
    <row r="34" spans="2:6" x14ac:dyDescent="0.2">
      <c r="B34" s="20" t="str">
        <v>Jeff, Who Lives at Home</v>
      </c>
      <c r="C34" s="20" t="str">
        <v>Man of Steel</v>
      </c>
      <c r="D34" s="20" t="str">
        <v>Edge of Tomorrow</v>
      </c>
      <c r="E34" s="20" t="str">
        <v>Hitman: Agent 47</v>
      </c>
      <c r="F34" s="20" t="str">
        <v>Mechanic: Resurrection</v>
      </c>
    </row>
    <row r="35" spans="2:6" x14ac:dyDescent="0.2">
      <c r="B35" s="20" t="str">
        <v>Journey 2: The Mysterious Island</v>
      </c>
      <c r="C35" s="20" t="str">
        <v>Mud</v>
      </c>
      <c r="D35" s="20" t="str">
        <v>Fury</v>
      </c>
      <c r="E35" s="20" t="str">
        <v>Home</v>
      </c>
      <c r="F35" s="20" t="str">
        <v>Midnight Special</v>
      </c>
    </row>
    <row r="36" spans="2:6" x14ac:dyDescent="0.2">
      <c r="B36" s="20" t="str">
        <v>Killing Them Softly</v>
      </c>
      <c r="C36" s="20" t="str">
        <v>No One Lives</v>
      </c>
      <c r="D36" s="20" t="str">
        <v>Get on Up</v>
      </c>
      <c r="E36" s="20" t="str">
        <v>Hot Pursuit</v>
      </c>
      <c r="F36" s="20" t="str">
        <v>Miracles from Heaven</v>
      </c>
    </row>
    <row r="37" spans="2:6" x14ac:dyDescent="0.2">
      <c r="B37" s="20" t="str">
        <v>Les Misérables</v>
      </c>
      <c r="C37" s="20" t="str">
        <v>Now You See Me</v>
      </c>
      <c r="D37" s="20" t="str">
        <v>God's Not Dead</v>
      </c>
      <c r="E37" s="20" t="str">
        <v>Hotel Transylvania 2</v>
      </c>
      <c r="F37" s="20" t="str">
        <v>Money Monster</v>
      </c>
    </row>
    <row r="38" spans="2:6" x14ac:dyDescent="0.2">
      <c r="B38" s="20" t="str">
        <v>Life of Pi</v>
      </c>
      <c r="C38" s="20" t="str">
        <v>Oblivion</v>
      </c>
      <c r="D38" s="20" t="str">
        <v>Godzilla</v>
      </c>
      <c r="E38" s="20" t="str">
        <v>I</v>
      </c>
      <c r="F38" s="20" t="str">
        <v>Monster Hunt</v>
      </c>
    </row>
    <row r="39" spans="2:6" x14ac:dyDescent="0.2">
      <c r="B39" s="20" t="str">
        <v>Lincoln</v>
      </c>
      <c r="C39" s="20" t="str">
        <v>Olympus Has Fallen</v>
      </c>
      <c r="D39" s="20" t="str">
        <v>Gone Girl</v>
      </c>
      <c r="E39" s="20" t="str">
        <v>I Saw the Light</v>
      </c>
      <c r="F39" s="20" t="str">
        <v>Mother's Day</v>
      </c>
    </row>
    <row r="40" spans="2:6" x14ac:dyDescent="0.2">
      <c r="B40" s="20" t="str">
        <v>Lockout</v>
      </c>
      <c r="C40" s="20" t="str">
        <v>One Direction: This Is Us</v>
      </c>
      <c r="D40" s="20" t="str">
        <v>Heaven Is for Real</v>
      </c>
      <c r="E40" s="20" t="str">
        <v>In the Heart of the Sea</v>
      </c>
      <c r="F40" s="20" t="str">
        <v>My Big Fat Greek Wedding 2</v>
      </c>
    </row>
    <row r="41" spans="2:6" x14ac:dyDescent="0.2">
      <c r="B41" s="20" t="str">
        <v>Looper</v>
      </c>
      <c r="C41" s="20" t="str">
        <v>Pacific Rim</v>
      </c>
      <c r="D41" s="20" t="str">
        <v>Horrible Bosses 2</v>
      </c>
      <c r="E41" s="20" t="str">
        <v>Insidious: Chapter 3</v>
      </c>
      <c r="F41" s="20" t="str">
        <v>Neighbors 2: Sorority Rising</v>
      </c>
    </row>
    <row r="42" spans="2:6" x14ac:dyDescent="0.2">
      <c r="B42" s="20" t="str">
        <v>Madagascar 3: Europe's Most Wanted</v>
      </c>
      <c r="C42" s="20" t="str">
        <v>Pain &amp; Gain</v>
      </c>
      <c r="D42" s="20" t="str">
        <v>How to Train Your Dragon 2</v>
      </c>
      <c r="E42" s="20" t="str">
        <v>Irrational Man</v>
      </c>
      <c r="F42" s="20" t="str">
        <v>Nerve</v>
      </c>
    </row>
    <row r="43" spans="2:6" x14ac:dyDescent="0.2">
      <c r="B43" s="20" t="str">
        <v>Man on a Ledge</v>
      </c>
      <c r="C43" s="20" t="str">
        <v>Parker</v>
      </c>
      <c r="D43" s="20" t="str">
        <v>If I Stay</v>
      </c>
      <c r="E43" s="20" t="str">
        <v>Jem and the Holograms</v>
      </c>
      <c r="F43" s="20" t="str">
        <v>Nine Lives</v>
      </c>
    </row>
    <row r="44" spans="2:6" x14ac:dyDescent="0.2">
      <c r="B44" s="20" t="str">
        <v>Men in Black 3</v>
      </c>
      <c r="C44" s="20" t="str">
        <v>Percy Jackson: Sea of Monsters</v>
      </c>
      <c r="D44" s="20" t="str">
        <v>Interstellar</v>
      </c>
      <c r="E44" s="20" t="str">
        <v>Joy</v>
      </c>
      <c r="F44" s="20" t="str">
        <v>Now You See Me 2</v>
      </c>
    </row>
    <row r="45" spans="2:6" x14ac:dyDescent="0.2">
      <c r="B45" s="20" t="str">
        <v>Mirror Mirror</v>
      </c>
      <c r="C45" s="20" t="str">
        <v>Prisoners</v>
      </c>
      <c r="D45" s="20" t="str">
        <v>Into the Storm</v>
      </c>
      <c r="E45" s="20" t="str">
        <v>Krampus</v>
      </c>
      <c r="F45" s="20" t="str">
        <v>Popstar: Never Stop Never Stopping</v>
      </c>
    </row>
    <row r="46" spans="2:6" x14ac:dyDescent="0.2">
      <c r="B46" s="20" t="str">
        <v>Moonrise Kingdom ₪</v>
      </c>
      <c r="C46" s="20" t="str">
        <v>R.I.P.D.</v>
      </c>
      <c r="D46" s="20" t="str">
        <v>Jack Ryan: Shadow Recruit</v>
      </c>
      <c r="E46" s="20" t="str">
        <v>Little Boy</v>
      </c>
      <c r="F46" s="20" t="str">
        <v>Pride and Prejudice and Zombies</v>
      </c>
    </row>
    <row r="47" spans="2:6" x14ac:dyDescent="0.2">
      <c r="B47" s="20" t="str">
        <v>One for the Money</v>
      </c>
      <c r="C47" s="20" t="str">
        <v>RED 2</v>
      </c>
      <c r="D47" s="20" t="str">
        <v>Jersey Boys</v>
      </c>
      <c r="E47" s="20" t="str">
        <v>Love the Coopers</v>
      </c>
      <c r="F47" s="20" t="str">
        <v>Race</v>
      </c>
    </row>
    <row r="48" spans="2:6" x14ac:dyDescent="0.2">
      <c r="B48" s="20" t="str">
        <v>Paranormal Activity 4</v>
      </c>
      <c r="C48" s="20" t="str">
        <v>Riddick</v>
      </c>
      <c r="D48" s="20" t="str">
        <v>John Wick</v>
      </c>
      <c r="E48" s="20" t="str">
        <v>Mad Max: Fury Road</v>
      </c>
      <c r="F48" s="20" t="str">
        <v>Ratchet &amp; Clank</v>
      </c>
    </row>
    <row r="49" spans="2:6" x14ac:dyDescent="0.2">
      <c r="B49" s="20" t="str">
        <v>ParaNorman</v>
      </c>
      <c r="C49" s="20" t="str">
        <v>Romeo and Juliet</v>
      </c>
      <c r="D49" s="20" t="str">
        <v>Kill the Messenger</v>
      </c>
      <c r="E49" s="20" t="str">
        <v>Max</v>
      </c>
      <c r="F49" s="20" t="str">
        <v>Ride Along 2</v>
      </c>
    </row>
    <row r="50" spans="2:6" x14ac:dyDescent="0.2">
      <c r="B50" s="20" t="str">
        <v>Parental Guidance</v>
      </c>
      <c r="C50" s="20" t="str">
        <v>Runner, Runner</v>
      </c>
      <c r="D50" s="20" t="str">
        <v>Kingsman: The Secret Service</v>
      </c>
      <c r="E50" s="20" t="str">
        <v>Maze Runner: The Scorch Trials</v>
      </c>
      <c r="F50" s="20" t="str">
        <v>Risen</v>
      </c>
    </row>
    <row r="51" spans="2:6" x14ac:dyDescent="0.2">
      <c r="B51" s="20" t="str">
        <v>People Like Us</v>
      </c>
      <c r="C51" s="20" t="str">
        <v>Rush</v>
      </c>
      <c r="D51" s="20" t="str">
        <v>Left Behind</v>
      </c>
      <c r="E51" s="20" t="str">
        <v>Me and Earl and the Dying Girl</v>
      </c>
      <c r="F51" s="20" t="str">
        <v>Star Trek Beyond</v>
      </c>
    </row>
    <row r="52" spans="2:6" x14ac:dyDescent="0.2">
      <c r="B52" s="20" t="str">
        <v>Pitch Perfect</v>
      </c>
      <c r="C52" s="20" t="str">
        <v>Scary Movie 5</v>
      </c>
      <c r="D52" s="20" t="str">
        <v>Let's Be Cops</v>
      </c>
      <c r="E52" s="20" t="str">
        <v>Mission: Impossible – Rogue Nation</v>
      </c>
      <c r="F52" s="20" t="str">
        <v>Suicide Squad</v>
      </c>
    </row>
    <row r="53" spans="2:6" x14ac:dyDescent="0.2">
      <c r="B53" s="20" t="str">
        <v>Premium Rush</v>
      </c>
      <c r="C53" s="20" t="str">
        <v>Side Effects</v>
      </c>
      <c r="D53" s="20" t="str">
        <v>Lucy</v>
      </c>
      <c r="E53" s="20" t="str">
        <v>Mortdecai</v>
      </c>
      <c r="F53" s="20" t="str">
        <v>Teenage Mutant Ninja Turtles: Out of the Shadows</v>
      </c>
    </row>
    <row r="54" spans="2:6" x14ac:dyDescent="0.2">
      <c r="B54" s="20" t="str">
        <v>Project X</v>
      </c>
      <c r="C54" s="20" t="str">
        <v>Snitch</v>
      </c>
      <c r="D54" s="20" t="str">
        <v>Magic in the Moonlight</v>
      </c>
      <c r="E54" s="20" t="str">
        <v>Mustang</v>
      </c>
      <c r="F54" s="20" t="str">
        <v>The 5th Wave</v>
      </c>
    </row>
    <row r="55" spans="2:6" x14ac:dyDescent="0.2">
      <c r="B55" s="20" t="str">
        <v>Prometheus</v>
      </c>
      <c r="C55" s="20" t="str">
        <v>Texas Chainsaw 3D</v>
      </c>
      <c r="D55" s="20" t="str">
        <v>Moms' Night Out</v>
      </c>
      <c r="E55" s="20" t="str">
        <v>My All American</v>
      </c>
      <c r="F55" s="20" t="str">
        <v>The Angry Birds Movie</v>
      </c>
    </row>
    <row r="56" spans="2:6" x14ac:dyDescent="0.2">
      <c r="B56" s="20" t="str">
        <v>Promised Land</v>
      </c>
      <c r="C56" s="20" t="str">
        <v>The Bling Ring</v>
      </c>
      <c r="D56" s="20" t="str">
        <v>Mr. Peabody &amp; Sherman</v>
      </c>
      <c r="E56" s="20" t="str">
        <v>No Escape</v>
      </c>
      <c r="F56" s="20" t="str">
        <v>The Boss</v>
      </c>
    </row>
    <row r="57" spans="2:6" x14ac:dyDescent="0.2">
      <c r="B57" s="20" t="str">
        <v>Raiders of the Lost Ark: The IMAX Experience</v>
      </c>
      <c r="C57" s="20" t="str">
        <v>The Butler</v>
      </c>
      <c r="D57" s="20" t="str">
        <v>Need for Speed</v>
      </c>
      <c r="E57" s="20" t="str">
        <v>Our Brand Is Crisis</v>
      </c>
      <c r="F57" s="20" t="str">
        <v>The Boy</v>
      </c>
    </row>
    <row r="58" spans="2:6" x14ac:dyDescent="0.2">
      <c r="B58" s="20" t="str">
        <v>Red Dawn</v>
      </c>
      <c r="C58" s="20" t="str">
        <v>The Call</v>
      </c>
      <c r="D58" s="20" t="str">
        <v>Neighbors</v>
      </c>
      <c r="E58" s="20" t="str">
        <v>Pan</v>
      </c>
      <c r="F58" s="20" t="str">
        <v>The Conjuring 2</v>
      </c>
    </row>
    <row r="59" spans="2:6" x14ac:dyDescent="0.2">
      <c r="B59" s="20" t="str">
        <v>Red Tails</v>
      </c>
      <c r="C59" s="20" t="str">
        <v>The Conjuring</v>
      </c>
      <c r="D59" s="20" t="str">
        <v>Night at the Museum: Secret of the Tomb</v>
      </c>
      <c r="E59" s="20" t="str">
        <v>Paper Towns</v>
      </c>
      <c r="F59" s="20" t="str">
        <v>The Darkness</v>
      </c>
    </row>
    <row r="60" spans="2:6" x14ac:dyDescent="0.2">
      <c r="B60" s="20" t="str">
        <v>Resident Evil: Retribution</v>
      </c>
      <c r="C60" s="20" t="str">
        <v>The Croods</v>
      </c>
      <c r="D60" s="20" t="str">
        <v>Nightcrawler</v>
      </c>
      <c r="E60" s="20" t="str">
        <v>Paranormal Activity: The Ghost Dimension</v>
      </c>
      <c r="F60" s="20" t="str">
        <v>The Divergent Series: Allegiant</v>
      </c>
    </row>
    <row r="61" spans="2:6" x14ac:dyDescent="0.2">
      <c r="B61" s="20" t="str">
        <v>Rise of the Guardians</v>
      </c>
      <c r="C61" s="20" t="str">
        <v>The East</v>
      </c>
      <c r="D61" s="20" t="str">
        <v>No Good Deed</v>
      </c>
      <c r="E61" s="20" t="str">
        <v>Paul Blart: Mall Cop 2</v>
      </c>
      <c r="F61" s="20" t="str">
        <v>The Forest</v>
      </c>
    </row>
    <row r="62" spans="2:6" x14ac:dyDescent="0.2">
      <c r="B62" s="20" t="str">
        <v>Robot &amp; Frank</v>
      </c>
      <c r="C62" s="20" t="str">
        <v>The Family</v>
      </c>
      <c r="D62" s="20" t="str">
        <v>Noah</v>
      </c>
      <c r="E62" s="20" t="str">
        <v>Pawn Sacrifice</v>
      </c>
      <c r="F62" s="20" t="str">
        <v>The Huntsman: Winter's War</v>
      </c>
    </row>
    <row r="63" spans="2:6" x14ac:dyDescent="0.2">
      <c r="B63" s="20" t="str">
        <v>Rock of Ages</v>
      </c>
      <c r="C63" s="20" t="str">
        <v>The Great Gatsby</v>
      </c>
      <c r="D63" s="20" t="str">
        <v>Non-Stop</v>
      </c>
      <c r="E63" s="20" t="str">
        <v>Pitch Perfect 2</v>
      </c>
      <c r="F63" s="20" t="str">
        <v>The Infiltrator</v>
      </c>
    </row>
    <row r="64" spans="2:6" x14ac:dyDescent="0.2">
      <c r="B64" s="20" t="str">
        <v>Safe House</v>
      </c>
      <c r="C64" s="20" t="str">
        <v>The Hangover Part III</v>
      </c>
      <c r="D64" s="20" t="str">
        <v>Ouija</v>
      </c>
      <c r="E64" s="20" t="str">
        <v>Pixels</v>
      </c>
      <c r="F64" s="20" t="str">
        <v>The Legend of Tarzan</v>
      </c>
    </row>
    <row r="65" spans="2:6" x14ac:dyDescent="0.2">
      <c r="B65" s="20" t="str">
        <v>Salmon Fishing in the Yemen</v>
      </c>
      <c r="C65" s="20" t="str">
        <v>The Heat</v>
      </c>
      <c r="D65" s="20" t="str">
        <v>Penguins of Madagascar</v>
      </c>
      <c r="E65" s="20" t="str">
        <v>Point Break</v>
      </c>
      <c r="F65" s="20" t="str">
        <v>The Mermaid</v>
      </c>
    </row>
    <row r="66" spans="2:6" x14ac:dyDescent="0.2">
      <c r="B66" s="20" t="str">
        <v>Savages</v>
      </c>
      <c r="C66" s="20" t="str">
        <v>The Host</v>
      </c>
      <c r="D66" s="20" t="str">
        <v>Pompeii</v>
      </c>
      <c r="E66" s="20" t="str">
        <v>Polis Evo</v>
      </c>
      <c r="F66" s="20" t="str">
        <v>The Perfect Match</v>
      </c>
    </row>
    <row r="67" spans="2:6" x14ac:dyDescent="0.2">
      <c r="B67" s="20" t="str">
        <v>Silent Hill: Revelation 3D</v>
      </c>
      <c r="C67" s="20" t="str">
        <v>The Iceman</v>
      </c>
      <c r="D67" s="20" t="str">
        <v>Ride Along</v>
      </c>
      <c r="E67" s="20" t="str">
        <v>Poltergeist</v>
      </c>
      <c r="F67" s="20" t="str">
        <v>The Purge: Election Year</v>
      </c>
    </row>
    <row r="68" spans="2:6" x14ac:dyDescent="0.2">
      <c r="B68" s="20" t="str">
        <v>Silver Linings Playbook</v>
      </c>
      <c r="C68" s="20" t="str">
        <v>The Incredible Burt Wonderstone</v>
      </c>
      <c r="D68" s="20" t="str">
        <v>Rio 2</v>
      </c>
      <c r="E68" s="20" t="str">
        <v>Project Almanac</v>
      </c>
      <c r="F68" s="20" t="str">
        <v>The Secret Life of Pets</v>
      </c>
    </row>
    <row r="69" spans="2:6" x14ac:dyDescent="0.2">
      <c r="B69" s="20" t="str">
        <v>Sinister</v>
      </c>
      <c r="C69" s="20" t="str">
        <v>The Internship</v>
      </c>
      <c r="D69" s="20" t="str">
        <v>RoboCop</v>
      </c>
      <c r="E69" s="20" t="str">
        <v>Rams</v>
      </c>
      <c r="F69" s="20" t="str">
        <v>The Shallows</v>
      </c>
    </row>
    <row r="70" spans="2:6" x14ac:dyDescent="0.2">
      <c r="B70" s="20" t="str">
        <v>Snow White and the Huntsman</v>
      </c>
      <c r="C70" s="20" t="str">
        <v>The Last Exorcism Part II</v>
      </c>
      <c r="D70" s="20" t="str">
        <v>Sabotage</v>
      </c>
      <c r="E70" s="20" t="str">
        <v>Ricki and the Flash</v>
      </c>
      <c r="F70" s="20" t="str">
        <v>The Witch</v>
      </c>
    </row>
    <row r="71" spans="2:6" x14ac:dyDescent="0.2">
      <c r="B71" s="20" t="str">
        <v>Taken 2</v>
      </c>
      <c r="C71" s="20" t="str">
        <v>The Last Stand</v>
      </c>
      <c r="D71" s="20" t="str">
        <v>Selma</v>
      </c>
      <c r="E71" s="20" t="str">
        <v>Rock the Kasbah</v>
      </c>
      <c r="F71" s="20" t="str">
        <v>The Young Messiah</v>
      </c>
    </row>
    <row r="72" spans="2:6" x14ac:dyDescent="0.2">
      <c r="B72" s="20" t="str">
        <v>Ted</v>
      </c>
      <c r="C72" s="20" t="str">
        <v>The Mortal Instruments: City of Bones</v>
      </c>
      <c r="D72" s="20" t="str">
        <v>Seventh Son</v>
      </c>
      <c r="E72" s="20" t="str">
        <v>Room</v>
      </c>
      <c r="F72" s="20" t="str">
        <v>Triple 9</v>
      </c>
    </row>
    <row r="73" spans="2:6" x14ac:dyDescent="0.2">
      <c r="B73" s="20" t="str">
        <v>The Amazing Spider-Man</v>
      </c>
      <c r="C73" s="20" t="str">
        <v>The Place Beyond the Pines</v>
      </c>
      <c r="D73" s="20" t="str">
        <v>Sin City: A Dame to Kill For</v>
      </c>
      <c r="E73" s="20" t="str">
        <v>Run All Night</v>
      </c>
      <c r="F73" s="20" t="str">
        <v>War Dogs</v>
      </c>
    </row>
    <row r="74" spans="2:6" x14ac:dyDescent="0.2">
      <c r="B74" s="20" t="str">
        <v>The Best Exotic Marigold Hotel ₪</v>
      </c>
      <c r="C74" s="20" t="str">
        <v>The Purge</v>
      </c>
      <c r="D74" s="20" t="str">
        <v>Son of God</v>
      </c>
      <c r="E74" s="20" t="str">
        <v>Secret in Their Eyes</v>
      </c>
      <c r="F74" s="20" t="str">
        <v>Warcraft</v>
      </c>
    </row>
    <row r="75" spans="2:6" x14ac:dyDescent="0.2">
      <c r="B75" s="20" t="str">
        <v>The Bourne Legacy</v>
      </c>
      <c r="C75" s="20" t="str">
        <v>The Smurfs 2</v>
      </c>
      <c r="D75" s="20" t="str">
        <v>St. Vincent</v>
      </c>
      <c r="E75" s="20" t="str">
        <v>Self/less</v>
      </c>
      <c r="F75" s="20" t="str">
        <v>Whiskey Tango Foxtrot</v>
      </c>
    </row>
    <row r="76" spans="2:6" x14ac:dyDescent="0.2">
      <c r="B76" s="20" t="str">
        <v>The Cabin in the Woods</v>
      </c>
      <c r="C76" s="20" t="str">
        <v>The Spectacular Now</v>
      </c>
      <c r="D76" s="20" t="str">
        <v>Stand by Me Doraemon</v>
      </c>
      <c r="E76" s="20" t="str">
        <v>Shaun the Sheep Movie</v>
      </c>
      <c r="F76" s="20" t="str">
        <v>X-Men: Apocalypse</v>
      </c>
    </row>
    <row r="77" spans="2:6" x14ac:dyDescent="0.2">
      <c r="B77" s="20" t="str">
        <v>The Campaign</v>
      </c>
      <c r="C77" s="20" t="str">
        <v>The Way, Way Back</v>
      </c>
      <c r="D77" s="20" t="str">
        <v>Step Up: All In</v>
      </c>
      <c r="E77" s="20" t="str">
        <v>Sicario</v>
      </c>
      <c r="F77" s="20" t="str">
        <v>Zoolander 2</v>
      </c>
    </row>
    <row r="78" spans="2:6" x14ac:dyDescent="0.2">
      <c r="B78" s="20" t="str">
        <v>The Cold Light of Day</v>
      </c>
      <c r="C78" s="20" t="str">
        <v>The Wolverine</v>
      </c>
      <c r="D78" s="20" t="str">
        <v>Tammy</v>
      </c>
      <c r="E78" s="20" t="str">
        <v>Sinister 2</v>
      </c>
      <c r="F78" s="20"/>
    </row>
    <row r="79" spans="2:6" x14ac:dyDescent="0.2">
      <c r="B79" s="20" t="str">
        <v>The Collection</v>
      </c>
      <c r="C79" s="20" t="str">
        <v>The World's End</v>
      </c>
      <c r="D79" s="20" t="str">
        <v>Teenage Mutant Ninja Turtles</v>
      </c>
      <c r="E79" s="20" t="str">
        <v>Sisters</v>
      </c>
      <c r="F79" s="20"/>
    </row>
    <row r="80" spans="2:6" x14ac:dyDescent="0.2">
      <c r="B80" s="20" t="str">
        <v>The Devil Inside</v>
      </c>
      <c r="C80" s="20" t="str">
        <v>This Is the End</v>
      </c>
      <c r="D80" s="20" t="str">
        <v>That Awkward Moment</v>
      </c>
      <c r="E80" s="20" t="str">
        <v>Son of Saul</v>
      </c>
      <c r="F80" s="20"/>
    </row>
    <row r="81" spans="2:6" x14ac:dyDescent="0.2">
      <c r="B81" s="20" t="str">
        <v>The Dictator</v>
      </c>
      <c r="C81" s="20" t="str">
        <v>Top Gun 3D</v>
      </c>
      <c r="D81" s="20" t="str">
        <v>The Book of Life</v>
      </c>
      <c r="E81" s="20" t="str">
        <v>Southpaw</v>
      </c>
      <c r="F81" s="20"/>
    </row>
    <row r="82" spans="2:6" x14ac:dyDescent="0.2">
      <c r="B82" s="20" t="str">
        <v>The Expendables 2</v>
      </c>
      <c r="C82" s="20" t="str">
        <v>Trance</v>
      </c>
      <c r="D82" s="20" t="str">
        <v>The Boxtrolls</v>
      </c>
      <c r="E82" s="20" t="str">
        <v>Spotlight</v>
      </c>
      <c r="F82" s="20"/>
    </row>
    <row r="83" spans="2:6" x14ac:dyDescent="0.2">
      <c r="B83" s="20" t="str">
        <v>The Five-Year Engagement</v>
      </c>
      <c r="C83" s="20" t="str">
        <v>Turbo</v>
      </c>
      <c r="D83" s="20" t="str">
        <v>The Drop</v>
      </c>
      <c r="E83" s="20" t="str">
        <v>Spy</v>
      </c>
      <c r="F83" s="20"/>
    </row>
    <row r="84" spans="2:6" x14ac:dyDescent="0.2">
      <c r="B84" s="20" t="str">
        <v>The Grey</v>
      </c>
      <c r="C84" s="20" t="str">
        <v>Warm Bodies</v>
      </c>
      <c r="D84" s="20" t="str">
        <v>The Equalizer</v>
      </c>
      <c r="E84" s="20" t="str">
        <v>Steve Jobs</v>
      </c>
      <c r="F84" s="20"/>
    </row>
    <row r="85" spans="2:6" x14ac:dyDescent="0.2">
      <c r="B85" s="20" t="str">
        <v>The Hunger Games</v>
      </c>
      <c r="C85" s="20" t="str">
        <v>What Maisie Knew</v>
      </c>
      <c r="D85" s="20" t="str">
        <v>The Expendables 3</v>
      </c>
      <c r="E85" s="20" t="str">
        <v>Straight Outta Compton</v>
      </c>
      <c r="F85" s="20"/>
    </row>
    <row r="86" spans="2:6" x14ac:dyDescent="0.2">
      <c r="B86" s="20" t="str">
        <v>The Impossible</v>
      </c>
      <c r="C86" s="20" t="str">
        <v>White House Down</v>
      </c>
      <c r="D86" s="20" t="str">
        <v>The Fault in Our Stars</v>
      </c>
      <c r="E86" s="20" t="str">
        <v>Suffragette</v>
      </c>
      <c r="F86" s="20"/>
    </row>
    <row r="87" spans="2:6" x14ac:dyDescent="0.2">
      <c r="B87" s="20" t="str">
        <v>The Lucky One</v>
      </c>
      <c r="C87" s="20" t="str">
        <v>World War Z</v>
      </c>
      <c r="D87" s="20" t="str">
        <v>The Giver</v>
      </c>
      <c r="E87" s="20" t="str">
        <v>Ted 2</v>
      </c>
      <c r="F87" s="20"/>
    </row>
    <row r="88" spans="2:6" x14ac:dyDescent="0.2">
      <c r="B88" s="20" t="str">
        <v>The Man with the Iron Fists</v>
      </c>
      <c r="C88" s="20" t="str">
        <v>You're Next</v>
      </c>
      <c r="D88" s="20" t="str">
        <v>The Grand Budapest Hotel</v>
      </c>
      <c r="E88" s="20" t="str">
        <v>Terminator Genisys</v>
      </c>
      <c r="F88" s="20"/>
    </row>
    <row r="89" spans="2:6" x14ac:dyDescent="0.2">
      <c r="B89" s="20" t="str">
        <v>The Master</v>
      </c>
      <c r="C89" s="20"/>
      <c r="D89" s="20" t="str">
        <v>The Hobbit: The Battle of the Five Armies</v>
      </c>
      <c r="E89" s="20" t="str">
        <v>The 33</v>
      </c>
      <c r="F89" s="20"/>
    </row>
    <row r="90" spans="2:6" x14ac:dyDescent="0.2">
      <c r="B90" s="20" t="str">
        <v>The Oogieloves in the Big Balloon Adventure</v>
      </c>
      <c r="C90" s="20"/>
      <c r="D90" s="20" t="str">
        <v>The Hundred-Foot Journey</v>
      </c>
      <c r="E90" s="20" t="str">
        <v>The Age of Adaline</v>
      </c>
      <c r="F90" s="20"/>
    </row>
    <row r="91" spans="2:6" x14ac:dyDescent="0.2">
      <c r="B91" s="20" t="str">
        <v>The Perks of Being a Wallflower</v>
      </c>
      <c r="C91" s="20"/>
      <c r="D91" s="20" t="str">
        <v>The Hunger Games: Mockingjay – Part 1</v>
      </c>
      <c r="E91" s="20" t="str">
        <v>The Big Short</v>
      </c>
      <c r="F91" s="20"/>
    </row>
    <row r="92" spans="2:6" x14ac:dyDescent="0.2">
      <c r="B92" s="20" t="str">
        <v>The Pirates! Band of Misfits</v>
      </c>
      <c r="C92" s="20"/>
      <c r="D92" s="20" t="str">
        <v>The Identical</v>
      </c>
      <c r="E92" s="20" t="str">
        <v>The Danish Girl</v>
      </c>
      <c r="F92" s="20"/>
    </row>
    <row r="93" spans="2:6" x14ac:dyDescent="0.2">
      <c r="B93" s="20" t="str">
        <v>The Possession</v>
      </c>
      <c r="C93" s="20"/>
      <c r="D93" s="20" t="str">
        <v>The Imitation Game</v>
      </c>
      <c r="E93" s="20" t="str">
        <v>The Divergent Series: Insurgent</v>
      </c>
      <c r="F93" s="20"/>
    </row>
    <row r="94" spans="2:6" x14ac:dyDescent="0.2">
      <c r="B94" s="20" t="str">
        <v>The Raid: Redemption ₪</v>
      </c>
      <c r="C94" s="20"/>
      <c r="D94" s="20" t="str">
        <v>The Interview</v>
      </c>
      <c r="E94" s="20" t="str">
        <v>The Duff</v>
      </c>
      <c r="F94" s="20"/>
    </row>
    <row r="95" spans="2:6" x14ac:dyDescent="0.2">
      <c r="B95" s="20" t="str">
        <v>The Raven</v>
      </c>
      <c r="C95" s="20"/>
      <c r="D95" s="20" t="str">
        <v>The Judge</v>
      </c>
      <c r="E95" s="20" t="str">
        <v>The Gift</v>
      </c>
      <c r="F95" s="20"/>
    </row>
    <row r="96" spans="2:6" x14ac:dyDescent="0.2">
      <c r="B96" s="20" t="str">
        <v>The Secret World of Arrietty</v>
      </c>
      <c r="C96" s="20"/>
      <c r="D96" s="20" t="str">
        <v>The Legend of Hercules</v>
      </c>
      <c r="E96" s="20" t="str">
        <v>The Gunman</v>
      </c>
      <c r="F96" s="20"/>
    </row>
    <row r="97" spans="2:6" x14ac:dyDescent="0.2">
      <c r="B97" s="20" t="str">
        <v>The Three Stooges</v>
      </c>
      <c r="C97" s="20"/>
      <c r="D97" s="20" t="str">
        <v>The Lego Movie</v>
      </c>
      <c r="E97" s="20" t="str">
        <v>The Hateful Eight</v>
      </c>
      <c r="F97" s="20"/>
    </row>
    <row r="98" spans="2:6" x14ac:dyDescent="0.2">
      <c r="B98" s="20" t="str">
        <v>The Twilight Saga: Breaking Dawn – Part 2</v>
      </c>
      <c r="C98" s="20"/>
      <c r="D98" s="20" t="str">
        <v>The Maze Runner</v>
      </c>
      <c r="E98" s="20" t="str">
        <v>The Hunger Games: Mockingjay – Part 2</v>
      </c>
      <c r="F98" s="20"/>
    </row>
    <row r="99" spans="2:6" x14ac:dyDescent="0.2">
      <c r="B99" s="20" t="str">
        <v>The Watch</v>
      </c>
      <c r="C99" s="20"/>
      <c r="D99" s="20" t="str">
        <v>The Monuments Men</v>
      </c>
      <c r="E99" s="20" t="str">
        <v>The Intern</v>
      </c>
      <c r="F99" s="20"/>
    </row>
    <row r="100" spans="2:6" x14ac:dyDescent="0.2">
      <c r="B100" s="20" t="str">
        <v>The Woman in Black</v>
      </c>
      <c r="C100" s="20"/>
      <c r="D100" s="20" t="str">
        <v>The November Man</v>
      </c>
      <c r="E100" s="20" t="str">
        <v>The Lady in the Van</v>
      </c>
      <c r="F100" s="20"/>
    </row>
    <row r="101" spans="2:6" x14ac:dyDescent="0.2">
      <c r="B101" s="20" t="str">
        <v>Think Like a Man</v>
      </c>
      <c r="C101" s="20"/>
      <c r="D101" s="20" t="str">
        <v>The Nut Job</v>
      </c>
      <c r="E101" s="20" t="str">
        <v>The Last Witch Hunter</v>
      </c>
      <c r="F101" s="20"/>
    </row>
    <row r="102" spans="2:6" x14ac:dyDescent="0.2">
      <c r="B102" s="20" t="str">
        <v>This Means War</v>
      </c>
      <c r="C102" s="20"/>
      <c r="D102" s="20" t="str">
        <v>The Other Woman</v>
      </c>
      <c r="E102" s="20" t="str">
        <v>The Lazarus Effect</v>
      </c>
      <c r="F102" s="20"/>
    </row>
    <row r="103" spans="2:6" x14ac:dyDescent="0.2">
      <c r="B103" s="20" t="str">
        <v>Total Recall</v>
      </c>
      <c r="C103" s="20"/>
      <c r="D103" s="20" t="str">
        <v>The Raid 2</v>
      </c>
      <c r="E103" s="20" t="str">
        <v>The Letters</v>
      </c>
      <c r="F103" s="20"/>
    </row>
    <row r="104" spans="2:6" x14ac:dyDescent="0.2">
      <c r="B104" s="20" t="str">
        <v>Trouble with the Curve</v>
      </c>
      <c r="C104" s="20"/>
      <c r="D104" s="20" t="str">
        <v>The Signal</v>
      </c>
      <c r="E104" s="20" t="str">
        <v>The Man from U.N.C.L.E.</v>
      </c>
      <c r="F104" s="20"/>
    </row>
    <row r="105" spans="2:6" x14ac:dyDescent="0.2">
      <c r="B105" s="20" t="str">
        <v>Wanderlust</v>
      </c>
      <c r="C105" s="20"/>
      <c r="D105" s="20" t="str">
        <v>The Single Moms Club</v>
      </c>
      <c r="E105" s="20" t="str">
        <v>The Martian</v>
      </c>
      <c r="F105" s="20"/>
    </row>
    <row r="106" spans="2:6" x14ac:dyDescent="0.2">
      <c r="B106" s="20" t="str">
        <v>What to Expect When You're Expecting</v>
      </c>
      <c r="C106" s="20"/>
      <c r="D106" s="20" t="str">
        <v>The Theory of Everything</v>
      </c>
      <c r="E106" s="20" t="str">
        <v>The Night Before</v>
      </c>
      <c r="F106" s="20"/>
    </row>
    <row r="107" spans="2:6" x14ac:dyDescent="0.2">
      <c r="B107" s="20" t="str">
        <v>Won't Back Down</v>
      </c>
      <c r="C107" s="20"/>
      <c r="D107" s="20" t="str">
        <v>The Water Diviner</v>
      </c>
      <c r="E107" s="20" t="str">
        <v>The Peanuts Movie</v>
      </c>
      <c r="F107" s="20"/>
    </row>
    <row r="108" spans="2:6" x14ac:dyDescent="0.2">
      <c r="B108" s="20" t="str">
        <v>Wrath of the Titans</v>
      </c>
      <c r="C108" s="20"/>
      <c r="D108" s="20" t="str">
        <v>The Woman in Black: Angel of Death</v>
      </c>
      <c r="E108" s="20" t="str">
        <v>The Perfect Guy</v>
      </c>
      <c r="F108" s="20"/>
    </row>
    <row r="109" spans="2:6" x14ac:dyDescent="0.2">
      <c r="B109" s="20" t="str">
        <v>Zero Dark Thirty</v>
      </c>
      <c r="C109" s="20"/>
      <c r="D109" s="20" t="str">
        <v>This Is Where I Leave You</v>
      </c>
      <c r="E109" s="20" t="str">
        <v>The Revenant</v>
      </c>
      <c r="F109" s="20"/>
    </row>
    <row r="110" spans="2:6" x14ac:dyDescent="0.2">
      <c r="B110" s="20"/>
      <c r="C110" s="20"/>
      <c r="D110" s="20" t="str">
        <v>Top Five</v>
      </c>
      <c r="E110" s="20" t="str">
        <v>The Second Best Exotic Marigold Hotel</v>
      </c>
      <c r="F110" s="20"/>
    </row>
    <row r="111" spans="2:6" x14ac:dyDescent="0.2">
      <c r="B111" s="20"/>
      <c r="C111" s="20"/>
      <c r="D111" s="20" t="str">
        <v>Transcendence</v>
      </c>
      <c r="E111" s="20" t="str">
        <v>The Second Mother</v>
      </c>
      <c r="F111" s="20"/>
    </row>
    <row r="112" spans="2:6" x14ac:dyDescent="0.2">
      <c r="B112" s="20"/>
      <c r="C112" s="20"/>
      <c r="D112" s="20" t="str">
        <v>Tusk</v>
      </c>
      <c r="E112" s="20" t="str">
        <v>The SpongeBob Movie: Sponge Out of Water</v>
      </c>
      <c r="F112" s="20"/>
    </row>
    <row r="113" spans="2:6" x14ac:dyDescent="0.2">
      <c r="B113" s="20"/>
      <c r="C113" s="20"/>
      <c r="D113" s="20" t="str">
        <v>Unbroken</v>
      </c>
      <c r="E113" s="20" t="str">
        <v>The Sweet Escape</v>
      </c>
      <c r="F113" s="20"/>
    </row>
    <row r="114" spans="2:6" x14ac:dyDescent="0.2">
      <c r="B114" s="20"/>
      <c r="C114" s="20"/>
      <c r="D114" s="20" t="str">
        <v>Unfriended</v>
      </c>
      <c r="E114" s="20" t="str">
        <v>The Transporter Refueled</v>
      </c>
      <c r="F114" s="20"/>
    </row>
    <row r="115" spans="2:6" x14ac:dyDescent="0.2">
      <c r="B115" s="20"/>
      <c r="C115" s="20"/>
      <c r="D115" s="20" t="str">
        <v>Vampire Academy</v>
      </c>
      <c r="E115" s="20" t="str">
        <v>The Vatican Tapes</v>
      </c>
      <c r="F115" s="20"/>
    </row>
    <row r="116" spans="2:6" x14ac:dyDescent="0.2">
      <c r="B116" s="20"/>
      <c r="C116" s="20"/>
      <c r="D116" s="20" t="str">
        <v>Veronica Mars</v>
      </c>
      <c r="E116" s="20" t="str">
        <v>The Visit</v>
      </c>
      <c r="F116" s="20"/>
    </row>
    <row r="117" spans="2:6" x14ac:dyDescent="0.2">
      <c r="B117" s="20"/>
      <c r="C117" s="20"/>
      <c r="D117" s="20" t="str">
        <v>When the Game Stands Tall</v>
      </c>
      <c r="E117" s="20" t="str">
        <v>The Walk</v>
      </c>
      <c r="F117" s="20"/>
    </row>
    <row r="118" spans="2:6" x14ac:dyDescent="0.2">
      <c r="B118" s="20"/>
      <c r="C118" s="20"/>
      <c r="D118" s="20" t="str">
        <v>Whiplash</v>
      </c>
      <c r="E118" s="20" t="str">
        <v>The Wedding Ringer</v>
      </c>
      <c r="F118" s="20"/>
    </row>
    <row r="119" spans="2:6" x14ac:dyDescent="0.2">
      <c r="B119" s="20"/>
      <c r="C119" s="20"/>
      <c r="D119" s="20" t="str">
        <v>Wild</v>
      </c>
      <c r="E119" s="20" t="str">
        <v>Trumbo</v>
      </c>
      <c r="F119" s="20"/>
    </row>
    <row r="120" spans="2:6" x14ac:dyDescent="0.2">
      <c r="B120" s="20"/>
      <c r="C120" s="20"/>
      <c r="D120" s="20" t="str">
        <v>Winter's Tale</v>
      </c>
      <c r="E120" s="20" t="str">
        <v>Truth</v>
      </c>
      <c r="F120" s="20"/>
    </row>
    <row r="121" spans="2:6" x14ac:dyDescent="0.2">
      <c r="B121" s="20"/>
      <c r="C121" s="20"/>
      <c r="D121" s="20" t="str">
        <v>Wish I Was Here</v>
      </c>
      <c r="E121" s="20" t="str">
        <v>Unfinished Business</v>
      </c>
      <c r="F121" s="20"/>
    </row>
    <row r="122" spans="2:6" x14ac:dyDescent="0.2">
      <c r="B122" s="20"/>
      <c r="C122" s="20"/>
      <c r="D122" s="20" t="str">
        <v>X-Men: Days of Future Past</v>
      </c>
      <c r="E122" s="20" t="str">
        <v>Vacation</v>
      </c>
      <c r="F122" s="20"/>
    </row>
    <row r="123" spans="2:6" x14ac:dyDescent="0.2">
      <c r="B123" s="20"/>
      <c r="C123" s="20"/>
      <c r="D123" s="20"/>
      <c r="E123" s="20" t="str">
        <v>Victor Frankenstein</v>
      </c>
      <c r="F123" s="20"/>
    </row>
    <row r="124" spans="2:6" x14ac:dyDescent="0.2">
      <c r="B124" s="20"/>
      <c r="C124" s="20"/>
      <c r="D124" s="20"/>
      <c r="E124" s="20" t="str">
        <v>War Room</v>
      </c>
      <c r="F124" s="20"/>
    </row>
    <row r="125" spans="2:6" x14ac:dyDescent="0.2">
      <c r="B125" s="20"/>
      <c r="C125" s="20"/>
      <c r="D125" s="20"/>
      <c r="E125" s="20" t="str">
        <v>Woman in Gold</v>
      </c>
      <c r="F125" s="20"/>
    </row>
    <row r="126" spans="2:6" x14ac:dyDescent="0.2">
      <c r="B126" s="20"/>
      <c r="C126" s="20"/>
      <c r="D126" s="20"/>
      <c r="E126" s="20" t="str">
        <v>Woodlawn</v>
      </c>
      <c r="F126" s="20"/>
    </row>
    <row r="127" spans="2:6" x14ac:dyDescent="0.2">
      <c r="B127" s="20"/>
      <c r="C127" s="20"/>
      <c r="D127" s="20"/>
      <c r="E127" s="20" t="str">
        <v>Zhong Kui: Snow Girl and the Dark Crystal</v>
      </c>
      <c r="F127" s="20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6AA95583-BC68-4575-B65B-FA282DBE99E2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93B0B5E8-1FC2-4B51-8192-EDCC2EC67EED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Movie Data Original</vt:lpstr>
      <vt:lpstr>Movie Data Raw</vt:lpstr>
      <vt:lpstr>Movie Data</vt:lpstr>
      <vt:lpstr>Movies</vt:lpstr>
      <vt:lpstr>Search Boxes</vt:lpstr>
      <vt:lpstr>Pivot Table</vt:lpstr>
      <vt:lpstr>Genres</vt:lpstr>
      <vt:lpstr>Charts</vt:lpstr>
      <vt:lpstr>Directors</vt:lpstr>
      <vt:lpstr>Actors</vt:lpstr>
      <vt:lpstr>Movies by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Movie Data Project_MT</dc:title>
  <dc:creator>Thabo Montse</dc:creator>
  <cp:lastModifiedBy>Thabo Montse</cp:lastModifiedBy>
  <cp:lastPrinted>2024-10-19T16:10:43Z</cp:lastPrinted>
  <dcterms:created xsi:type="dcterms:W3CDTF">2024-09-23T20:56:31Z</dcterms:created>
  <dcterms:modified xsi:type="dcterms:W3CDTF">2024-10-29T06:13:35Z</dcterms:modified>
</cp:coreProperties>
</file>