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ret\Documents\GitHub\Fluid-System-Modelling\"/>
    </mc:Choice>
  </mc:AlternateContent>
  <xr:revisionPtr revIDLastSave="0" documentId="13_ncr:1_{929BB590-2510-4936-99CE-E719F0A052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4" i="1"/>
  <c r="N2" i="1"/>
  <c r="N3" i="1" s="1"/>
  <c r="N5" i="1" s="1"/>
  <c r="N6" i="1" s="1"/>
  <c r="N7" i="1" s="1"/>
  <c r="J2" i="1"/>
  <c r="F11" i="1"/>
  <c r="F10" i="1"/>
  <c r="F9" i="1"/>
  <c r="F7" i="1"/>
  <c r="F6" i="1"/>
  <c r="F5" i="1"/>
  <c r="F4" i="1"/>
  <c r="F3" i="1"/>
  <c r="F2" i="1"/>
  <c r="B4" i="1"/>
</calcChain>
</file>

<file path=xl/sharedStrings.xml><?xml version="1.0" encoding="utf-8"?>
<sst xmlns="http://schemas.openxmlformats.org/spreadsheetml/2006/main" count="72" uniqueCount="31">
  <si>
    <t>Pressure Vessel: Water Tank</t>
  </si>
  <si>
    <t>Max Hydrostatic Pressure</t>
  </si>
  <si>
    <t>Max Ullage Pressure</t>
  </si>
  <si>
    <t>MEOP</t>
  </si>
  <si>
    <t>Design Factors</t>
  </si>
  <si>
    <t>Yeild</t>
  </si>
  <si>
    <t>Burst/Ultimate</t>
  </si>
  <si>
    <t>psi</t>
  </si>
  <si>
    <t>Tank Geometry</t>
  </si>
  <si>
    <t>OD</t>
  </si>
  <si>
    <t>Wall Thickness</t>
  </si>
  <si>
    <t>OD (Skin)</t>
  </si>
  <si>
    <t>Wall Thickness (Skin)</t>
  </si>
  <si>
    <t>Length (Skin)</t>
  </si>
  <si>
    <t>in</t>
  </si>
  <si>
    <t>Material Properties</t>
  </si>
  <si>
    <t>AL 6061 T6</t>
  </si>
  <si>
    <t>Yeild Strenght</t>
  </si>
  <si>
    <t>Ultimate Strength</t>
  </si>
  <si>
    <t>Hoop Stress</t>
  </si>
  <si>
    <t>Mean Radius</t>
  </si>
  <si>
    <t>Stress Calculations</t>
  </si>
  <si>
    <t>Axial Stress</t>
  </si>
  <si>
    <t>Von Mises Stress</t>
  </si>
  <si>
    <t>SF_y</t>
  </si>
  <si>
    <t>MOS_u</t>
  </si>
  <si>
    <t>MOS_y</t>
  </si>
  <si>
    <t>Burst Pressure</t>
  </si>
  <si>
    <t>SF_u</t>
  </si>
  <si>
    <t>Pressurized Components</t>
  </si>
  <si>
    <t>Tube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</si>
</sst>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L15" sqref="L15"/>
    </sheetView>
  </sheetViews>
  <sheetFormatPr defaultRowHeight="14.4" x14ac:dyDescent="0.3"/>
  <cols>
    <col min="1" max="1" width="22.77734375" customWidth="1"/>
    <col min="2" max="2" width="9.88671875" customWidth="1"/>
    <col min="5" max="5" width="15.21875" customWidth="1"/>
    <col min="9" max="9" width="18.109375" customWidth="1"/>
    <col min="12" max="12" width="8.88671875" customWidth="1"/>
    <col min="13" max="13" width="13.109375" customWidth="1"/>
  </cols>
  <sheetData>
    <row r="1" spans="1:15" x14ac:dyDescent="0.3">
      <c r="A1" t="s">
        <v>0</v>
      </c>
      <c r="E1" t="s">
        <v>21</v>
      </c>
      <c r="I1" t="s">
        <v>29</v>
      </c>
      <c r="M1" t="s">
        <v>21</v>
      </c>
    </row>
    <row r="2" spans="1:15" x14ac:dyDescent="0.3">
      <c r="A2" t="s">
        <v>1</v>
      </c>
      <c r="B2">
        <v>0.54</v>
      </c>
      <c r="C2" t="s">
        <v>7</v>
      </c>
      <c r="E2" t="s">
        <v>20</v>
      </c>
      <c r="F2">
        <f>(B11-(B12/2))/2</f>
        <v>2.96875</v>
      </c>
      <c r="G2" t="s">
        <v>14</v>
      </c>
      <c r="I2" t="s">
        <v>3</v>
      </c>
      <c r="J2">
        <f>B4</f>
        <v>346.49</v>
      </c>
      <c r="K2" t="s">
        <v>7</v>
      </c>
      <c r="M2" t="s">
        <v>20</v>
      </c>
      <c r="N2">
        <f>(J9-(J10/2))/2</f>
        <v>0.24124999999999999</v>
      </c>
      <c r="O2" t="s">
        <v>14</v>
      </c>
    </row>
    <row r="3" spans="1:15" x14ac:dyDescent="0.3">
      <c r="A3" t="s">
        <v>2</v>
      </c>
      <c r="B3">
        <v>345.95</v>
      </c>
      <c r="C3" t="s">
        <v>7</v>
      </c>
      <c r="E3" t="s">
        <v>19</v>
      </c>
      <c r="F3">
        <f>B4*F2/B12</f>
        <v>8229.1375000000007</v>
      </c>
      <c r="G3" t="s">
        <v>7</v>
      </c>
      <c r="M3" t="s">
        <v>19</v>
      </c>
      <c r="N3">
        <f>J2*N2/J10</f>
        <v>2388.3060714285712</v>
      </c>
      <c r="O3" t="s">
        <v>7</v>
      </c>
    </row>
    <row r="4" spans="1:15" x14ac:dyDescent="0.3">
      <c r="A4" t="s">
        <v>3</v>
      </c>
      <c r="B4">
        <f>B2+B3</f>
        <v>346.49</v>
      </c>
      <c r="C4" t="s">
        <v>7</v>
      </c>
      <c r="E4" t="s">
        <v>22</v>
      </c>
      <c r="F4">
        <f>(B4*(2*F2)^2)/(((2*F2)+2*B12)^2-(2*F2)^2)</f>
        <v>4029.7322809278348</v>
      </c>
      <c r="G4" t="s">
        <v>7</v>
      </c>
      <c r="I4" t="s">
        <v>4</v>
      </c>
      <c r="M4" t="s">
        <v>22</v>
      </c>
      <c r="N4">
        <f>(J2*(2*N2)^2)/(((2*N2)+2*J10)^2-(2*N2)^2)</f>
        <v>1113.3890622843339</v>
      </c>
      <c r="O4" t="s">
        <v>7</v>
      </c>
    </row>
    <row r="5" spans="1:15" x14ac:dyDescent="0.3">
      <c r="E5" t="s">
        <v>23</v>
      </c>
      <c r="F5">
        <f>SQRT(F3^2+F4^2-F3*F4)</f>
        <v>7127.1470604944252</v>
      </c>
      <c r="G5" t="s">
        <v>7</v>
      </c>
      <c r="I5" t="s">
        <v>5</v>
      </c>
      <c r="J5">
        <v>2</v>
      </c>
      <c r="M5" t="s">
        <v>23</v>
      </c>
      <c r="N5">
        <f>SQRT(N3^2+N4^2-N3*N4)</f>
        <v>2069.9099587955811</v>
      </c>
      <c r="O5" t="s">
        <v>7</v>
      </c>
    </row>
    <row r="6" spans="1:15" x14ac:dyDescent="0.3">
      <c r="A6" t="s">
        <v>4</v>
      </c>
      <c r="E6" t="s">
        <v>24</v>
      </c>
      <c r="F6">
        <f>B16/F5</f>
        <v>5.0511094684080513</v>
      </c>
      <c r="I6" t="s">
        <v>6</v>
      </c>
      <c r="J6">
        <v>3</v>
      </c>
      <c r="M6" t="s">
        <v>24</v>
      </c>
      <c r="N6">
        <f>J13/N5</f>
        <v>17.392060870583631</v>
      </c>
    </row>
    <row r="7" spans="1:15" x14ac:dyDescent="0.3">
      <c r="A7" t="s">
        <v>5</v>
      </c>
      <c r="B7">
        <v>2</v>
      </c>
      <c r="E7" t="s">
        <v>26</v>
      </c>
      <c r="F7">
        <f>(F6/B7)-1</f>
        <v>1.5255547342040257</v>
      </c>
      <c r="M7" t="s">
        <v>26</v>
      </c>
      <c r="N7">
        <f>(N6/J5)-1</f>
        <v>7.6960304352918154</v>
      </c>
    </row>
    <row r="8" spans="1:15" x14ac:dyDescent="0.3">
      <c r="A8" t="s">
        <v>6</v>
      </c>
      <c r="B8">
        <v>3</v>
      </c>
      <c r="I8" t="s">
        <v>30</v>
      </c>
    </row>
    <row r="9" spans="1:15" x14ac:dyDescent="0.3">
      <c r="E9" t="s">
        <v>27</v>
      </c>
      <c r="F9">
        <f>2*B17*B12/B11</f>
        <v>1750</v>
      </c>
      <c r="G9" t="s">
        <v>7</v>
      </c>
      <c r="I9" t="s">
        <v>9</v>
      </c>
      <c r="J9">
        <v>0.5</v>
      </c>
      <c r="K9" t="s">
        <v>14</v>
      </c>
      <c r="M9" t="s">
        <v>27</v>
      </c>
      <c r="N9">
        <f>2*J14*J10/J9</f>
        <v>5880.0000000000009</v>
      </c>
      <c r="O9" t="s">
        <v>7</v>
      </c>
    </row>
    <row r="10" spans="1:15" x14ac:dyDescent="0.3">
      <c r="A10" t="s">
        <v>8</v>
      </c>
      <c r="E10" t="s">
        <v>28</v>
      </c>
      <c r="F10">
        <f>F9/B4</f>
        <v>5.0506508124332594</v>
      </c>
      <c r="G10" t="s">
        <v>7</v>
      </c>
      <c r="I10" t="s">
        <v>10</v>
      </c>
      <c r="J10">
        <v>3.5000000000000003E-2</v>
      </c>
      <c r="K10" t="s">
        <v>14</v>
      </c>
      <c r="M10" t="s">
        <v>28</v>
      </c>
      <c r="N10">
        <f>N9/J2</f>
        <v>16.970186729775754</v>
      </c>
      <c r="O10" t="s">
        <v>7</v>
      </c>
    </row>
    <row r="11" spans="1:15" x14ac:dyDescent="0.3">
      <c r="A11" t="s">
        <v>11</v>
      </c>
      <c r="B11">
        <v>6</v>
      </c>
      <c r="C11" t="s">
        <v>14</v>
      </c>
      <c r="E11" t="s">
        <v>25</v>
      </c>
      <c r="F11">
        <f>F10/B8-1</f>
        <v>0.68355027081108655</v>
      </c>
      <c r="M11" t="s">
        <v>25</v>
      </c>
      <c r="N11">
        <f>N10/J6-1</f>
        <v>4.6567289099252518</v>
      </c>
    </row>
    <row r="12" spans="1:15" x14ac:dyDescent="0.3">
      <c r="A12" t="s">
        <v>12</v>
      </c>
      <c r="B12">
        <v>0.125</v>
      </c>
      <c r="C12" t="s">
        <v>14</v>
      </c>
      <c r="I12" t="s">
        <v>15</v>
      </c>
      <c r="J12" t="s">
        <v>16</v>
      </c>
    </row>
    <row r="13" spans="1:15" x14ac:dyDescent="0.3">
      <c r="A13" t="s">
        <v>13</v>
      </c>
      <c r="B13">
        <v>12</v>
      </c>
      <c r="C13" t="s">
        <v>14</v>
      </c>
      <c r="I13" t="s">
        <v>17</v>
      </c>
      <c r="J13">
        <v>36000</v>
      </c>
      <c r="K13" t="s">
        <v>7</v>
      </c>
    </row>
    <row r="14" spans="1:15" x14ac:dyDescent="0.3">
      <c r="I14" t="s">
        <v>18</v>
      </c>
      <c r="J14">
        <v>42000</v>
      </c>
      <c r="K14" t="s">
        <v>7</v>
      </c>
    </row>
    <row r="15" spans="1:15" x14ac:dyDescent="0.3">
      <c r="A15" t="s">
        <v>15</v>
      </c>
      <c r="B15" t="s">
        <v>16</v>
      </c>
    </row>
    <row r="16" spans="1:15" x14ac:dyDescent="0.3">
      <c r="A16" t="s">
        <v>17</v>
      </c>
      <c r="B16">
        <v>36000</v>
      </c>
      <c r="C16" t="s">
        <v>7</v>
      </c>
    </row>
    <row r="17" spans="1:3" x14ac:dyDescent="0.3">
      <c r="A17" t="s">
        <v>18</v>
      </c>
      <c r="B17">
        <v>42000</v>
      </c>
      <c r="C17" t="s">
        <v>7</v>
      </c>
    </row>
  </sheetData>
  <conditionalFormatting sqref="F7 F1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N7 N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Tan</dc:creator>
  <cp:lastModifiedBy>Tan, Terence</cp:lastModifiedBy>
  <dcterms:created xsi:type="dcterms:W3CDTF">2015-06-05T18:17:20Z</dcterms:created>
  <dcterms:modified xsi:type="dcterms:W3CDTF">2023-09-24T16:17:32Z</dcterms:modified>
</cp:coreProperties>
</file>