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RADSIM\_PFC\Tables Figures\"/>
    </mc:Choice>
  </mc:AlternateContent>
  <bookViews>
    <workbookView xWindow="10845" yWindow="420" windowWidth="11325" windowHeight="10410" activeTab="1"/>
  </bookViews>
  <sheets>
    <sheet name="error chart" sheetId="23" r:id="rId1"/>
    <sheet name="defect chart" sheetId="26" r:id="rId2"/>
    <sheet name="error" sheetId="13" r:id="rId3"/>
    <sheet name="error just h+" sheetId="21" r:id="rId4"/>
    <sheet name="srim digitize" sheetId="25" r:id="rId5"/>
    <sheet name="efficiency (2)" sheetId="24" r:id="rId6"/>
  </sheets>
  <calcPr calcId="152511"/>
</workbook>
</file>

<file path=xl/calcChain.xml><?xml version="1.0" encoding="utf-8"?>
<calcChain xmlns="http://schemas.openxmlformats.org/spreadsheetml/2006/main">
  <c r="D52" i="26" l="1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H15" i="26"/>
  <c r="H14" i="26"/>
  <c r="H13" i="26"/>
  <c r="H12" i="26"/>
  <c r="H11" i="26"/>
  <c r="H10" i="26"/>
  <c r="H9" i="26"/>
  <c r="G15" i="26"/>
  <c r="G14" i="26"/>
  <c r="G13" i="26"/>
  <c r="G12" i="26"/>
  <c r="G11" i="26"/>
  <c r="G10" i="26"/>
  <c r="G9" i="26"/>
  <c r="H8" i="26"/>
  <c r="G8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A39" i="26" l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F15" i="26"/>
  <c r="C15" i="26"/>
  <c r="F14" i="26"/>
  <c r="C14" i="26"/>
  <c r="F13" i="26"/>
  <c r="F12" i="26"/>
  <c r="F11" i="26"/>
  <c r="F10" i="26"/>
  <c r="B10" i="26"/>
  <c r="C10" i="26" s="1"/>
  <c r="F9" i="26"/>
  <c r="C9" i="26"/>
  <c r="D8" i="26"/>
  <c r="B11" i="26" l="1"/>
  <c r="G33" i="23"/>
  <c r="G32" i="23"/>
  <c r="G31" i="23"/>
  <c r="G30" i="23"/>
  <c r="G29" i="23"/>
  <c r="G28" i="23"/>
  <c r="G27" i="23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I33" i="23"/>
  <c r="I29" i="23"/>
  <c r="E33" i="23"/>
  <c r="E32" i="23"/>
  <c r="I32" i="23" s="1"/>
  <c r="E31" i="23"/>
  <c r="I31" i="23" s="1"/>
  <c r="E30" i="23"/>
  <c r="I30" i="23" s="1"/>
  <c r="E29" i="23"/>
  <c r="E28" i="23"/>
  <c r="I28" i="23" s="1"/>
  <c r="E27" i="23"/>
  <c r="I27" i="23" s="1"/>
  <c r="G29" i="24"/>
  <c r="F29" i="24"/>
  <c r="E29" i="24"/>
  <c r="D29" i="24"/>
  <c r="C29" i="24"/>
  <c r="F28" i="24"/>
  <c r="E28" i="24"/>
  <c r="D28" i="24"/>
  <c r="I27" i="24"/>
  <c r="F27" i="24"/>
  <c r="E27" i="24"/>
  <c r="D27" i="24"/>
  <c r="H26" i="24"/>
  <c r="F26" i="24"/>
  <c r="E26" i="24"/>
  <c r="D26" i="24"/>
  <c r="G25" i="24"/>
  <c r="F25" i="24"/>
  <c r="E25" i="24"/>
  <c r="D25" i="24"/>
  <c r="F24" i="24"/>
  <c r="E24" i="24"/>
  <c r="D24" i="24"/>
  <c r="I23" i="24"/>
  <c r="F23" i="24"/>
  <c r="E23" i="24"/>
  <c r="D23" i="24"/>
  <c r="I22" i="24"/>
  <c r="H22" i="24"/>
  <c r="G22" i="24"/>
  <c r="F22" i="24"/>
  <c r="E22" i="24"/>
  <c r="D22" i="24"/>
  <c r="V11" i="24"/>
  <c r="U11" i="24"/>
  <c r="T11" i="24"/>
  <c r="R11" i="24"/>
  <c r="Q11" i="24"/>
  <c r="P11" i="24"/>
  <c r="N11" i="24"/>
  <c r="I29" i="24" s="1"/>
  <c r="M11" i="24"/>
  <c r="H29" i="24" s="1"/>
  <c r="L11" i="24"/>
  <c r="C11" i="24"/>
  <c r="V10" i="24"/>
  <c r="U10" i="24"/>
  <c r="T10" i="24"/>
  <c r="R10" i="24"/>
  <c r="Q10" i="24"/>
  <c r="P10" i="24"/>
  <c r="N10" i="24"/>
  <c r="I28" i="24" s="1"/>
  <c r="M10" i="24"/>
  <c r="H28" i="24" s="1"/>
  <c r="L10" i="24"/>
  <c r="G28" i="24" s="1"/>
  <c r="C10" i="24"/>
  <c r="C28" i="24" s="1"/>
  <c r="V9" i="24"/>
  <c r="U9" i="24"/>
  <c r="T9" i="24"/>
  <c r="R9" i="24"/>
  <c r="Q9" i="24"/>
  <c r="P9" i="24"/>
  <c r="N9" i="24"/>
  <c r="M9" i="24"/>
  <c r="H27" i="24" s="1"/>
  <c r="L9" i="24"/>
  <c r="G27" i="24" s="1"/>
  <c r="V8" i="24"/>
  <c r="U8" i="24"/>
  <c r="T8" i="24"/>
  <c r="R8" i="24"/>
  <c r="Q8" i="24"/>
  <c r="P8" i="24"/>
  <c r="N8" i="24"/>
  <c r="I26" i="24" s="1"/>
  <c r="M8" i="24"/>
  <c r="L8" i="24"/>
  <c r="G26" i="24" s="1"/>
  <c r="V7" i="24"/>
  <c r="U7" i="24"/>
  <c r="T7" i="24"/>
  <c r="R7" i="24"/>
  <c r="Q7" i="24"/>
  <c r="P7" i="24"/>
  <c r="N7" i="24"/>
  <c r="I25" i="24" s="1"/>
  <c r="M7" i="24"/>
  <c r="H25" i="24" s="1"/>
  <c r="L7" i="24"/>
  <c r="V6" i="24"/>
  <c r="U6" i="24"/>
  <c r="T6" i="24"/>
  <c r="R6" i="24"/>
  <c r="Q6" i="24"/>
  <c r="P6" i="24"/>
  <c r="N6" i="24"/>
  <c r="I24" i="24" s="1"/>
  <c r="M6" i="24"/>
  <c r="H24" i="24" s="1"/>
  <c r="L6" i="24"/>
  <c r="G24" i="24" s="1"/>
  <c r="B6" i="24"/>
  <c r="B7" i="24" s="1"/>
  <c r="V5" i="24"/>
  <c r="U5" i="24"/>
  <c r="T5" i="24"/>
  <c r="R5" i="24"/>
  <c r="Q5" i="24"/>
  <c r="P5" i="24"/>
  <c r="N5" i="24"/>
  <c r="M5" i="24"/>
  <c r="H23" i="24" s="1"/>
  <c r="L5" i="24"/>
  <c r="G23" i="24" s="1"/>
  <c r="C5" i="24"/>
  <c r="C23" i="24" s="1"/>
  <c r="N4" i="24"/>
  <c r="M4" i="24"/>
  <c r="L4" i="24"/>
  <c r="F4" i="24"/>
  <c r="E4" i="24"/>
  <c r="D4" i="24"/>
  <c r="B12" i="26" l="1"/>
  <c r="C11" i="26"/>
  <c r="B8" i="24"/>
  <c r="C7" i="24"/>
  <c r="C25" i="24" s="1"/>
  <c r="C6" i="24"/>
  <c r="C24" i="24" s="1"/>
  <c r="D33" i="23"/>
  <c r="H33" i="23" s="1"/>
  <c r="D32" i="23"/>
  <c r="H32" i="23" s="1"/>
  <c r="D31" i="23"/>
  <c r="H31" i="23" s="1"/>
  <c r="D30" i="23"/>
  <c r="H30" i="23" s="1"/>
  <c r="D29" i="23"/>
  <c r="H29" i="23" s="1"/>
  <c r="D28" i="23"/>
  <c r="H28" i="23" s="1"/>
  <c r="D27" i="23"/>
  <c r="H27" i="23" s="1"/>
  <c r="C33" i="23"/>
  <c r="D8" i="23"/>
  <c r="F15" i="23"/>
  <c r="F33" i="23" s="1"/>
  <c r="F14" i="23"/>
  <c r="F32" i="23" s="1"/>
  <c r="F13" i="23"/>
  <c r="F31" i="23" s="1"/>
  <c r="F12" i="23"/>
  <c r="F30" i="23" s="1"/>
  <c r="F11" i="23"/>
  <c r="F29" i="23" s="1"/>
  <c r="F10" i="23"/>
  <c r="F28" i="23" s="1"/>
  <c r="F9" i="23"/>
  <c r="F27" i="23" s="1"/>
  <c r="C15" i="23"/>
  <c r="C14" i="23"/>
  <c r="C32" i="23" s="1"/>
  <c r="B10" i="23"/>
  <c r="B11" i="23" s="1"/>
  <c r="C9" i="23"/>
  <c r="C27" i="23" s="1"/>
  <c r="B13" i="26" l="1"/>
  <c r="C13" i="26" s="1"/>
  <c r="C12" i="26"/>
  <c r="B9" i="24"/>
  <c r="C9" i="24" s="1"/>
  <c r="C27" i="24" s="1"/>
  <c r="C8" i="24"/>
  <c r="C26" i="24" s="1"/>
  <c r="C10" i="23"/>
  <c r="C28" i="23" s="1"/>
  <c r="B12" i="23"/>
  <c r="C11" i="23"/>
  <c r="C29" i="23" s="1"/>
  <c r="C10" i="21"/>
  <c r="C9" i="21"/>
  <c r="B5" i="21"/>
  <c r="C5" i="21" s="1"/>
  <c r="C4" i="21"/>
  <c r="B13" i="23" l="1"/>
  <c r="C13" i="23" s="1"/>
  <c r="C31" i="23" s="1"/>
  <c r="C12" i="23"/>
  <c r="C30" i="23" s="1"/>
  <c r="B6" i="21"/>
  <c r="B7" i="21" l="1"/>
  <c r="C6" i="21"/>
  <c r="C7" i="21" l="1"/>
  <c r="B8" i="21"/>
  <c r="C8" i="21" s="1"/>
  <c r="C4" i="13" l="1"/>
  <c r="B5" i="13"/>
  <c r="C5" i="13" s="1"/>
  <c r="B6" i="13" l="1"/>
  <c r="B7" i="13" s="1"/>
  <c r="C7" i="13" s="1"/>
  <c r="B8" i="13" l="1"/>
  <c r="C6" i="13"/>
  <c r="C8" i="13" l="1"/>
  <c r="C9" i="13" l="1"/>
  <c r="C10" i="13" l="1"/>
</calcChain>
</file>

<file path=xl/sharedStrings.xml><?xml version="1.0" encoding="utf-8"?>
<sst xmlns="http://schemas.openxmlformats.org/spreadsheetml/2006/main" count="114" uniqueCount="45">
  <si>
    <t>r (cm)</t>
  </si>
  <si>
    <t>d(cm)</t>
  </si>
  <si>
    <t>Efficiency</t>
  </si>
  <si>
    <t>|lost charge (%)*|</t>
  </si>
  <si>
    <t>|MCNP6 p+ &amp; e-|</t>
  </si>
  <si>
    <t>|MCNP6 p+ &amp; e-| 25 um</t>
  </si>
  <si>
    <t>|MCNP6 p+ &amp; e-| 50 um</t>
  </si>
  <si>
    <t>|MCNP6 p+ &amp; e-| 75 um</t>
  </si>
  <si>
    <t>MCNP6 p+</t>
  </si>
  <si>
    <t>MCNP6 p+ 25 um</t>
  </si>
  <si>
    <t>MCNP6 p+ 50 um</t>
  </si>
  <si>
    <t>MCNP6 p+ 75 um</t>
  </si>
  <si>
    <t>these data are from mcvnp runs mc-ptc-11, 11a and 11b</t>
  </si>
  <si>
    <t>these data were developed in xls sheets one each for 25, 50 and 75 um kapton</t>
  </si>
  <si>
    <t>2 cm beam</t>
  </si>
  <si>
    <t>p+ only</t>
  </si>
  <si>
    <t>2 cm diameter beam of 250 MEV</t>
  </si>
  <si>
    <t>% Error</t>
  </si>
  <si>
    <t>efficiency is the contirbution to the signal from one beam proton</t>
  </si>
  <si>
    <t>MODE h n p e a d t</t>
  </si>
  <si>
    <t>Eff (P+ &amp; e-)</t>
  </si>
  <si>
    <t>25 um K</t>
  </si>
  <si>
    <t>Eff (e-)</t>
  </si>
  <si>
    <t>%S</t>
  </si>
  <si>
    <t>25 um</t>
  </si>
  <si>
    <t>50 um</t>
  </si>
  <si>
    <t>75 um</t>
  </si>
  <si>
    <t>neg. %S(e-)</t>
  </si>
  <si>
    <t>e-</t>
  </si>
  <si>
    <t>no e-</t>
  </si>
  <si>
    <t>%S no e-</t>
  </si>
  <si>
    <t>srim</t>
  </si>
  <si>
    <t>Copper Cylinder Diameter (cm)</t>
  </si>
  <si>
    <t>Error (percent)</t>
  </si>
  <si>
    <t>Signal Error vs Diameter and Simulation Method</t>
  </si>
  <si>
    <t>MCNP</t>
  </si>
  <si>
    <t>MCNP no e-</t>
  </si>
  <si>
    <t>Note: Assumes 50 um Kapton, 250 MEV proton beam, 2cm diameter. Based on mc-ptc-11, mode h n p e a d t. This was basis for 6cm diameter.</t>
  </si>
  <si>
    <t>SRIM</t>
  </si>
  <si>
    <t>Signal to Beam Ratio</t>
  </si>
  <si>
    <t>Signal to Beam vs Diameter and Simulation Method</t>
  </si>
  <si>
    <t>Defect</t>
  </si>
  <si>
    <t>defect</t>
  </si>
  <si>
    <t>Defect (percent)</t>
  </si>
  <si>
    <t>Simulated Defect vs PFC Diamter and Simulation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</si>
</sst>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center" wrapText="1"/>
    </xf>
    <xf numFmtId="2" fontId="0" fillId="0" borderId="0" xfId="0" applyNumberFormat="1"/>
    <xf numFmtId="0" fontId="0" fillId="0" borderId="0" xfId="0" applyFill="1" applyBorder="1"/>
    <xf numFmtId="2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'error chart'!$A$1</c:f>
          <c:strCache>
            <c:ptCount val="1"/>
            <c:pt idx="0">
              <c:v>Signal Error vs Diameter and Simulation Method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30385269161"/>
          <c:y val="0.11740205590390815"/>
          <c:w val="0.7543906386701662"/>
          <c:h val="0.60419765237678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'error chart'!$H$26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 chart'!$G$27:$G$33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'error chart'!$H$27:$H$33</c:f>
              <c:numCache>
                <c:formatCode>0.00</c:formatCode>
                <c:ptCount val="7"/>
                <c:pt idx="0">
                  <c:v>31.562969899999999</c:v>
                </c:pt>
                <c:pt idx="1">
                  <c:v>6.4085306399999951</c:v>
                </c:pt>
                <c:pt idx="2">
                  <c:v>2.0797540389999938</c:v>
                </c:pt>
                <c:pt idx="3">
                  <c:v>1.0362450859999939</c:v>
                </c:pt>
                <c:pt idx="4">
                  <c:v>0.7482543899999996</c:v>
                </c:pt>
                <c:pt idx="5">
                  <c:v>0.59034850000000461</c:v>
                </c:pt>
                <c:pt idx="6">
                  <c:v>0.54580490000000736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 chart'!$I$26</c:f>
              <c:strCache>
                <c:ptCount val="1"/>
                <c:pt idx="0">
                  <c:v>MCNP no e-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'error chart'!$G$27:$G$33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'error chart'!$I$27:$I$33</c:f>
              <c:numCache>
                <c:formatCode>0.00</c:formatCode>
                <c:ptCount val="7"/>
                <c:pt idx="0">
                  <c:v>30.927723784999998</c:v>
                </c:pt>
                <c:pt idx="1">
                  <c:v>5.7923298799999969</c:v>
                </c:pt>
                <c:pt idx="2">
                  <c:v>1.4835378589999948</c:v>
                </c:pt>
                <c:pt idx="3">
                  <c:v>0.47835474599999372</c:v>
                </c:pt>
                <c:pt idx="4">
                  <c:v>0.21118819999999516</c:v>
                </c:pt>
                <c:pt idx="5">
                  <c:v>0.11870110000000977</c:v>
                </c:pt>
                <c:pt idx="6">
                  <c:v>0.11653990000000647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 chart'!$B$37</c:f>
              <c:strCache>
                <c:ptCount val="1"/>
                <c:pt idx="0">
                  <c:v>srim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'error chart'!$A$38:$A$52</c:f>
              <c:numCache>
                <c:formatCode>General</c:formatCode>
                <c:ptCount val="15"/>
                <c:pt idx="0">
                  <c:v>2.4</c:v>
                </c:pt>
                <c:pt idx="1">
                  <c:v>2.8</c:v>
                </c:pt>
                <c:pt idx="2">
                  <c:v>3.1999999999999997</c:v>
                </c:pt>
                <c:pt idx="3">
                  <c:v>3.5999999999999996</c:v>
                </c:pt>
                <c:pt idx="4">
                  <c:v>3.9999999999999996</c:v>
                </c:pt>
                <c:pt idx="5">
                  <c:v>4.3999999999999995</c:v>
                </c:pt>
                <c:pt idx="6">
                  <c:v>4.8</c:v>
                </c:pt>
                <c:pt idx="7">
                  <c:v>5.2</c:v>
                </c:pt>
                <c:pt idx="8">
                  <c:v>5.6000000000000005</c:v>
                </c:pt>
                <c:pt idx="9">
                  <c:v>6.0000000000000009</c:v>
                </c:pt>
                <c:pt idx="10">
                  <c:v>6.4000000000000012</c:v>
                </c:pt>
                <c:pt idx="11">
                  <c:v>6.8000000000000016</c:v>
                </c:pt>
                <c:pt idx="12">
                  <c:v>7.200000000000002</c:v>
                </c:pt>
                <c:pt idx="13">
                  <c:v>7.6000000000000023</c:v>
                </c:pt>
                <c:pt idx="14">
                  <c:v>8.0000000000000018</c:v>
                </c:pt>
              </c:numCache>
            </c:numRef>
          </c:xVal>
          <c:yVal>
            <c:numRef>
              <c:f>'error chart'!$B$38:$B$52</c:f>
              <c:numCache>
                <c:formatCode>0.00</c:formatCode>
                <c:ptCount val="15"/>
                <c:pt idx="0">
                  <c:v>66</c:v>
                </c:pt>
                <c:pt idx="1">
                  <c:v>23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0.7</c:v>
                </c:pt>
                <c:pt idx="6">
                  <c:v>0.6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0.19</c:v>
                </c:pt>
                <c:pt idx="13">
                  <c:v>0.19</c:v>
                </c:pt>
                <c:pt idx="1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5216"/>
        <c:axId val="296113648"/>
      </c:scatterChart>
      <c:valAx>
        <c:axId val="296115216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'error chart'!$A$3</c:f>
              <c:strCache>
                <c:ptCount val="1"/>
                <c:pt idx="0">
                  <c:v>Copper Cylinder Diameter 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3648"/>
        <c:crossesAt val="0.1"/>
        <c:crossBetween val="midCat"/>
      </c:valAx>
      <c:valAx>
        <c:axId val="29611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'error chart'!$A$4</c:f>
              <c:strCache>
                <c:ptCount val="1"/>
                <c:pt idx="0">
                  <c:v>Error (percent)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15849840680441"/>
          <c:y val="0.25317497220695495"/>
          <c:w val="0.21074723416436869"/>
          <c:h val="0.137475503953044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'defect chart'!$A$1</c:f>
          <c:strCache>
            <c:ptCount val="1"/>
            <c:pt idx="0">
              <c:v>Signal to Beam vs Diameter and Simulation Method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30385269161"/>
          <c:y val="0.11740205590390815"/>
          <c:w val="0.7543906386701662"/>
          <c:h val="0.60419765237678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'defect chart'!$D$7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'defect chart'!$C$9:$C$15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'defect chart'!$D$9:$D$15</c:f>
              <c:numCache>
                <c:formatCode>0.000000</c:formatCode>
                <c:ptCount val="7"/>
                <c:pt idx="0">
                  <c:v>0.68437030100000007</c:v>
                </c:pt>
                <c:pt idx="1">
                  <c:v>0.93591469360000001</c:v>
                </c:pt>
                <c:pt idx="2">
                  <c:v>0.97920245961000008</c:v>
                </c:pt>
                <c:pt idx="3">
                  <c:v>0.98963754914000002</c:v>
                </c:pt>
                <c:pt idx="4">
                  <c:v>0.99251745609999997</c:v>
                </c:pt>
                <c:pt idx="5">
                  <c:v>0.99409651499999996</c:v>
                </c:pt>
                <c:pt idx="6">
                  <c:v>0.99454195099999987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'defect chart'!$E$7</c:f>
              <c:strCache>
                <c:ptCount val="1"/>
                <c:pt idx="0">
                  <c:v>MCNP no e-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'defect chart'!$C$9:$C$15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'defect chart'!$E$9:$E$15</c:f>
              <c:numCache>
                <c:formatCode>0.000000</c:formatCode>
                <c:ptCount val="7"/>
                <c:pt idx="0">
                  <c:v>0.69072276215000006</c:v>
                </c:pt>
                <c:pt idx="1">
                  <c:v>0.94207670119999998</c:v>
                </c:pt>
                <c:pt idx="2">
                  <c:v>0.98516462141000005</c:v>
                </c:pt>
                <c:pt idx="3">
                  <c:v>0.99521645254000002</c:v>
                </c:pt>
                <c:pt idx="4">
                  <c:v>0.99788811799999999</c:v>
                </c:pt>
                <c:pt idx="5">
                  <c:v>0.99881298899999993</c:v>
                </c:pt>
                <c:pt idx="6">
                  <c:v>0.99883460099999988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'defect chart'!$C$37</c:f>
              <c:strCache>
                <c:ptCount val="1"/>
                <c:pt idx="0">
                  <c:v>SRIM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'defect chart'!$A$38:$A$52</c:f>
              <c:numCache>
                <c:formatCode>General</c:formatCode>
                <c:ptCount val="15"/>
                <c:pt idx="0">
                  <c:v>2.4</c:v>
                </c:pt>
                <c:pt idx="1">
                  <c:v>2.8</c:v>
                </c:pt>
                <c:pt idx="2">
                  <c:v>3.1999999999999997</c:v>
                </c:pt>
                <c:pt idx="3">
                  <c:v>3.5999999999999996</c:v>
                </c:pt>
                <c:pt idx="4">
                  <c:v>3.9999999999999996</c:v>
                </c:pt>
                <c:pt idx="5">
                  <c:v>4.3999999999999995</c:v>
                </c:pt>
                <c:pt idx="6">
                  <c:v>4.8</c:v>
                </c:pt>
                <c:pt idx="7">
                  <c:v>5.2</c:v>
                </c:pt>
                <c:pt idx="8">
                  <c:v>5.6000000000000005</c:v>
                </c:pt>
                <c:pt idx="9">
                  <c:v>6.0000000000000009</c:v>
                </c:pt>
                <c:pt idx="10">
                  <c:v>6.4000000000000012</c:v>
                </c:pt>
                <c:pt idx="11">
                  <c:v>6.8000000000000016</c:v>
                </c:pt>
                <c:pt idx="12">
                  <c:v>7.200000000000002</c:v>
                </c:pt>
                <c:pt idx="13">
                  <c:v>7.6000000000000023</c:v>
                </c:pt>
                <c:pt idx="14">
                  <c:v>8.0000000000000018</c:v>
                </c:pt>
              </c:numCache>
            </c:numRef>
          </c:xVal>
          <c:yVal>
            <c:numRef>
              <c:f>'defect chart'!$C$38:$C$52</c:f>
              <c:numCache>
                <c:formatCode>General</c:formatCode>
                <c:ptCount val="15"/>
                <c:pt idx="0">
                  <c:v>0.34</c:v>
                </c:pt>
                <c:pt idx="1">
                  <c:v>0.77</c:v>
                </c:pt>
                <c:pt idx="2">
                  <c:v>0.93</c:v>
                </c:pt>
                <c:pt idx="3">
                  <c:v>0.98</c:v>
                </c:pt>
                <c:pt idx="4">
                  <c:v>0.99</c:v>
                </c:pt>
                <c:pt idx="5">
                  <c:v>0.99299999999999999</c:v>
                </c:pt>
                <c:pt idx="6">
                  <c:v>0.99400000000000011</c:v>
                </c:pt>
                <c:pt idx="7">
                  <c:v>0.99620000000000009</c:v>
                </c:pt>
                <c:pt idx="8">
                  <c:v>0.99620000000000009</c:v>
                </c:pt>
                <c:pt idx="9">
                  <c:v>0.99620000000000009</c:v>
                </c:pt>
                <c:pt idx="10">
                  <c:v>0.99620000000000009</c:v>
                </c:pt>
                <c:pt idx="11">
                  <c:v>0.99620000000000009</c:v>
                </c:pt>
                <c:pt idx="12">
                  <c:v>0.99809999999999999</c:v>
                </c:pt>
                <c:pt idx="13">
                  <c:v>0.99809999999999999</c:v>
                </c:pt>
                <c:pt idx="14">
                  <c:v>0.99900000000000011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22624"/>
        <c:axId val="296121448"/>
      </c:scatterChart>
      <c:valAx>
        <c:axId val="296122624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'defect chart'!$A$3</c:f>
              <c:strCache>
                <c:ptCount val="1"/>
                <c:pt idx="0">
                  <c:v>Copper Cylinder Diameter (cm)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1448"/>
        <c:crossesAt val="0.1"/>
        <c:crossBetween val="midCat"/>
      </c:valAx>
      <c:valAx>
        <c:axId val="29612144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'defect chart'!$A$4</c:f>
              <c:strCache>
                <c:ptCount val="1"/>
                <c:pt idx="0">
                  <c:v>Signal to Beam Ratio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6901084819259"/>
          <c:y val="0.42425432055208989"/>
          <c:w val="0.31935743987785964"/>
          <c:h val="0.132044410945576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'defect chart'!$R$1</c:f>
          <c:strCache>
            <c:ptCount val="1"/>
            <c:pt idx="0">
              <c:v>Simulated Defect vs PFC Diamter and Simulation Method</c:v>
            </c:pt>
          </c:strCache>
        </c:strRef>
      </c:tx>
      <c:layout>
        <c:manualLayout>
          <c:xMode val="edge"/>
          <c:yMode val="edge"/>
          <c:x val="0.15646306116491984"/>
          <c:y val="3.5302104548540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30385269161"/>
          <c:y val="0.11740205590390815"/>
          <c:w val="0.7543906386701662"/>
          <c:h val="0.60419765237678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'defect chart'!$G$7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'defect chart'!$C$9:$C$15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'defect chart'!$G$9:$G$15</c:f>
              <c:numCache>
                <c:formatCode>General</c:formatCode>
                <c:ptCount val="7"/>
                <c:pt idx="0">
                  <c:v>-31.562969899999992</c:v>
                </c:pt>
                <c:pt idx="1">
                  <c:v>-6.4085306399999986</c:v>
                </c:pt>
                <c:pt idx="2">
                  <c:v>-2.0797540389999924</c:v>
                </c:pt>
                <c:pt idx="3">
                  <c:v>-1.0362450859999983</c:v>
                </c:pt>
                <c:pt idx="4">
                  <c:v>-0.74825439000000271</c:v>
                </c:pt>
                <c:pt idx="5">
                  <c:v>-0.59034850000000416</c:v>
                </c:pt>
                <c:pt idx="6">
                  <c:v>-0.54580490000001314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'defect chart'!$H$7</c:f>
              <c:strCache>
                <c:ptCount val="1"/>
                <c:pt idx="0">
                  <c:v>MCNP no e-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'defect chart'!$C$9:$C$15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'defect chart'!$H$9:$H$15</c:f>
              <c:numCache>
                <c:formatCode>General</c:formatCode>
                <c:ptCount val="7"/>
                <c:pt idx="0">
                  <c:v>-30.927723784999994</c:v>
                </c:pt>
                <c:pt idx="1">
                  <c:v>-5.7923298800000023</c:v>
                </c:pt>
                <c:pt idx="2">
                  <c:v>-1.4835378589999948</c:v>
                </c:pt>
                <c:pt idx="3">
                  <c:v>-0.47835474599999817</c:v>
                </c:pt>
                <c:pt idx="4">
                  <c:v>-0.21118820000000094</c:v>
                </c:pt>
                <c:pt idx="5">
                  <c:v>-0.11870110000000711</c:v>
                </c:pt>
                <c:pt idx="6">
                  <c:v>-0.11653990000001224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'defect chart'!$C$37</c:f>
              <c:strCache>
                <c:ptCount val="1"/>
                <c:pt idx="0">
                  <c:v>SRIM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'defect chart'!$A$38:$A$52</c:f>
              <c:numCache>
                <c:formatCode>General</c:formatCode>
                <c:ptCount val="15"/>
                <c:pt idx="0">
                  <c:v>2.4</c:v>
                </c:pt>
                <c:pt idx="1">
                  <c:v>2.8</c:v>
                </c:pt>
                <c:pt idx="2">
                  <c:v>3.1999999999999997</c:v>
                </c:pt>
                <c:pt idx="3">
                  <c:v>3.5999999999999996</c:v>
                </c:pt>
                <c:pt idx="4">
                  <c:v>3.9999999999999996</c:v>
                </c:pt>
                <c:pt idx="5">
                  <c:v>4.3999999999999995</c:v>
                </c:pt>
                <c:pt idx="6">
                  <c:v>4.8</c:v>
                </c:pt>
                <c:pt idx="7">
                  <c:v>5.2</c:v>
                </c:pt>
                <c:pt idx="8">
                  <c:v>5.6000000000000005</c:v>
                </c:pt>
                <c:pt idx="9">
                  <c:v>6.0000000000000009</c:v>
                </c:pt>
                <c:pt idx="10">
                  <c:v>6.4000000000000012</c:v>
                </c:pt>
                <c:pt idx="11">
                  <c:v>6.8000000000000016</c:v>
                </c:pt>
                <c:pt idx="12">
                  <c:v>7.200000000000002</c:v>
                </c:pt>
                <c:pt idx="13">
                  <c:v>7.6000000000000023</c:v>
                </c:pt>
                <c:pt idx="14">
                  <c:v>8.0000000000000018</c:v>
                </c:pt>
              </c:numCache>
            </c:numRef>
          </c:xVal>
          <c:yVal>
            <c:numRef>
              <c:f>'defect chart'!$D$38:$D$52</c:f>
              <c:numCache>
                <c:formatCode>General</c:formatCode>
                <c:ptCount val="15"/>
                <c:pt idx="0">
                  <c:v>-65.999999999999986</c:v>
                </c:pt>
                <c:pt idx="1">
                  <c:v>-23</c:v>
                </c:pt>
                <c:pt idx="2">
                  <c:v>-6.9999999999999947</c:v>
                </c:pt>
                <c:pt idx="3">
                  <c:v>-2.0000000000000018</c:v>
                </c:pt>
                <c:pt idx="4">
                  <c:v>-1.0000000000000009</c:v>
                </c:pt>
                <c:pt idx="5">
                  <c:v>-0.70000000000000062</c:v>
                </c:pt>
                <c:pt idx="6">
                  <c:v>-0.59999999999998943</c:v>
                </c:pt>
                <c:pt idx="7">
                  <c:v>-0.37999999999999146</c:v>
                </c:pt>
                <c:pt idx="8">
                  <c:v>-0.37999999999999146</c:v>
                </c:pt>
                <c:pt idx="9">
                  <c:v>-0.37999999999999146</c:v>
                </c:pt>
                <c:pt idx="10">
                  <c:v>-0.37999999999999146</c:v>
                </c:pt>
                <c:pt idx="11">
                  <c:v>-0.37999999999999146</c:v>
                </c:pt>
                <c:pt idx="12">
                  <c:v>-0.19000000000000128</c:v>
                </c:pt>
                <c:pt idx="13">
                  <c:v>-0.19000000000000128</c:v>
                </c:pt>
                <c:pt idx="14">
                  <c:v>-9.9999999999988987E-2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17656"/>
        <c:axId val="364818048"/>
      </c:scatterChart>
      <c:valAx>
        <c:axId val="364817656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'defect chart'!$A$3</c:f>
              <c:strCache>
                <c:ptCount val="1"/>
                <c:pt idx="0">
                  <c:v>Copper Cylinder Diameter (cm)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18048"/>
        <c:crossesAt val="-5"/>
        <c:crossBetween val="midCat"/>
      </c:valAx>
      <c:valAx>
        <c:axId val="364818048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'defect chart'!$A$23</c:f>
              <c:strCache>
                <c:ptCount val="1"/>
                <c:pt idx="0">
                  <c:v>Defect (percent)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1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6901084819259"/>
          <c:y val="0.42425432055208989"/>
          <c:w val="0.31935743987785964"/>
          <c:h val="0.132044410945576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6343708570172"/>
          <c:y val="0.28227236417582191"/>
          <c:w val="0.8243267904395386"/>
          <c:h val="0.60572095484111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error!$D$2</c:f>
              <c:strCache>
                <c:ptCount val="1"/>
                <c:pt idx="0">
                  <c:v>|MCNP6 p+ &amp; e-| 25 um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error!$C$4:$C$10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error!$E$4:$E$10</c:f>
              <c:numCache>
                <c:formatCode>0.00</c:formatCode>
                <c:ptCount val="7"/>
                <c:pt idx="0">
                  <c:v>31.599134070999991</c:v>
                </c:pt>
                <c:pt idx="1">
                  <c:v>6.4697330740000059</c:v>
                </c:pt>
                <c:pt idx="2">
                  <c:v>2.0490865700000027</c:v>
                </c:pt>
                <c:pt idx="3">
                  <c:v>1.0022126460000114</c:v>
                </c:pt>
                <c:pt idx="4">
                  <c:v>0.72688410000000259</c:v>
                </c:pt>
                <c:pt idx="5">
                  <c:v>0.55753659999999705</c:v>
                </c:pt>
                <c:pt idx="6">
                  <c:v>0.52411140000000467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error!$F$2</c:f>
              <c:strCache>
                <c:ptCount val="1"/>
                <c:pt idx="0">
                  <c:v>|MCNP6 p+ &amp; e-| 50 um</c:v>
                </c:pt>
              </c:strCache>
            </c:strRef>
          </c:tx>
          <c:xVal>
            <c:numRef>
              <c:f>error!$C$4:$C$10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error!$G$4:$G$10</c:f>
              <c:numCache>
                <c:formatCode>0.00</c:formatCode>
                <c:ptCount val="7"/>
                <c:pt idx="0">
                  <c:v>31.562969899999992</c:v>
                </c:pt>
                <c:pt idx="1">
                  <c:v>6.4085306399999986</c:v>
                </c:pt>
                <c:pt idx="2">
                  <c:v>2.0797540389999924</c:v>
                </c:pt>
                <c:pt idx="3">
                  <c:v>1.0362450859999983</c:v>
                </c:pt>
                <c:pt idx="4">
                  <c:v>0.74825439000000271</c:v>
                </c:pt>
                <c:pt idx="5">
                  <c:v>0.59034850000000416</c:v>
                </c:pt>
                <c:pt idx="6">
                  <c:v>0.54580490000001314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error!$H$2</c:f>
              <c:strCache>
                <c:ptCount val="1"/>
                <c:pt idx="0">
                  <c:v>|MCNP6 p+ &amp; e-| 75 um</c:v>
                </c:pt>
              </c:strCache>
            </c:strRef>
          </c:tx>
          <c:xVal>
            <c:numRef>
              <c:f>error!$C$4:$C$10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error!$I$4:$I$10</c:f>
              <c:numCache>
                <c:formatCode>0.00</c:formatCode>
                <c:ptCount val="7"/>
                <c:pt idx="0">
                  <c:v>31.592747115999998</c:v>
                </c:pt>
                <c:pt idx="1">
                  <c:v>6.502788830000017</c:v>
                </c:pt>
                <c:pt idx="2">
                  <c:v>2.0617490250000037</c:v>
                </c:pt>
                <c:pt idx="3">
                  <c:v>1.0519873000000013</c:v>
                </c:pt>
                <c:pt idx="4">
                  <c:v>0.72829020000000355</c:v>
                </c:pt>
                <c:pt idx="5">
                  <c:v>0.56322476000000288</c:v>
                </c:pt>
                <c:pt idx="6">
                  <c:v>0.56285276000002105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85312"/>
        <c:axId val="365684136"/>
      </c:scatterChart>
      <c:valAx>
        <c:axId val="365685312"/>
        <c:scaling>
          <c:orientation val="minMax"/>
          <c:max val="9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365684136"/>
        <c:crossesAt val="1"/>
        <c:crossBetween val="midCat"/>
      </c:valAx>
      <c:valAx>
        <c:axId val="365684136"/>
        <c:scaling>
          <c:logBase val="10"/>
          <c:orientation val="minMax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36568531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6832986727016943"/>
          <c:y val="0.32562222111825928"/>
          <c:w val="0.334159720639016"/>
          <c:h val="0.2065210809830082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6343708570172"/>
          <c:y val="0.28227236417582191"/>
          <c:w val="0.8243267904395386"/>
          <c:h val="0.60572095484111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'error just h+'!$D$2</c:f>
              <c:strCache>
                <c:ptCount val="1"/>
                <c:pt idx="0">
                  <c:v>MCNP6 p+ 25 um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'error just h+'!$C$4:$C$10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'error just h+'!$E$4:$E$10</c:f>
              <c:numCache>
                <c:formatCode>0.00</c:formatCode>
                <c:ptCount val="7"/>
                <c:pt idx="0">
                  <c:v>30.985826260999993</c:v>
                </c:pt>
                <c:pt idx="1">
                  <c:v>5.8295656440000005</c:v>
                </c:pt>
                <c:pt idx="2">
                  <c:v>1.4931793000000027</c:v>
                </c:pt>
                <c:pt idx="3">
                  <c:v>0.46445554600000882</c:v>
                </c:pt>
                <c:pt idx="4">
                  <c:v>0.20352399999999937</c:v>
                </c:pt>
                <c:pt idx="5">
                  <c:v>0.11511759999999205</c:v>
                </c:pt>
                <c:pt idx="6">
                  <c:v>9.7442800000002716E-2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'error just h+'!$F$2</c:f>
              <c:strCache>
                <c:ptCount val="1"/>
                <c:pt idx="0">
                  <c:v>MCNP6 p+ 50 um</c:v>
                </c:pt>
              </c:strCache>
            </c:strRef>
          </c:tx>
          <c:xVal>
            <c:numRef>
              <c:f>'error just h+'!$C$4:$C$10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'error just h+'!$G$4:$G$10</c:f>
              <c:numCache>
                <c:formatCode>0.00</c:formatCode>
                <c:ptCount val="7"/>
                <c:pt idx="0">
                  <c:v>30.927723784999994</c:v>
                </c:pt>
                <c:pt idx="1">
                  <c:v>5.7923298800000023</c:v>
                </c:pt>
                <c:pt idx="2">
                  <c:v>1.4835378589999948</c:v>
                </c:pt>
                <c:pt idx="3">
                  <c:v>0.47835474599999817</c:v>
                </c:pt>
                <c:pt idx="4">
                  <c:v>0.21118820000000094</c:v>
                </c:pt>
                <c:pt idx="5">
                  <c:v>0.11870110000000711</c:v>
                </c:pt>
                <c:pt idx="6">
                  <c:v>0.11653990000001224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'error just h+'!$H$2</c:f>
              <c:strCache>
                <c:ptCount val="1"/>
                <c:pt idx="0">
                  <c:v>MCNP6 p+ 75 um</c:v>
                </c:pt>
              </c:strCache>
            </c:strRef>
          </c:tx>
          <c:xVal>
            <c:numRef>
              <c:f>'error just h+'!$C$4:$C$10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'error just h+'!$I$4:$I$10</c:f>
              <c:numCache>
                <c:formatCode>0.00</c:formatCode>
                <c:ptCount val="7"/>
                <c:pt idx="0">
                  <c:v>30.932309579999995</c:v>
                </c:pt>
                <c:pt idx="1">
                  <c:v>5.8630338700000113</c:v>
                </c:pt>
                <c:pt idx="2">
                  <c:v>1.4899698949999984</c:v>
                </c:pt>
                <c:pt idx="3">
                  <c:v>0.49515719999999597</c:v>
                </c:pt>
                <c:pt idx="4">
                  <c:v>0.2045638999999988</c:v>
                </c:pt>
                <c:pt idx="5">
                  <c:v>0.11977106000000681</c:v>
                </c:pt>
                <c:pt idx="6">
                  <c:v>0.11688456000001901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29896"/>
        <c:axId val="294026368"/>
      </c:scatterChart>
      <c:valAx>
        <c:axId val="294029896"/>
        <c:scaling>
          <c:orientation val="minMax"/>
          <c:max val="9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294026368"/>
        <c:crossesAt val="1"/>
        <c:crossBetween val="midCat"/>
      </c:valAx>
      <c:valAx>
        <c:axId val="294026368"/>
        <c:scaling>
          <c:logBase val="10"/>
          <c:orientation val="minMax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29402989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6832986727016943"/>
          <c:y val="0.32562222111825928"/>
          <c:w val="0.334159720639016"/>
          <c:h val="0.2065210809830082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6343708570172"/>
          <c:y val="0.28227236417582191"/>
          <c:w val="0.8243267904395386"/>
          <c:h val="0.60572095484111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'srim digitize'!$C$3</c:f>
              <c:strCache>
                <c:ptCount val="1"/>
                <c:pt idx="0">
                  <c:v>srim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'srim digitize'!$B$4:$B$18</c:f>
              <c:numCache>
                <c:formatCode>General</c:formatCode>
                <c:ptCount val="15"/>
                <c:pt idx="0">
                  <c:v>2.4</c:v>
                </c:pt>
                <c:pt idx="1">
                  <c:v>2.8</c:v>
                </c:pt>
                <c:pt idx="2">
                  <c:v>3.1999999999999997</c:v>
                </c:pt>
                <c:pt idx="3">
                  <c:v>3.5999999999999996</c:v>
                </c:pt>
                <c:pt idx="4">
                  <c:v>3.9999999999999996</c:v>
                </c:pt>
                <c:pt idx="5">
                  <c:v>4.3999999999999995</c:v>
                </c:pt>
                <c:pt idx="6">
                  <c:v>4.8</c:v>
                </c:pt>
                <c:pt idx="7">
                  <c:v>5.2</c:v>
                </c:pt>
                <c:pt idx="8">
                  <c:v>5.6000000000000005</c:v>
                </c:pt>
                <c:pt idx="9">
                  <c:v>6.0000000000000009</c:v>
                </c:pt>
                <c:pt idx="10">
                  <c:v>6.4000000000000012</c:v>
                </c:pt>
                <c:pt idx="11">
                  <c:v>6.8000000000000016</c:v>
                </c:pt>
                <c:pt idx="12">
                  <c:v>7.200000000000002</c:v>
                </c:pt>
                <c:pt idx="13">
                  <c:v>7.6000000000000023</c:v>
                </c:pt>
                <c:pt idx="14">
                  <c:v>8.0000000000000018</c:v>
                </c:pt>
              </c:numCache>
            </c:numRef>
          </c:xVal>
          <c:yVal>
            <c:numRef>
              <c:f>'srim digitize'!$C$4:$C$18</c:f>
              <c:numCache>
                <c:formatCode>0.00</c:formatCode>
                <c:ptCount val="15"/>
                <c:pt idx="0">
                  <c:v>66</c:v>
                </c:pt>
                <c:pt idx="1">
                  <c:v>23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0.7</c:v>
                </c:pt>
                <c:pt idx="6">
                  <c:v>0.6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0.19</c:v>
                </c:pt>
                <c:pt idx="13">
                  <c:v>0.19</c:v>
                </c:pt>
                <c:pt idx="1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24776"/>
        <c:axId val="370626736"/>
      </c:scatterChart>
      <c:valAx>
        <c:axId val="370624776"/>
        <c:scaling>
          <c:orientation val="minMax"/>
          <c:max val="9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370626736"/>
        <c:crossesAt val="1"/>
        <c:crossBetween val="midCat"/>
      </c:valAx>
      <c:valAx>
        <c:axId val="370626736"/>
        <c:scaling>
          <c:logBase val="10"/>
          <c:orientation val="minMax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85000"/>
                  </a:schemeClr>
                </a:solidFill>
              </a:defRPr>
            </a:pPr>
            <a:endParaRPr lang="en-US"/>
          </a:p>
        </c:txPr>
        <c:crossAx val="37062477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56832986727016943"/>
          <c:y val="0.32562222111825928"/>
          <c:w val="0.334159720639016"/>
          <c:h val="0.2065210809830082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(2)'!$D$22</c:f>
              <c:strCache>
                <c:ptCount val="1"/>
                <c:pt idx="0">
                  <c:v>%S 25 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'efficiency (2)'!$C$23:$C$29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'efficiency (2)'!$D$23:$D$29</c:f>
              <c:numCache>
                <c:formatCode>0.00</c:formatCode>
                <c:ptCount val="7"/>
                <c:pt idx="0">
                  <c:v>68.400865929000005</c:v>
                </c:pt>
                <c:pt idx="1">
                  <c:v>93.530266925999996</c:v>
                </c:pt>
                <c:pt idx="2">
                  <c:v>97.95091343</c:v>
                </c:pt>
                <c:pt idx="3">
                  <c:v>98.997787353999982</c:v>
                </c:pt>
                <c:pt idx="4">
                  <c:v>99.273115899999993</c:v>
                </c:pt>
                <c:pt idx="5">
                  <c:v>99.442463400000008</c:v>
                </c:pt>
                <c:pt idx="6">
                  <c:v>99.47588859999999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'efficiency (2)'!$E$22</c:f>
              <c:strCache>
                <c:ptCount val="1"/>
                <c:pt idx="0">
                  <c:v>%S 50 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'efficiency (2)'!$C$23:$C$29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'efficiency (2)'!$E$23:$E$29</c:f>
              <c:numCache>
                <c:formatCode>0.00</c:formatCode>
                <c:ptCount val="7"/>
                <c:pt idx="0">
                  <c:v>68.437030100000001</c:v>
                </c:pt>
                <c:pt idx="1">
                  <c:v>93.591469360000005</c:v>
                </c:pt>
                <c:pt idx="2">
                  <c:v>97.920245961000006</c:v>
                </c:pt>
                <c:pt idx="3">
                  <c:v>98.963754914000006</c:v>
                </c:pt>
                <c:pt idx="4">
                  <c:v>99.25174561</c:v>
                </c:pt>
                <c:pt idx="5">
                  <c:v>99.409651499999995</c:v>
                </c:pt>
                <c:pt idx="6">
                  <c:v>99.454195099999993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'efficiency (2)'!$F$22</c:f>
              <c:strCache>
                <c:ptCount val="1"/>
                <c:pt idx="0">
                  <c:v>%S 75 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'efficiency (2)'!$C$23:$C$29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'efficiency (2)'!$F$23:$F$29</c:f>
              <c:numCache>
                <c:formatCode>0.00</c:formatCode>
                <c:ptCount val="7"/>
                <c:pt idx="0">
                  <c:v>68.407252884000002</c:v>
                </c:pt>
                <c:pt idx="1">
                  <c:v>93.497211169999986</c:v>
                </c:pt>
                <c:pt idx="2">
                  <c:v>97.938250975000003</c:v>
                </c:pt>
                <c:pt idx="3">
                  <c:v>98.948012699999992</c:v>
                </c:pt>
                <c:pt idx="4">
                  <c:v>99.271709799999996</c:v>
                </c:pt>
                <c:pt idx="5">
                  <c:v>99.436775240000003</c:v>
                </c:pt>
                <c:pt idx="6">
                  <c:v>99.437147239999973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'efficiency (2)'!$G$22</c:f>
              <c:strCache>
                <c:ptCount val="1"/>
                <c:pt idx="0">
                  <c:v>neg. %S(e-) 25 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'efficiency (2)'!$C$23:$C$29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'efficiency (2)'!$G$23:$G$29</c:f>
              <c:numCache>
                <c:formatCode>0.00</c:formatCode>
                <c:ptCount val="7"/>
                <c:pt idx="0">
                  <c:v>0.61330780999999668</c:v>
                </c:pt>
                <c:pt idx="1">
                  <c:v>0.64016743000000487</c:v>
                </c:pt>
                <c:pt idx="2">
                  <c:v>0.55590727000000006</c:v>
                </c:pt>
                <c:pt idx="3">
                  <c:v>0.53775710000000254</c:v>
                </c:pt>
                <c:pt idx="4">
                  <c:v>0.52336010000000321</c:v>
                </c:pt>
                <c:pt idx="5">
                  <c:v>0.442419000000005</c:v>
                </c:pt>
                <c:pt idx="6">
                  <c:v>0.42666860000000195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'efficiency (2)'!$H$22</c:f>
              <c:strCache>
                <c:ptCount val="1"/>
                <c:pt idx="0">
                  <c:v>neg. %S(e-) 50 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'efficiency (2)'!$C$23:$C$29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'efficiency (2)'!$H$23:$H$29</c:f>
              <c:numCache>
                <c:formatCode>0.00</c:formatCode>
                <c:ptCount val="7"/>
                <c:pt idx="0">
                  <c:v>0.63524611499999883</c:v>
                </c:pt>
                <c:pt idx="1">
                  <c:v>0.61620075999999635</c:v>
                </c:pt>
                <c:pt idx="2">
                  <c:v>0.59621617999999765</c:v>
                </c:pt>
                <c:pt idx="3">
                  <c:v>0.55789034000000015</c:v>
                </c:pt>
                <c:pt idx="4">
                  <c:v>0.53706619000000178</c:v>
                </c:pt>
                <c:pt idx="5">
                  <c:v>0.47164739999999705</c:v>
                </c:pt>
                <c:pt idx="6">
                  <c:v>0.4292650000000009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'efficiency (2)'!$I$22</c:f>
              <c:strCache>
                <c:ptCount val="1"/>
                <c:pt idx="0">
                  <c:v>neg. %S(e-) 75 um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'efficiency (2)'!$C$23:$C$29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'efficiency (2)'!$I$23:$I$29</c:f>
              <c:numCache>
                <c:formatCode>0.00</c:formatCode>
                <c:ptCount val="7"/>
                <c:pt idx="0">
                  <c:v>0.66043753600000255</c:v>
                </c:pt>
                <c:pt idx="1">
                  <c:v>0.6397549600000052</c:v>
                </c:pt>
                <c:pt idx="2">
                  <c:v>0.57177913000000524</c:v>
                </c:pt>
                <c:pt idx="3">
                  <c:v>0.55683010000000532</c:v>
                </c:pt>
                <c:pt idx="4">
                  <c:v>0.52372630000000475</c:v>
                </c:pt>
                <c:pt idx="5">
                  <c:v>0.44345369999999606</c:v>
                </c:pt>
                <c:pt idx="6">
                  <c:v>0.44596820000000204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25392"/>
        <c:axId val="398032464"/>
      </c:scatterChart>
      <c:valAx>
        <c:axId val="3006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32464"/>
        <c:crossesAt val="0.1"/>
        <c:crossBetween val="midCat"/>
      </c:valAx>
      <c:valAx>
        <c:axId val="39803246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490537</xdr:colOff>
      <xdr:row>2</xdr:row>
      <xdr:rowOff>171449</xdr:rowOff>
    </xdr:from>
    <xdr:to>
      <xdr:col>21</xdr:col>
      <xdr:colOff>57150</xdr:colOff>
      <xdr:row>27</xdr:row>
      <xdr:rowOff>85724</xdr:rowOff>
    </xdr:to>
    <xdr:grpSp>
      <xdr:nvGrpSpPr>
        <xdr:cNvPr id="5" name="Group 4"/>
        <xdr:cNvGrpSpPr/>
      </xdr:nvGrpSpPr>
      <xdr:grpSpPr>
        <a:xfrm>
          <a:off x="8415337" y="552449"/>
          <a:ext cx="4443413" cy="4676775"/>
          <a:chOff x="6529387" y="123824"/>
          <a:chExt cx="4443413" cy="4676775"/>
        </a:xfrm>
      </xdr:grpSpPr>
      <xdr:graphicFrame macro="">
        <xdr:nvGraphicFramePr>
          <xdr:cNvPr id="2" name="Chart 1"/>
          <xdr:cNvGraphicFramePr/>
        </xdr:nvGraphicFramePr>
        <xdr:xfrm>
          <a:off x="6529387" y="123824"/>
          <a:ext cx="4443413" cy="4676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2">
        <xdr:nvSpPr>
          <xdr:cNvPr id="3" name="TextBox 2"/>
          <xdr:cNvSpPr txBox="1"/>
        </xdr:nvSpPr>
        <xdr:spPr>
          <a:xfrm>
            <a:off x="6772274" y="3981448"/>
            <a:ext cx="4067175" cy="585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7E3DDD7D-D17A-4818-9DA4-B1F09EC9B137}" type="TxLink">
              <a:rPr lang="en-US" sz="1050" b="0" i="0" u="none" strike="noStrike">
                <a:solidFill>
                  <a:srgbClr val="000000"/>
                </a:solidFill>
                <a:latin typeface="Calibri"/>
              </a:rPr>
              <a:pPr/>
              <a:t>Note: Assumes 50 um Kapton, 250 MEV proton beam, 2cm diameter. Based on mc-ptc-11, mode h n p e a d t. This was basis for 6cm diameter.</a:t>
            </a:fld>
            <a:endParaRPr lang="en-US" sz="105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3</xdr:row>
      <xdr:rowOff>133349</xdr:rowOff>
    </xdr:from>
    <xdr:to>
      <xdr:col>16</xdr:col>
      <xdr:colOff>276225</xdr:colOff>
      <xdr:row>28</xdr:row>
      <xdr:rowOff>47624</xdr:rowOff>
    </xdr:to>
    <xdr:grpSp>
      <xdr:nvGrpSpPr>
        <xdr:cNvPr id="6" name="Group 5"/>
        <xdr:cNvGrpSpPr/>
      </xdr:nvGrpSpPr>
      <xdr:grpSpPr>
        <a:xfrm>
          <a:off x="5757862" y="704849"/>
          <a:ext cx="4443413" cy="4676775"/>
          <a:chOff x="5757862" y="704849"/>
          <a:chExt cx="4443413" cy="4676775"/>
        </a:xfrm>
      </xdr:grpSpPr>
      <xdr:graphicFrame macro="">
        <xdr:nvGraphicFramePr>
          <xdr:cNvPr id="3" name="Chart 2"/>
          <xdr:cNvGraphicFramePr/>
        </xdr:nvGraphicFramePr>
        <xdr:xfrm>
          <a:off x="5757862" y="704849"/>
          <a:ext cx="4443413" cy="4676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2">
        <xdr:nvSpPr>
          <xdr:cNvPr id="4" name="TextBox 3"/>
          <xdr:cNvSpPr txBox="1"/>
        </xdr:nvSpPr>
        <xdr:spPr>
          <a:xfrm>
            <a:off x="6000749" y="4610098"/>
            <a:ext cx="4067175" cy="585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7E3DDD7D-D17A-4818-9DA4-B1F09EC9B137}" type="TxLink">
              <a:rPr lang="en-US" sz="1050" b="0" i="0" u="none" strike="noStrike">
                <a:solidFill>
                  <a:srgbClr val="000000"/>
                </a:solidFill>
                <a:latin typeface="Calibri"/>
              </a:rPr>
              <a:pPr/>
              <a:t>Note: Assumes 50 um Kapton, 250 MEV proton beam, 2cm diameter. Based on mc-ptc-11, mode h n p e a d t. This was basis for 6cm diameter.</a:t>
            </a:fld>
            <a:endParaRPr lang="en-US" sz="1050"/>
          </a:p>
        </xdr:txBody>
      </xdr:sp>
    </xdr:grpSp>
    <xdr:clientData/>
  </xdr:twoCellAnchor>
  <xdr:twoCellAnchor>
    <xdr:from>
      <xdr:col>17</xdr:col>
      <xdr:colOff>90487</xdr:colOff>
      <xdr:row>3</xdr:row>
      <xdr:rowOff>95249</xdr:rowOff>
    </xdr:from>
    <xdr:to>
      <xdr:col>24</xdr:col>
      <xdr:colOff>266700</xdr:colOff>
      <xdr:row>28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0.05859</cdr:x>
      <cdr:y>0.82756</cdr:y>
    </cdr:from>
    <cdr:to>
      <cdr:x>0.97392</cdr:x>
      <cdr:y>0.95277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260350" y="3870325"/>
          <a:ext cx="4067175" cy="58554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E3DDD7D-D17A-4818-9DA4-B1F09EC9B137}" type="TxLink">
            <a:rPr lang="en-US" sz="1050" b="0" i="0" u="none" strike="noStrike">
              <a:solidFill>
                <a:srgbClr val="000000"/>
              </a:solidFill>
              <a:latin typeface="Calibri"/>
            </a:rPr>
            <a:pPr/>
            <a:t>Note: Assumes 50 um Kapton, 250 MEV proton beam, 2cm diameter. Based on mc-ptc-11, mode h n p e a d t. This was basis for 6cm diameter.</a:t>
          </a:fld>
          <a:endParaRPr lang="en-US" sz="105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167639</xdr:rowOff>
    </xdr:from>
    <xdr:to>
      <xdr:col>22</xdr:col>
      <xdr:colOff>76200</xdr:colOff>
      <xdr:row>26</xdr:row>
      <xdr:rowOff>99060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7639"/>
          <a:ext cx="7200900" cy="468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190220</xdr:colOff>
      <xdr:row>0</xdr:row>
      <xdr:rowOff>167392</xdr:rowOff>
    </xdr:from>
    <xdr:to>
      <xdr:col>22</xdr:col>
      <xdr:colOff>68580</xdr:colOff>
      <xdr:row>26</xdr:row>
      <xdr:rowOff>86369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167639</xdr:rowOff>
    </xdr:from>
    <xdr:to>
      <xdr:col>22</xdr:col>
      <xdr:colOff>76200</xdr:colOff>
      <xdr:row>26</xdr:row>
      <xdr:rowOff>99060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7639"/>
          <a:ext cx="7200900" cy="468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190220</xdr:colOff>
      <xdr:row>0</xdr:row>
      <xdr:rowOff>167392</xdr:rowOff>
    </xdr:from>
    <xdr:to>
      <xdr:col>22</xdr:col>
      <xdr:colOff>68580</xdr:colOff>
      <xdr:row>26</xdr:row>
      <xdr:rowOff>86369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167639</xdr:rowOff>
    </xdr:from>
    <xdr:to>
      <xdr:col>16</xdr:col>
      <xdr:colOff>76200</xdr:colOff>
      <xdr:row>26</xdr:row>
      <xdr:rowOff>99060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7639"/>
          <a:ext cx="7200900" cy="4884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190220</xdr:colOff>
      <xdr:row>0</xdr:row>
      <xdr:rowOff>167392</xdr:rowOff>
    </xdr:from>
    <xdr:to>
      <xdr:col>16</xdr:col>
      <xdr:colOff>68580</xdr:colOff>
      <xdr:row>26</xdr:row>
      <xdr:rowOff>86369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13</xdr:row>
      <xdr:rowOff>33336</xdr:rowOff>
    </xdr:from>
    <xdr:to>
      <xdr:col>21</xdr:col>
      <xdr:colOff>142875</xdr:colOff>
      <xdr:row>36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 t="s">
        <v>34</v>
      </c>
    </row>
    <row r="2" spans="1:11" x14ac:dyDescent="0.25">
      <c r="A2" t="s">
        <v>37</v>
      </c>
    </row>
    <row r="3" spans="1:11" x14ac:dyDescent="0.25">
      <c r="A3" t="s">
        <v>32</v>
      </c>
    </row>
    <row r="4" spans="1:11" x14ac:dyDescent="0.25">
      <c r="A4" t="s">
        <v>33</v>
      </c>
    </row>
    <row r="5" spans="1:11" x14ac:dyDescent="0.25">
      <c r="A5" t="s">
        <v>25</v>
      </c>
    </row>
    <row r="6" spans="1:11" x14ac:dyDescent="0.25">
      <c r="D6" t="s">
        <v>20</v>
      </c>
    </row>
    <row r="7" spans="1:11" x14ac:dyDescent="0.25">
      <c r="D7" s="4"/>
    </row>
    <row r="8" spans="1:11" x14ac:dyDescent="0.25">
      <c r="B8" s="1" t="s">
        <v>0</v>
      </c>
      <c r="C8" s="1" t="s">
        <v>1</v>
      </c>
      <c r="D8" s="1" t="str">
        <f t="shared" ref="D8" si="0">D6&amp;D7</f>
        <v>Eff (P+ &amp; e-)</v>
      </c>
      <c r="E8" s="1" t="s">
        <v>29</v>
      </c>
      <c r="F8" s="1" t="s">
        <v>28</v>
      </c>
    </row>
    <row r="9" spans="1:11" x14ac:dyDescent="0.25">
      <c r="B9" s="1">
        <v>1</v>
      </c>
      <c r="C9" s="1">
        <f>2*B9</f>
        <v>2</v>
      </c>
      <c r="D9" s="2">
        <v>0.68437030100000007</v>
      </c>
      <c r="E9" s="2">
        <v>0.69072276215000006</v>
      </c>
      <c r="F9" s="2">
        <f t="shared" ref="F9:F15" si="1">D9-E9</f>
        <v>-6.3524611499999883E-3</v>
      </c>
      <c r="I9" s="5"/>
      <c r="J9" s="5"/>
      <c r="K9" s="5"/>
    </row>
    <row r="10" spans="1:11" x14ac:dyDescent="0.25">
      <c r="B10" s="1">
        <f>0.5+B9</f>
        <v>1.5</v>
      </c>
      <c r="C10" s="1">
        <f t="shared" ref="C10:C15" si="2">2*B10</f>
        <v>3</v>
      </c>
      <c r="D10" s="2">
        <v>0.93591469360000001</v>
      </c>
      <c r="E10" s="2">
        <v>0.94207670119999998</v>
      </c>
      <c r="F10" s="2">
        <f t="shared" si="1"/>
        <v>-6.1620075999999635E-3</v>
      </c>
      <c r="I10" s="5"/>
      <c r="J10" s="5"/>
      <c r="K10" s="5"/>
    </row>
    <row r="11" spans="1:11" x14ac:dyDescent="0.25">
      <c r="B11" s="1">
        <f t="shared" ref="B11:B13" si="3">0.5+B10</f>
        <v>2</v>
      </c>
      <c r="C11" s="1">
        <f t="shared" si="2"/>
        <v>4</v>
      </c>
      <c r="D11" s="2">
        <v>0.97920245961000008</v>
      </c>
      <c r="E11" s="2">
        <v>0.98516462141000005</v>
      </c>
      <c r="F11" s="2">
        <f t="shared" si="1"/>
        <v>-5.9621617999999765E-3</v>
      </c>
      <c r="I11" s="5"/>
      <c r="J11" s="5"/>
      <c r="K11" s="5"/>
    </row>
    <row r="12" spans="1:11" x14ac:dyDescent="0.25">
      <c r="B12" s="1">
        <f>0.5+B11</f>
        <v>2.5</v>
      </c>
      <c r="C12" s="1">
        <f t="shared" si="2"/>
        <v>5</v>
      </c>
      <c r="D12" s="2">
        <v>0.98963754914000002</v>
      </c>
      <c r="E12" s="2">
        <v>0.99521645254000002</v>
      </c>
      <c r="F12" s="2">
        <f t="shared" si="1"/>
        <v>-5.5789034000000015E-3</v>
      </c>
      <c r="I12" s="5"/>
      <c r="J12" s="5"/>
      <c r="K12" s="5"/>
    </row>
    <row r="13" spans="1:11" x14ac:dyDescent="0.25">
      <c r="B13" s="1">
        <f t="shared" si="3"/>
        <v>3</v>
      </c>
      <c r="C13" s="1">
        <f t="shared" si="2"/>
        <v>6</v>
      </c>
      <c r="D13" s="2">
        <v>0.99251745609999997</v>
      </c>
      <c r="E13" s="2">
        <v>0.99788811799999999</v>
      </c>
      <c r="F13" s="2">
        <f t="shared" si="1"/>
        <v>-5.3706619000000178E-3</v>
      </c>
      <c r="I13" s="5"/>
      <c r="J13" s="5"/>
      <c r="K13" s="5"/>
    </row>
    <row r="14" spans="1:11" x14ac:dyDescent="0.25">
      <c r="B14" s="1">
        <v>4</v>
      </c>
      <c r="C14" s="1">
        <f t="shared" si="2"/>
        <v>8</v>
      </c>
      <c r="D14" s="2">
        <v>0.99409651499999996</v>
      </c>
      <c r="E14" s="2">
        <v>0.99881298899999993</v>
      </c>
      <c r="F14" s="2">
        <f t="shared" si="1"/>
        <v>-4.7164739999999705E-3</v>
      </c>
      <c r="I14" s="5"/>
      <c r="J14" s="5"/>
      <c r="K14" s="5"/>
    </row>
    <row r="15" spans="1:11" x14ac:dyDescent="0.25">
      <c r="B15" s="1">
        <v>5</v>
      </c>
      <c r="C15" s="1">
        <f t="shared" si="2"/>
        <v>10</v>
      </c>
      <c r="D15" s="2">
        <v>0.99454195099999987</v>
      </c>
      <c r="E15" s="2">
        <v>0.99883460099999988</v>
      </c>
      <c r="F15" s="2">
        <f t="shared" si="1"/>
        <v>-4.292650000000009E-3</v>
      </c>
      <c r="I15" s="5"/>
      <c r="J15" s="5"/>
      <c r="K15" s="5"/>
    </row>
    <row r="18" spans="1:9" x14ac:dyDescent="0.25">
      <c r="A18" t="s">
        <v>12</v>
      </c>
    </row>
    <row r="19" spans="1:9" x14ac:dyDescent="0.25">
      <c r="A19" t="s">
        <v>13</v>
      </c>
    </row>
    <row r="20" spans="1:9" x14ac:dyDescent="0.25">
      <c r="A20" t="s">
        <v>16</v>
      </c>
    </row>
    <row r="21" spans="1:9" x14ac:dyDescent="0.25">
      <c r="A21" t="s">
        <v>19</v>
      </c>
    </row>
    <row r="22" spans="1:9" x14ac:dyDescent="0.25">
      <c r="A22" t="s">
        <v>18</v>
      </c>
    </row>
    <row r="26" spans="1:9" x14ac:dyDescent="0.25">
      <c r="C26" t="s">
        <v>1</v>
      </c>
      <c r="D26" t="s">
        <v>23</v>
      </c>
      <c r="E26" t="s">
        <v>30</v>
      </c>
      <c r="F26" t="s">
        <v>27</v>
      </c>
      <c r="G26" t="s">
        <v>1</v>
      </c>
      <c r="H26" s="1" t="s">
        <v>35</v>
      </c>
      <c r="I26" s="6" t="s">
        <v>36</v>
      </c>
    </row>
    <row r="27" spans="1:9" x14ac:dyDescent="0.25">
      <c r="C27">
        <f>C9</f>
        <v>2</v>
      </c>
      <c r="D27" s="5">
        <f t="shared" ref="D27:E33" si="4">100*D9</f>
        <v>68.437030100000001</v>
      </c>
      <c r="E27" s="5">
        <f t="shared" si="4"/>
        <v>69.072276215000002</v>
      </c>
      <c r="F27" s="5">
        <f t="shared" ref="F27:F33" si="5">-100*F9</f>
        <v>0.63524611499999883</v>
      </c>
      <c r="G27">
        <f>C27</f>
        <v>2</v>
      </c>
      <c r="H27" s="5">
        <f t="shared" ref="H27:I33" si="6">100-D27</f>
        <v>31.562969899999999</v>
      </c>
      <c r="I27" s="5">
        <f t="shared" si="6"/>
        <v>30.927723784999998</v>
      </c>
    </row>
    <row r="28" spans="1:9" x14ac:dyDescent="0.25">
      <c r="C28">
        <f t="shared" ref="C28:C33" si="7">C10</f>
        <v>3</v>
      </c>
      <c r="D28" s="5">
        <f t="shared" ref="D28" si="8">100*D10</f>
        <v>93.591469360000005</v>
      </c>
      <c r="E28" s="5">
        <f t="shared" si="4"/>
        <v>94.207670120000003</v>
      </c>
      <c r="F28" s="5">
        <f t="shared" si="5"/>
        <v>0.61620075999999635</v>
      </c>
      <c r="G28">
        <f t="shared" ref="G28:G33" si="9">C28</f>
        <v>3</v>
      </c>
      <c r="H28" s="5">
        <f t="shared" si="6"/>
        <v>6.4085306399999951</v>
      </c>
      <c r="I28" s="5">
        <f t="shared" si="6"/>
        <v>5.7923298799999969</v>
      </c>
    </row>
    <row r="29" spans="1:9" x14ac:dyDescent="0.25">
      <c r="C29">
        <f t="shared" si="7"/>
        <v>4</v>
      </c>
      <c r="D29" s="5">
        <f t="shared" ref="D29" si="10">100*D11</f>
        <v>97.920245961000006</v>
      </c>
      <c r="E29" s="5">
        <f t="shared" si="4"/>
        <v>98.516462141000005</v>
      </c>
      <c r="F29" s="5">
        <f t="shared" si="5"/>
        <v>0.59621617999999765</v>
      </c>
      <c r="G29">
        <f t="shared" si="9"/>
        <v>4</v>
      </c>
      <c r="H29" s="5">
        <f t="shared" si="6"/>
        <v>2.0797540389999938</v>
      </c>
      <c r="I29" s="5">
        <f t="shared" si="6"/>
        <v>1.4835378589999948</v>
      </c>
    </row>
    <row r="30" spans="1:9" x14ac:dyDescent="0.25">
      <c r="C30">
        <f t="shared" si="7"/>
        <v>5</v>
      </c>
      <c r="D30" s="5">
        <f t="shared" ref="D30" si="11">100*D12</f>
        <v>98.963754914000006</v>
      </c>
      <c r="E30" s="5">
        <f t="shared" si="4"/>
        <v>99.521645254000006</v>
      </c>
      <c r="F30" s="5">
        <f t="shared" si="5"/>
        <v>0.55789034000000015</v>
      </c>
      <c r="G30">
        <f t="shared" si="9"/>
        <v>5</v>
      </c>
      <c r="H30" s="5">
        <f t="shared" si="6"/>
        <v>1.0362450859999939</v>
      </c>
      <c r="I30" s="5">
        <f t="shared" si="6"/>
        <v>0.47835474599999372</v>
      </c>
    </row>
    <row r="31" spans="1:9" x14ac:dyDescent="0.25">
      <c r="C31">
        <f t="shared" si="7"/>
        <v>6</v>
      </c>
      <c r="D31" s="5">
        <f t="shared" ref="D31" si="12">100*D13</f>
        <v>99.25174561</v>
      </c>
      <c r="E31" s="5">
        <f t="shared" si="4"/>
        <v>99.788811800000005</v>
      </c>
      <c r="F31" s="5">
        <f t="shared" si="5"/>
        <v>0.53706619000000178</v>
      </c>
      <c r="G31">
        <f t="shared" si="9"/>
        <v>6</v>
      </c>
      <c r="H31" s="5">
        <f t="shared" si="6"/>
        <v>0.7482543899999996</v>
      </c>
      <c r="I31" s="5">
        <f t="shared" si="6"/>
        <v>0.21118819999999516</v>
      </c>
    </row>
    <row r="32" spans="1:9" x14ac:dyDescent="0.25">
      <c r="C32">
        <f t="shared" si="7"/>
        <v>8</v>
      </c>
      <c r="D32" s="5">
        <f t="shared" ref="D32" si="13">100*D14</f>
        <v>99.409651499999995</v>
      </c>
      <c r="E32" s="5">
        <f t="shared" si="4"/>
        <v>99.88129889999999</v>
      </c>
      <c r="F32" s="5">
        <f t="shared" si="5"/>
        <v>0.47164739999999705</v>
      </c>
      <c r="G32">
        <f t="shared" si="9"/>
        <v>8</v>
      </c>
      <c r="H32" s="5">
        <f t="shared" si="6"/>
        <v>0.59034850000000461</v>
      </c>
      <c r="I32" s="5">
        <f t="shared" si="6"/>
        <v>0.11870110000000977</v>
      </c>
    </row>
    <row r="33" spans="1:9" x14ac:dyDescent="0.25">
      <c r="C33">
        <f t="shared" si="7"/>
        <v>10</v>
      </c>
      <c r="D33" s="5">
        <f t="shared" ref="D33" si="14">100*D15</f>
        <v>99.454195099999993</v>
      </c>
      <c r="E33" s="5">
        <f t="shared" si="4"/>
        <v>99.883460099999994</v>
      </c>
      <c r="F33" s="5">
        <f t="shared" si="5"/>
        <v>0.4292650000000009</v>
      </c>
      <c r="G33">
        <f t="shared" si="9"/>
        <v>10</v>
      </c>
      <c r="H33" s="5">
        <f t="shared" si="6"/>
        <v>0.54580490000000736</v>
      </c>
      <c r="I33" s="5">
        <f t="shared" si="6"/>
        <v>0.11653990000000647</v>
      </c>
    </row>
    <row r="37" spans="1:9" x14ac:dyDescent="0.25">
      <c r="A37" s="1" t="s">
        <v>1</v>
      </c>
      <c r="B37" s="1" t="s">
        <v>31</v>
      </c>
    </row>
    <row r="38" spans="1:9" x14ac:dyDescent="0.25">
      <c r="A38" s="1">
        <v>2.4</v>
      </c>
      <c r="B38" s="3">
        <v>66</v>
      </c>
    </row>
    <row r="39" spans="1:9" x14ac:dyDescent="0.25">
      <c r="A39" s="1">
        <f>A38+0.4</f>
        <v>2.8</v>
      </c>
      <c r="B39" s="3">
        <v>23</v>
      </c>
    </row>
    <row r="40" spans="1:9" x14ac:dyDescent="0.25">
      <c r="A40" s="1">
        <f t="shared" ref="A40:A52" si="15">A39+0.4</f>
        <v>3.1999999999999997</v>
      </c>
      <c r="B40" s="3">
        <v>7</v>
      </c>
    </row>
    <row r="41" spans="1:9" x14ac:dyDescent="0.25">
      <c r="A41" s="1">
        <f t="shared" si="15"/>
        <v>3.5999999999999996</v>
      </c>
      <c r="B41" s="3">
        <v>2</v>
      </c>
    </row>
    <row r="42" spans="1:9" x14ac:dyDescent="0.25">
      <c r="A42" s="1">
        <f t="shared" si="15"/>
        <v>3.9999999999999996</v>
      </c>
      <c r="B42" s="3">
        <v>1</v>
      </c>
    </row>
    <row r="43" spans="1:9" x14ac:dyDescent="0.25">
      <c r="A43" s="1">
        <f t="shared" si="15"/>
        <v>4.3999999999999995</v>
      </c>
      <c r="B43" s="3">
        <v>0.7</v>
      </c>
    </row>
    <row r="44" spans="1:9" x14ac:dyDescent="0.25">
      <c r="A44" s="1">
        <f t="shared" si="15"/>
        <v>4.8</v>
      </c>
      <c r="B44" s="3">
        <v>0.6</v>
      </c>
    </row>
    <row r="45" spans="1:9" x14ac:dyDescent="0.25">
      <c r="A45" s="1">
        <f t="shared" si="15"/>
        <v>5.2</v>
      </c>
      <c r="B45" s="7">
        <v>0.38</v>
      </c>
    </row>
    <row r="46" spans="1:9" x14ac:dyDescent="0.25">
      <c r="A46" s="1">
        <f t="shared" si="15"/>
        <v>5.6000000000000005</v>
      </c>
      <c r="B46" s="7">
        <v>0.38</v>
      </c>
    </row>
    <row r="47" spans="1:9" x14ac:dyDescent="0.25">
      <c r="A47" s="1">
        <f t="shared" si="15"/>
        <v>6.0000000000000009</v>
      </c>
      <c r="B47" s="7">
        <v>0.38</v>
      </c>
    </row>
    <row r="48" spans="1:9" x14ac:dyDescent="0.25">
      <c r="A48" s="1">
        <f t="shared" si="15"/>
        <v>6.4000000000000012</v>
      </c>
      <c r="B48" s="7">
        <v>0.38</v>
      </c>
    </row>
    <row r="49" spans="1:2" x14ac:dyDescent="0.25">
      <c r="A49" s="1">
        <f t="shared" si="15"/>
        <v>6.8000000000000016</v>
      </c>
      <c r="B49" s="7">
        <v>0.38</v>
      </c>
    </row>
    <row r="50" spans="1:2" x14ac:dyDescent="0.25">
      <c r="A50" s="1">
        <f t="shared" si="15"/>
        <v>7.200000000000002</v>
      </c>
      <c r="B50" s="7">
        <v>0.19</v>
      </c>
    </row>
    <row r="51" spans="1:2" x14ac:dyDescent="0.25">
      <c r="A51" s="1">
        <f t="shared" si="15"/>
        <v>7.6000000000000023</v>
      </c>
      <c r="B51" s="7">
        <v>0.19</v>
      </c>
    </row>
    <row r="52" spans="1:2" x14ac:dyDescent="0.25">
      <c r="A52" s="1">
        <f t="shared" si="15"/>
        <v>8.0000000000000018</v>
      </c>
      <c r="B52" s="7">
        <v>0.1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R1" sqref="R1"/>
    </sheetView>
  </sheetViews>
  <sheetFormatPr defaultRowHeight="15" x14ac:dyDescent="0.25"/>
  <cols>
    <col min="4" max="4" width="11.7109375" customWidth="1"/>
  </cols>
  <sheetData>
    <row r="1" spans="1:18" x14ac:dyDescent="0.25">
      <c r="A1" t="s">
        <v>40</v>
      </c>
      <c r="R1" t="s">
        <v>44</v>
      </c>
    </row>
    <row r="2" spans="1:18" x14ac:dyDescent="0.25">
      <c r="A2" t="s">
        <v>37</v>
      </c>
    </row>
    <row r="3" spans="1:18" x14ac:dyDescent="0.25">
      <c r="A3" t="s">
        <v>32</v>
      </c>
    </row>
    <row r="4" spans="1:18" x14ac:dyDescent="0.25">
      <c r="A4" t="s">
        <v>39</v>
      </c>
    </row>
    <row r="5" spans="1:18" x14ac:dyDescent="0.25">
      <c r="A5" t="s">
        <v>25</v>
      </c>
    </row>
    <row r="6" spans="1:18" x14ac:dyDescent="0.25">
      <c r="D6" t="s">
        <v>20</v>
      </c>
      <c r="G6" t="s">
        <v>41</v>
      </c>
    </row>
    <row r="7" spans="1:18" x14ac:dyDescent="0.25">
      <c r="D7" s="1" t="s">
        <v>35</v>
      </c>
      <c r="E7" s="6" t="s">
        <v>36</v>
      </c>
      <c r="G7" s="1" t="s">
        <v>35</v>
      </c>
      <c r="H7" s="6" t="s">
        <v>36</v>
      </c>
    </row>
    <row r="8" spans="1:18" x14ac:dyDescent="0.25">
      <c r="B8" s="1" t="s">
        <v>0</v>
      </c>
      <c r="C8" s="1" t="s">
        <v>1</v>
      </c>
      <c r="D8" s="1" t="str">
        <f t="shared" ref="D8" si="0">D6&amp;D7</f>
        <v>Eff (P+ &amp; e-)MCNP</v>
      </c>
      <c r="E8" s="1" t="s">
        <v>29</v>
      </c>
      <c r="F8" s="1" t="s">
        <v>28</v>
      </c>
      <c r="G8" s="1" t="str">
        <f>D8</f>
        <v>Eff (P+ &amp; e-)MCNP</v>
      </c>
      <c r="H8" s="1" t="str">
        <f t="shared" ref="H8" si="1">E8</f>
        <v>no e-</v>
      </c>
    </row>
    <row r="9" spans="1:18" x14ac:dyDescent="0.25">
      <c r="B9" s="1">
        <v>1</v>
      </c>
      <c r="C9" s="1">
        <f>2*B9</f>
        <v>2</v>
      </c>
      <c r="D9" s="2">
        <v>0.68437030100000007</v>
      </c>
      <c r="E9" s="2">
        <v>0.69072276215000006</v>
      </c>
      <c r="F9" s="2">
        <f t="shared" ref="F9:F15" si="2">D9-E9</f>
        <v>-6.3524611499999883E-3</v>
      </c>
      <c r="G9" s="1">
        <f>100*(D9-1)</f>
        <v>-31.562969899999992</v>
      </c>
      <c r="H9" s="1">
        <f t="shared" ref="H9:H15" si="3">100*(E9-1)</f>
        <v>-30.927723784999994</v>
      </c>
      <c r="I9" s="5"/>
      <c r="J9" s="5"/>
      <c r="K9" s="5"/>
    </row>
    <row r="10" spans="1:18" x14ac:dyDescent="0.25">
      <c r="B10" s="1">
        <f>0.5+B9</f>
        <v>1.5</v>
      </c>
      <c r="C10" s="1">
        <f t="shared" ref="C10:C15" si="4">2*B10</f>
        <v>3</v>
      </c>
      <c r="D10" s="2">
        <v>0.93591469360000001</v>
      </c>
      <c r="E10" s="2">
        <v>0.94207670119999998</v>
      </c>
      <c r="F10" s="2">
        <f t="shared" si="2"/>
        <v>-6.1620075999999635E-3</v>
      </c>
      <c r="G10" s="1">
        <f t="shared" ref="G10:G15" si="5">100*(D10-1)</f>
        <v>-6.4085306399999986</v>
      </c>
      <c r="H10" s="1">
        <f t="shared" si="3"/>
        <v>-5.7923298800000023</v>
      </c>
      <c r="I10" s="5"/>
      <c r="J10" s="5"/>
      <c r="K10" s="5"/>
    </row>
    <row r="11" spans="1:18" x14ac:dyDescent="0.25">
      <c r="B11" s="1">
        <f t="shared" ref="B11:B13" si="6">0.5+B10</f>
        <v>2</v>
      </c>
      <c r="C11" s="1">
        <f t="shared" si="4"/>
        <v>4</v>
      </c>
      <c r="D11" s="2">
        <v>0.97920245961000008</v>
      </c>
      <c r="E11" s="2">
        <v>0.98516462141000005</v>
      </c>
      <c r="F11" s="2">
        <f t="shared" si="2"/>
        <v>-5.9621617999999765E-3</v>
      </c>
      <c r="G11" s="1">
        <f t="shared" si="5"/>
        <v>-2.0797540389999924</v>
      </c>
      <c r="H11" s="1">
        <f t="shared" si="3"/>
        <v>-1.4835378589999948</v>
      </c>
      <c r="I11" s="5"/>
      <c r="J11" s="5"/>
      <c r="K11" s="5"/>
    </row>
    <row r="12" spans="1:18" x14ac:dyDescent="0.25">
      <c r="B12" s="1">
        <f>0.5+B11</f>
        <v>2.5</v>
      </c>
      <c r="C12" s="1">
        <f t="shared" si="4"/>
        <v>5</v>
      </c>
      <c r="D12" s="2">
        <v>0.98963754914000002</v>
      </c>
      <c r="E12" s="2">
        <v>0.99521645254000002</v>
      </c>
      <c r="F12" s="2">
        <f t="shared" si="2"/>
        <v>-5.5789034000000015E-3</v>
      </c>
      <c r="G12" s="1">
        <f t="shared" si="5"/>
        <v>-1.0362450859999983</v>
      </c>
      <c r="H12" s="1">
        <f t="shared" si="3"/>
        <v>-0.47835474599999817</v>
      </c>
      <c r="I12" s="5"/>
      <c r="J12" s="5"/>
      <c r="K12" s="5"/>
    </row>
    <row r="13" spans="1:18" x14ac:dyDescent="0.25">
      <c r="B13" s="1">
        <f t="shared" si="6"/>
        <v>3</v>
      </c>
      <c r="C13" s="1">
        <f t="shared" si="4"/>
        <v>6</v>
      </c>
      <c r="D13" s="2">
        <v>0.99251745609999997</v>
      </c>
      <c r="E13" s="2">
        <v>0.99788811799999999</v>
      </c>
      <c r="F13" s="2">
        <f t="shared" si="2"/>
        <v>-5.3706619000000178E-3</v>
      </c>
      <c r="G13" s="1">
        <f t="shared" si="5"/>
        <v>-0.74825439000000271</v>
      </c>
      <c r="H13" s="1">
        <f t="shared" si="3"/>
        <v>-0.21118820000000094</v>
      </c>
      <c r="I13" s="5"/>
      <c r="J13" s="5"/>
      <c r="K13" s="5"/>
    </row>
    <row r="14" spans="1:18" x14ac:dyDescent="0.25">
      <c r="B14" s="1">
        <v>4</v>
      </c>
      <c r="C14" s="1">
        <f t="shared" si="4"/>
        <v>8</v>
      </c>
      <c r="D14" s="2">
        <v>0.99409651499999996</v>
      </c>
      <c r="E14" s="2">
        <v>0.99881298899999993</v>
      </c>
      <c r="F14" s="2">
        <f t="shared" si="2"/>
        <v>-4.7164739999999705E-3</v>
      </c>
      <c r="G14" s="1">
        <f t="shared" si="5"/>
        <v>-0.59034850000000416</v>
      </c>
      <c r="H14" s="1">
        <f t="shared" si="3"/>
        <v>-0.11870110000000711</v>
      </c>
      <c r="I14" s="5"/>
      <c r="J14" s="5"/>
      <c r="K14" s="5"/>
    </row>
    <row r="15" spans="1:18" x14ac:dyDescent="0.25">
      <c r="B15" s="1">
        <v>5</v>
      </c>
      <c r="C15" s="1">
        <f t="shared" si="4"/>
        <v>10</v>
      </c>
      <c r="D15" s="2">
        <v>0.99454195099999987</v>
      </c>
      <c r="E15" s="2">
        <v>0.99883460099999988</v>
      </c>
      <c r="F15" s="2">
        <f t="shared" si="2"/>
        <v>-4.292650000000009E-3</v>
      </c>
      <c r="G15" s="1">
        <f t="shared" si="5"/>
        <v>-0.54580490000001314</v>
      </c>
      <c r="H15" s="1">
        <f t="shared" si="3"/>
        <v>-0.11653990000001224</v>
      </c>
      <c r="I15" s="5"/>
      <c r="J15" s="5"/>
      <c r="K15" s="5"/>
    </row>
    <row r="18" spans="1:11" x14ac:dyDescent="0.25">
      <c r="A18" t="s">
        <v>12</v>
      </c>
    </row>
    <row r="19" spans="1:11" x14ac:dyDescent="0.25">
      <c r="A19" t="s">
        <v>13</v>
      </c>
    </row>
    <row r="20" spans="1:11" x14ac:dyDescent="0.25">
      <c r="A20" t="s">
        <v>16</v>
      </c>
    </row>
    <row r="21" spans="1:11" x14ac:dyDescent="0.25">
      <c r="A21" t="s">
        <v>19</v>
      </c>
    </row>
    <row r="22" spans="1:11" x14ac:dyDescent="0.25">
      <c r="A22" t="s">
        <v>18</v>
      </c>
    </row>
    <row r="23" spans="1:11" x14ac:dyDescent="0.25">
      <c r="A23" t="s">
        <v>43</v>
      </c>
    </row>
    <row r="26" spans="1:11" x14ac:dyDescent="0.25">
      <c r="H26" s="1"/>
      <c r="I26" s="6"/>
    </row>
    <row r="27" spans="1:11" x14ac:dyDescent="0.25">
      <c r="D27" s="5"/>
      <c r="E27" s="5"/>
      <c r="F27" s="5"/>
      <c r="H27" s="5"/>
      <c r="I27" s="5"/>
      <c r="K27" s="5"/>
    </row>
    <row r="28" spans="1:11" x14ac:dyDescent="0.25">
      <c r="D28" s="5"/>
      <c r="E28" s="5"/>
      <c r="F28" s="5"/>
      <c r="H28" s="5"/>
      <c r="I28" s="5"/>
    </row>
    <row r="29" spans="1:11" x14ac:dyDescent="0.25">
      <c r="D29" s="5"/>
      <c r="E29" s="5"/>
      <c r="F29" s="5"/>
      <c r="H29" s="5"/>
      <c r="I29" s="5"/>
    </row>
    <row r="30" spans="1:11" x14ac:dyDescent="0.25">
      <c r="D30" s="5"/>
      <c r="E30" s="5"/>
      <c r="F30" s="5"/>
      <c r="H30" s="5"/>
      <c r="I30" s="5"/>
    </row>
    <row r="31" spans="1:11" x14ac:dyDescent="0.25">
      <c r="D31" s="5"/>
      <c r="E31" s="5"/>
      <c r="F31" s="5"/>
      <c r="H31" s="5"/>
      <c r="I31" s="5"/>
    </row>
    <row r="32" spans="1:11" x14ac:dyDescent="0.25">
      <c r="D32" s="5"/>
      <c r="E32" s="5"/>
      <c r="F32" s="5"/>
      <c r="H32" s="5"/>
      <c r="I32" s="5"/>
    </row>
    <row r="33" spans="1:9" x14ac:dyDescent="0.25">
      <c r="D33" s="5"/>
      <c r="E33" s="5"/>
      <c r="F33" s="5"/>
      <c r="H33" s="5"/>
      <c r="I33" s="5"/>
    </row>
    <row r="36" spans="1:9" x14ac:dyDescent="0.25">
      <c r="D36" t="s">
        <v>42</v>
      </c>
    </row>
    <row r="37" spans="1:9" x14ac:dyDescent="0.25">
      <c r="A37" s="1" t="s">
        <v>1</v>
      </c>
      <c r="B37" s="1" t="s">
        <v>31</v>
      </c>
      <c r="C37" t="s">
        <v>38</v>
      </c>
      <c r="D37" t="s">
        <v>38</v>
      </c>
    </row>
    <row r="38" spans="1:9" x14ac:dyDescent="0.25">
      <c r="A38" s="1">
        <v>2.4</v>
      </c>
      <c r="B38" s="3">
        <v>66</v>
      </c>
      <c r="C38">
        <f>(100-B38)/100</f>
        <v>0.34</v>
      </c>
      <c r="D38">
        <f>100*(C38-1)</f>
        <v>-65.999999999999986</v>
      </c>
    </row>
    <row r="39" spans="1:9" x14ac:dyDescent="0.25">
      <c r="A39" s="1">
        <f>A38+0.4</f>
        <v>2.8</v>
      </c>
      <c r="B39" s="3">
        <v>23</v>
      </c>
      <c r="C39">
        <f t="shared" ref="C39:C52" si="7">(100-B39)/100</f>
        <v>0.77</v>
      </c>
      <c r="D39">
        <f t="shared" ref="D39:D52" si="8">100*(C39-1)</f>
        <v>-23</v>
      </c>
    </row>
    <row r="40" spans="1:9" x14ac:dyDescent="0.25">
      <c r="A40" s="1">
        <f t="shared" ref="A40:A52" si="9">A39+0.4</f>
        <v>3.1999999999999997</v>
      </c>
      <c r="B40" s="3">
        <v>7</v>
      </c>
      <c r="C40">
        <f t="shared" si="7"/>
        <v>0.93</v>
      </c>
      <c r="D40">
        <f t="shared" si="8"/>
        <v>-6.9999999999999947</v>
      </c>
    </row>
    <row r="41" spans="1:9" x14ac:dyDescent="0.25">
      <c r="A41" s="1">
        <f t="shared" si="9"/>
        <v>3.5999999999999996</v>
      </c>
      <c r="B41" s="3">
        <v>2</v>
      </c>
      <c r="C41">
        <f t="shared" si="7"/>
        <v>0.98</v>
      </c>
      <c r="D41">
        <f t="shared" si="8"/>
        <v>-2.0000000000000018</v>
      </c>
    </row>
    <row r="42" spans="1:9" x14ac:dyDescent="0.25">
      <c r="A42" s="1">
        <f t="shared" si="9"/>
        <v>3.9999999999999996</v>
      </c>
      <c r="B42" s="3">
        <v>1</v>
      </c>
      <c r="C42">
        <f t="shared" si="7"/>
        <v>0.99</v>
      </c>
      <c r="D42">
        <f t="shared" si="8"/>
        <v>-1.0000000000000009</v>
      </c>
    </row>
    <row r="43" spans="1:9" x14ac:dyDescent="0.25">
      <c r="A43" s="1">
        <f t="shared" si="9"/>
        <v>4.3999999999999995</v>
      </c>
      <c r="B43" s="3">
        <v>0.7</v>
      </c>
      <c r="C43">
        <f t="shared" si="7"/>
        <v>0.99299999999999999</v>
      </c>
      <c r="D43">
        <f t="shared" si="8"/>
        <v>-0.70000000000000062</v>
      </c>
    </row>
    <row r="44" spans="1:9" x14ac:dyDescent="0.25">
      <c r="A44" s="1">
        <f t="shared" si="9"/>
        <v>4.8</v>
      </c>
      <c r="B44" s="3">
        <v>0.6</v>
      </c>
      <c r="C44">
        <f t="shared" si="7"/>
        <v>0.99400000000000011</v>
      </c>
      <c r="D44">
        <f t="shared" si="8"/>
        <v>-0.59999999999998943</v>
      </c>
    </row>
    <row r="45" spans="1:9" x14ac:dyDescent="0.25">
      <c r="A45" s="1">
        <f t="shared" si="9"/>
        <v>5.2</v>
      </c>
      <c r="B45" s="7">
        <v>0.38</v>
      </c>
      <c r="C45">
        <f t="shared" si="7"/>
        <v>0.99620000000000009</v>
      </c>
      <c r="D45">
        <f t="shared" si="8"/>
        <v>-0.37999999999999146</v>
      </c>
    </row>
    <row r="46" spans="1:9" x14ac:dyDescent="0.25">
      <c r="A46" s="1">
        <f t="shared" si="9"/>
        <v>5.6000000000000005</v>
      </c>
      <c r="B46" s="7">
        <v>0.38</v>
      </c>
      <c r="C46">
        <f t="shared" si="7"/>
        <v>0.99620000000000009</v>
      </c>
      <c r="D46">
        <f t="shared" si="8"/>
        <v>-0.37999999999999146</v>
      </c>
    </row>
    <row r="47" spans="1:9" x14ac:dyDescent="0.25">
      <c r="A47" s="1">
        <f t="shared" si="9"/>
        <v>6.0000000000000009</v>
      </c>
      <c r="B47" s="7">
        <v>0.38</v>
      </c>
      <c r="C47">
        <f t="shared" si="7"/>
        <v>0.99620000000000009</v>
      </c>
      <c r="D47">
        <f t="shared" si="8"/>
        <v>-0.37999999999999146</v>
      </c>
    </row>
    <row r="48" spans="1:9" x14ac:dyDescent="0.25">
      <c r="A48" s="1">
        <f t="shared" si="9"/>
        <v>6.4000000000000012</v>
      </c>
      <c r="B48" s="7">
        <v>0.38</v>
      </c>
      <c r="C48">
        <f t="shared" si="7"/>
        <v>0.99620000000000009</v>
      </c>
      <c r="D48">
        <f t="shared" si="8"/>
        <v>-0.37999999999999146</v>
      </c>
    </row>
    <row r="49" spans="1:4" x14ac:dyDescent="0.25">
      <c r="A49" s="1">
        <f t="shared" si="9"/>
        <v>6.8000000000000016</v>
      </c>
      <c r="B49" s="7">
        <v>0.38</v>
      </c>
      <c r="C49">
        <f t="shared" si="7"/>
        <v>0.99620000000000009</v>
      </c>
      <c r="D49">
        <f t="shared" si="8"/>
        <v>-0.37999999999999146</v>
      </c>
    </row>
    <row r="50" spans="1:4" x14ac:dyDescent="0.25">
      <c r="A50" s="1">
        <f t="shared" si="9"/>
        <v>7.200000000000002</v>
      </c>
      <c r="B50" s="7">
        <v>0.19</v>
      </c>
      <c r="C50">
        <f t="shared" si="7"/>
        <v>0.99809999999999999</v>
      </c>
      <c r="D50">
        <f t="shared" si="8"/>
        <v>-0.19000000000000128</v>
      </c>
    </row>
    <row r="51" spans="1:4" x14ac:dyDescent="0.25">
      <c r="A51" s="1">
        <f t="shared" si="9"/>
        <v>7.6000000000000023</v>
      </c>
      <c r="B51" s="7">
        <v>0.19</v>
      </c>
      <c r="C51">
        <f t="shared" si="7"/>
        <v>0.99809999999999999</v>
      </c>
      <c r="D51">
        <f t="shared" si="8"/>
        <v>-0.19000000000000128</v>
      </c>
    </row>
    <row r="52" spans="1:4" x14ac:dyDescent="0.25">
      <c r="A52" s="1">
        <f t="shared" si="9"/>
        <v>8.0000000000000018</v>
      </c>
      <c r="B52" s="7">
        <v>0.1</v>
      </c>
      <c r="C52">
        <f t="shared" si="7"/>
        <v>0.99900000000000011</v>
      </c>
      <c r="D52">
        <f t="shared" si="8"/>
        <v>-9.9999999999988987E-2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E10" sqref="E10"/>
    </sheetView>
  </sheetViews>
  <sheetFormatPr defaultRowHeight="15" x14ac:dyDescent="0.25"/>
  <sheetData>
    <row r="1" spans="2:9" x14ac:dyDescent="0.25">
      <c r="E1" t="s">
        <v>4</v>
      </c>
    </row>
    <row r="2" spans="2:9" ht="45" x14ac:dyDescent="0.25">
      <c r="D2" s="4" t="s">
        <v>5</v>
      </c>
      <c r="E2" s="4"/>
      <c r="F2" s="4" t="s">
        <v>6</v>
      </c>
      <c r="G2" s="4"/>
      <c r="H2" s="4" t="s">
        <v>7</v>
      </c>
      <c r="I2" s="4"/>
    </row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2:9" x14ac:dyDescent="0.25">
      <c r="B4" s="1">
        <v>1</v>
      </c>
      <c r="C4" s="1">
        <f>2*B4</f>
        <v>2</v>
      </c>
      <c r="D4" s="2">
        <v>0.6840086592900001</v>
      </c>
      <c r="E4" s="3">
        <v>31.599134070999991</v>
      </c>
      <c r="F4" s="2">
        <v>0.68437030100000007</v>
      </c>
      <c r="G4" s="3">
        <v>31.562969899999992</v>
      </c>
      <c r="H4" s="2">
        <v>0.68407252884000003</v>
      </c>
      <c r="I4" s="3">
        <v>31.592747115999998</v>
      </c>
    </row>
    <row r="5" spans="2:9" x14ac:dyDescent="0.25">
      <c r="B5" s="1">
        <f>0.5+B4</f>
        <v>1.5</v>
      </c>
      <c r="C5" s="1">
        <f t="shared" ref="C5:C10" si="0">2*B5</f>
        <v>3</v>
      </c>
      <c r="D5" s="2">
        <v>0.93530266925999994</v>
      </c>
      <c r="E5" s="3">
        <v>6.4697330740000059</v>
      </c>
      <c r="F5" s="2">
        <v>0.93591469360000001</v>
      </c>
      <c r="G5" s="3">
        <v>6.4085306399999986</v>
      </c>
      <c r="H5" s="2">
        <v>0.93497211169999983</v>
      </c>
      <c r="I5" s="3">
        <v>6.502788830000017</v>
      </c>
    </row>
    <row r="6" spans="2:9" x14ac:dyDescent="0.25">
      <c r="B6" s="1">
        <f t="shared" ref="B6:B8" si="1">0.5+B5</f>
        <v>2</v>
      </c>
      <c r="C6" s="1">
        <f t="shared" si="0"/>
        <v>4</v>
      </c>
      <c r="D6" s="2">
        <v>0.97950913429999997</v>
      </c>
      <c r="E6" s="3">
        <v>2.0490865700000027</v>
      </c>
      <c r="F6" s="2">
        <v>0.97920245961000008</v>
      </c>
      <c r="G6" s="3">
        <v>2.0797540389999924</v>
      </c>
      <c r="H6" s="2">
        <v>0.97938250974999996</v>
      </c>
      <c r="I6" s="3">
        <v>2.0617490250000037</v>
      </c>
    </row>
    <row r="7" spans="2:9" x14ac:dyDescent="0.25">
      <c r="B7" s="1">
        <f>0.5+B6</f>
        <v>2.5</v>
      </c>
      <c r="C7" s="1">
        <f t="shared" si="0"/>
        <v>5</v>
      </c>
      <c r="D7" s="2">
        <v>0.98997787353999989</v>
      </c>
      <c r="E7" s="3">
        <v>1.0022126460000114</v>
      </c>
      <c r="F7" s="2">
        <v>0.98963754914000002</v>
      </c>
      <c r="G7" s="3">
        <v>1.0362450859999983</v>
      </c>
      <c r="H7" s="2">
        <v>0.98948012699999999</v>
      </c>
      <c r="I7" s="3">
        <v>1.0519873000000013</v>
      </c>
    </row>
    <row r="8" spans="2:9" x14ac:dyDescent="0.25">
      <c r="B8" s="1">
        <f t="shared" si="1"/>
        <v>3</v>
      </c>
      <c r="C8" s="1">
        <f t="shared" si="0"/>
        <v>6</v>
      </c>
      <c r="D8" s="2">
        <v>0.99273115899999997</v>
      </c>
      <c r="E8" s="3">
        <v>0.72688410000000259</v>
      </c>
      <c r="F8" s="2">
        <v>0.99251745609999997</v>
      </c>
      <c r="G8" s="3">
        <v>0.74825439000000271</v>
      </c>
      <c r="H8" s="2">
        <v>0.99271709799999996</v>
      </c>
      <c r="I8" s="3">
        <v>0.72829020000000355</v>
      </c>
    </row>
    <row r="9" spans="2:9" x14ac:dyDescent="0.25">
      <c r="B9" s="1">
        <v>4</v>
      </c>
      <c r="C9" s="1">
        <f t="shared" si="0"/>
        <v>8</v>
      </c>
      <c r="D9" s="2">
        <v>0.99442463400000003</v>
      </c>
      <c r="E9" s="3">
        <v>0.55753659999999705</v>
      </c>
      <c r="F9" s="2">
        <v>0.99409651499999996</v>
      </c>
      <c r="G9" s="3">
        <v>0.59034850000000416</v>
      </c>
      <c r="H9" s="2">
        <v>0.99436775239999997</v>
      </c>
      <c r="I9" s="3">
        <v>0.56322476000000288</v>
      </c>
    </row>
    <row r="10" spans="2:9" x14ac:dyDescent="0.25">
      <c r="B10" s="1">
        <v>5</v>
      </c>
      <c r="C10" s="1">
        <f t="shared" si="0"/>
        <v>10</v>
      </c>
      <c r="D10" s="2">
        <v>0.99475888599999995</v>
      </c>
      <c r="E10" s="3">
        <v>0.52411140000000467</v>
      </c>
      <c r="F10" s="2">
        <v>0.99454195099999987</v>
      </c>
      <c r="G10" s="3">
        <v>0.54580490000001314</v>
      </c>
      <c r="H10" s="2">
        <v>0.99437147239999979</v>
      </c>
      <c r="I10" s="3">
        <v>0.56285276000002105</v>
      </c>
    </row>
    <row r="13" spans="2:9" x14ac:dyDescent="0.25">
      <c r="B13" t="s">
        <v>12</v>
      </c>
    </row>
    <row r="14" spans="2:9" x14ac:dyDescent="0.25">
      <c r="B14" t="s">
        <v>13</v>
      </c>
    </row>
    <row r="15" spans="2:9" x14ac:dyDescent="0.25">
      <c r="B15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B1" sqref="B1:I10"/>
    </sheetView>
  </sheetViews>
  <sheetFormatPr defaultRowHeight="15" x14ac:dyDescent="0.25"/>
  <sheetData>
    <row r="1" spans="2:9" x14ac:dyDescent="0.25">
      <c r="E1" t="s">
        <v>8</v>
      </c>
    </row>
    <row r="2" spans="2:9" x14ac:dyDescent="0.25">
      <c r="D2" t="s">
        <v>9</v>
      </c>
      <c r="F2" t="s">
        <v>10</v>
      </c>
      <c r="H2" t="s">
        <v>11</v>
      </c>
    </row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2:9" x14ac:dyDescent="0.25">
      <c r="B4" s="1">
        <v>1</v>
      </c>
      <c r="C4" s="1">
        <f>2*B4</f>
        <v>2</v>
      </c>
      <c r="D4" s="2">
        <v>0.69014173739000007</v>
      </c>
      <c r="E4" s="3">
        <v>30.985826260999993</v>
      </c>
      <c r="F4" s="2">
        <v>0.69072276215000006</v>
      </c>
      <c r="G4" s="3">
        <v>30.927723784999994</v>
      </c>
      <c r="H4" s="2">
        <v>0.69067690420000005</v>
      </c>
      <c r="I4" s="3">
        <v>30.932309579999995</v>
      </c>
    </row>
    <row r="5" spans="2:9" x14ac:dyDescent="0.25">
      <c r="B5" s="1">
        <f>0.5+B4</f>
        <v>1.5</v>
      </c>
      <c r="C5" s="1">
        <f t="shared" ref="C5:C10" si="0">2*B5</f>
        <v>3</v>
      </c>
      <c r="D5" s="2">
        <v>0.94170434355999999</v>
      </c>
      <c r="E5" s="3">
        <v>5.8295656440000005</v>
      </c>
      <c r="F5" s="2">
        <v>0.94207670119999998</v>
      </c>
      <c r="G5" s="3">
        <v>5.7923298800000023</v>
      </c>
      <c r="H5" s="2">
        <v>0.94136966129999988</v>
      </c>
      <c r="I5" s="3">
        <v>5.8630338700000113</v>
      </c>
    </row>
    <row r="6" spans="2:9" x14ac:dyDescent="0.25">
      <c r="B6" s="1">
        <f t="shared" ref="B6:B8" si="1">0.5+B5</f>
        <v>2</v>
      </c>
      <c r="C6" s="1">
        <f t="shared" si="0"/>
        <v>4</v>
      </c>
      <c r="D6" s="2">
        <v>0.98506820699999997</v>
      </c>
      <c r="E6" s="3">
        <v>1.4931793000000027</v>
      </c>
      <c r="F6" s="2">
        <v>0.98516462141000005</v>
      </c>
      <c r="G6" s="3">
        <v>1.4835378589999948</v>
      </c>
      <c r="H6" s="2">
        <v>0.98510030105000002</v>
      </c>
      <c r="I6" s="3">
        <v>1.4899698949999984</v>
      </c>
    </row>
    <row r="7" spans="2:9" x14ac:dyDescent="0.25">
      <c r="B7" s="1">
        <f>0.5+B6</f>
        <v>2.5</v>
      </c>
      <c r="C7" s="1">
        <f t="shared" si="0"/>
        <v>5</v>
      </c>
      <c r="D7" s="2">
        <v>0.99535544453999991</v>
      </c>
      <c r="E7" s="3">
        <v>0.46445554600000882</v>
      </c>
      <c r="F7" s="2">
        <v>0.99521645254000002</v>
      </c>
      <c r="G7" s="3">
        <v>0.47835474599999817</v>
      </c>
      <c r="H7" s="2">
        <v>0.99504842800000004</v>
      </c>
      <c r="I7" s="3">
        <v>0.49515719999999597</v>
      </c>
    </row>
    <row r="8" spans="2:9" x14ac:dyDescent="0.25">
      <c r="B8" s="1">
        <f t="shared" si="1"/>
        <v>3</v>
      </c>
      <c r="C8" s="1">
        <f t="shared" si="0"/>
        <v>6</v>
      </c>
      <c r="D8" s="2">
        <v>0.99796476000000001</v>
      </c>
      <c r="E8" s="3">
        <v>0.20352399999999937</v>
      </c>
      <c r="F8" s="2">
        <v>0.99788811799999999</v>
      </c>
      <c r="G8" s="3">
        <v>0.21118820000000094</v>
      </c>
      <c r="H8" s="2">
        <v>0.99795436100000001</v>
      </c>
      <c r="I8" s="3">
        <v>0.2045638999999988</v>
      </c>
    </row>
    <row r="9" spans="2:9" x14ac:dyDescent="0.25">
      <c r="B9" s="1">
        <v>4</v>
      </c>
      <c r="C9" s="1">
        <f t="shared" si="0"/>
        <v>8</v>
      </c>
      <c r="D9" s="2">
        <v>0.99884882400000008</v>
      </c>
      <c r="E9" s="3">
        <v>0.11511759999999205</v>
      </c>
      <c r="F9" s="2">
        <v>0.99881298899999993</v>
      </c>
      <c r="G9" s="3">
        <v>0.11870110000000711</v>
      </c>
      <c r="H9" s="2">
        <v>0.99880228939999993</v>
      </c>
      <c r="I9" s="3">
        <v>0.11977106000000681</v>
      </c>
    </row>
    <row r="10" spans="2:9" x14ac:dyDescent="0.25">
      <c r="B10" s="1">
        <v>5</v>
      </c>
      <c r="C10" s="1">
        <f t="shared" si="0"/>
        <v>10</v>
      </c>
      <c r="D10" s="2">
        <v>0.99902557199999997</v>
      </c>
      <c r="E10" s="3">
        <v>9.7442800000002716E-2</v>
      </c>
      <c r="F10" s="2">
        <v>0.99883460099999988</v>
      </c>
      <c r="G10" s="3">
        <v>0.11653990000001224</v>
      </c>
      <c r="H10" s="2">
        <v>0.99883115439999981</v>
      </c>
      <c r="I10" s="3">
        <v>0.11688456000001901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B3" sqref="B3:C18"/>
    </sheetView>
  </sheetViews>
  <sheetFormatPr defaultRowHeight="15" x14ac:dyDescent="0.25"/>
  <sheetData>
    <row r="1" spans="2:3" x14ac:dyDescent="0.25">
      <c r="C1" t="s">
        <v>8</v>
      </c>
    </row>
    <row r="3" spans="2:3" x14ac:dyDescent="0.25">
      <c r="B3" s="1" t="s">
        <v>1</v>
      </c>
      <c r="C3" s="1" t="s">
        <v>31</v>
      </c>
    </row>
    <row r="4" spans="2:3" x14ac:dyDescent="0.25">
      <c r="B4" s="1">
        <v>2.4</v>
      </c>
      <c r="C4" s="3">
        <v>66</v>
      </c>
    </row>
    <row r="5" spans="2:3" x14ac:dyDescent="0.25">
      <c r="B5" s="1">
        <f>B4+0.4</f>
        <v>2.8</v>
      </c>
      <c r="C5" s="3">
        <v>23</v>
      </c>
    </row>
    <row r="6" spans="2:3" x14ac:dyDescent="0.25">
      <c r="B6" s="1">
        <f t="shared" ref="B6:B18" si="0">B5+0.4</f>
        <v>3.1999999999999997</v>
      </c>
      <c r="C6" s="3">
        <v>7</v>
      </c>
    </row>
    <row r="7" spans="2:3" x14ac:dyDescent="0.25">
      <c r="B7" s="1">
        <f t="shared" si="0"/>
        <v>3.5999999999999996</v>
      </c>
      <c r="C7" s="3">
        <v>2</v>
      </c>
    </row>
    <row r="8" spans="2:3" x14ac:dyDescent="0.25">
      <c r="B8" s="1">
        <f t="shared" si="0"/>
        <v>3.9999999999999996</v>
      </c>
      <c r="C8" s="3">
        <v>1</v>
      </c>
    </row>
    <row r="9" spans="2:3" x14ac:dyDescent="0.25">
      <c r="B9" s="1">
        <f t="shared" si="0"/>
        <v>4.3999999999999995</v>
      </c>
      <c r="C9" s="3">
        <v>0.7</v>
      </c>
    </row>
    <row r="10" spans="2:3" x14ac:dyDescent="0.25">
      <c r="B10" s="1">
        <f t="shared" si="0"/>
        <v>4.8</v>
      </c>
      <c r="C10" s="3">
        <v>0.6</v>
      </c>
    </row>
    <row r="11" spans="2:3" x14ac:dyDescent="0.25">
      <c r="B11" s="1">
        <f t="shared" si="0"/>
        <v>5.2</v>
      </c>
      <c r="C11" s="7">
        <v>0.38</v>
      </c>
    </row>
    <row r="12" spans="2:3" x14ac:dyDescent="0.25">
      <c r="B12" s="1">
        <f t="shared" si="0"/>
        <v>5.6000000000000005</v>
      </c>
      <c r="C12" s="7">
        <v>0.38</v>
      </c>
    </row>
    <row r="13" spans="2:3" x14ac:dyDescent="0.25">
      <c r="B13" s="1">
        <f t="shared" si="0"/>
        <v>6.0000000000000009</v>
      </c>
      <c r="C13" s="7">
        <v>0.38</v>
      </c>
    </row>
    <row r="14" spans="2:3" x14ac:dyDescent="0.25">
      <c r="B14" s="1">
        <f t="shared" si="0"/>
        <v>6.4000000000000012</v>
      </c>
      <c r="C14" s="7">
        <v>0.38</v>
      </c>
    </row>
    <row r="15" spans="2:3" x14ac:dyDescent="0.25">
      <c r="B15" s="1">
        <f t="shared" si="0"/>
        <v>6.8000000000000016</v>
      </c>
      <c r="C15" s="7">
        <v>0.38</v>
      </c>
    </row>
    <row r="16" spans="2:3" x14ac:dyDescent="0.25">
      <c r="B16" s="1">
        <f t="shared" si="0"/>
        <v>7.200000000000002</v>
      </c>
      <c r="C16" s="7">
        <v>0.19</v>
      </c>
    </row>
    <row r="17" spans="2:3" x14ac:dyDescent="0.25">
      <c r="B17" s="1">
        <f t="shared" si="0"/>
        <v>7.6000000000000023</v>
      </c>
      <c r="C17" s="7">
        <v>0.19</v>
      </c>
    </row>
    <row r="18" spans="2:3" x14ac:dyDescent="0.25">
      <c r="B18" s="1">
        <f t="shared" si="0"/>
        <v>8.0000000000000018</v>
      </c>
      <c r="C18" s="7">
        <v>0.1</v>
      </c>
    </row>
    <row r="19" spans="2:3" x14ac:dyDescent="0.25">
      <c r="B1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workbookViewId="0">
      <selection activeCell="L9" sqref="L9:N9"/>
    </sheetView>
  </sheetViews>
  <sheetFormatPr defaultRowHeight="15" x14ac:dyDescent="0.25"/>
  <sheetData>
    <row r="2" spans="2:26" x14ac:dyDescent="0.25">
      <c r="D2" t="s">
        <v>20</v>
      </c>
      <c r="E2" t="s">
        <v>20</v>
      </c>
      <c r="F2" t="s">
        <v>20</v>
      </c>
      <c r="H2" t="s">
        <v>15</v>
      </c>
      <c r="L2" t="s">
        <v>22</v>
      </c>
      <c r="M2" t="s">
        <v>22</v>
      </c>
      <c r="N2" t="s">
        <v>22</v>
      </c>
    </row>
    <row r="3" spans="2:26" x14ac:dyDescent="0.25">
      <c r="D3" s="4" t="s">
        <v>21</v>
      </c>
      <c r="E3" s="4">
        <v>50</v>
      </c>
      <c r="F3" s="4">
        <v>75</v>
      </c>
      <c r="H3">
        <v>25</v>
      </c>
      <c r="I3">
        <v>50</v>
      </c>
      <c r="J3">
        <v>75</v>
      </c>
      <c r="L3">
        <v>25</v>
      </c>
      <c r="M3">
        <v>50</v>
      </c>
      <c r="N3">
        <v>75</v>
      </c>
    </row>
    <row r="4" spans="2:26" x14ac:dyDescent="0.25">
      <c r="B4" s="1" t="s">
        <v>0</v>
      </c>
      <c r="C4" s="1" t="s">
        <v>1</v>
      </c>
      <c r="D4" s="1" t="str">
        <f>D2&amp;D3</f>
        <v>Eff (P+ &amp; e-)25 um K</v>
      </c>
      <c r="E4" s="1" t="str">
        <f t="shared" ref="E4:F4" si="0">E2&amp;E3</f>
        <v>Eff (P+ &amp; e-)50</v>
      </c>
      <c r="F4" s="1" t="str">
        <f t="shared" si="0"/>
        <v>Eff (P+ &amp; e-)75</v>
      </c>
      <c r="H4" s="1" t="s">
        <v>2</v>
      </c>
      <c r="I4" s="1" t="s">
        <v>2</v>
      </c>
      <c r="J4" s="1" t="s">
        <v>2</v>
      </c>
      <c r="L4" s="1" t="str">
        <f>L2&amp;L3</f>
        <v>Eff (e-)25</v>
      </c>
      <c r="M4" s="1" t="str">
        <f t="shared" ref="M4:N4" si="1">M2&amp;M3</f>
        <v>Eff (e-)50</v>
      </c>
      <c r="N4" s="1" t="str">
        <f t="shared" si="1"/>
        <v>Eff (e-)75</v>
      </c>
      <c r="P4" t="s">
        <v>17</v>
      </c>
      <c r="T4" t="s">
        <v>17</v>
      </c>
    </row>
    <row r="5" spans="2:26" x14ac:dyDescent="0.25">
      <c r="B5" s="1">
        <v>1</v>
      </c>
      <c r="C5" s="1">
        <f>2*B5</f>
        <v>2</v>
      </c>
      <c r="D5" s="2">
        <v>0.6840086592900001</v>
      </c>
      <c r="E5" s="2">
        <v>0.68437030100000007</v>
      </c>
      <c r="F5" s="2">
        <v>0.68407252884000003</v>
      </c>
      <c r="H5" s="2">
        <v>0.69014173739000007</v>
      </c>
      <c r="I5" s="2">
        <v>0.69072276215000006</v>
      </c>
      <c r="J5" s="2">
        <v>0.69067690420000005</v>
      </c>
      <c r="L5" s="2">
        <f>D5-H5</f>
        <v>-6.1330780999999668E-3</v>
      </c>
      <c r="M5" s="2">
        <f t="shared" ref="M5:N11" si="2">E5-I5</f>
        <v>-6.3524611499999883E-3</v>
      </c>
      <c r="N5" s="2">
        <f t="shared" si="2"/>
        <v>-6.6043753600000255E-3</v>
      </c>
      <c r="P5" s="5">
        <f>100*(D5-1)/1</f>
        <v>-31.599134070999991</v>
      </c>
      <c r="Q5" s="5">
        <f t="shared" ref="Q5:R11" si="3">100*(E5-1)/1</f>
        <v>-31.562969899999992</v>
      </c>
      <c r="R5" s="5">
        <f t="shared" si="3"/>
        <v>-31.592747115999998</v>
      </c>
      <c r="T5" s="5">
        <f>100*(H5-1)/1</f>
        <v>-30.985826260999993</v>
      </c>
      <c r="U5" s="5">
        <f t="shared" ref="U5:V11" si="4">100*(I5-1)/1</f>
        <v>-30.927723784999994</v>
      </c>
      <c r="V5" s="5">
        <f t="shared" si="4"/>
        <v>-30.932309579999995</v>
      </c>
      <c r="X5" s="5"/>
      <c r="Y5" s="5"/>
      <c r="Z5" s="5"/>
    </row>
    <row r="6" spans="2:26" x14ac:dyDescent="0.25">
      <c r="B6" s="1">
        <f>0.5+B5</f>
        <v>1.5</v>
      </c>
      <c r="C6" s="1">
        <f t="shared" ref="C6:C11" si="5">2*B6</f>
        <v>3</v>
      </c>
      <c r="D6" s="2">
        <v>0.93530266925999994</v>
      </c>
      <c r="E6" s="2">
        <v>0.93591469360000001</v>
      </c>
      <c r="F6" s="2">
        <v>0.93497211169999983</v>
      </c>
      <c r="H6" s="2">
        <v>0.94170434355999999</v>
      </c>
      <c r="I6" s="2">
        <v>0.94207670119999998</v>
      </c>
      <c r="J6" s="2">
        <v>0.94136966129999988</v>
      </c>
      <c r="L6" s="2">
        <f t="shared" ref="L6:L11" si="6">D6-H6</f>
        <v>-6.4016743000000487E-3</v>
      </c>
      <c r="M6" s="2">
        <f t="shared" si="2"/>
        <v>-6.1620075999999635E-3</v>
      </c>
      <c r="N6" s="2">
        <f t="shared" si="2"/>
        <v>-6.397549600000052E-3</v>
      </c>
      <c r="P6" s="5">
        <f t="shared" ref="P6:P11" si="7">100*(D6-1)/1</f>
        <v>-6.4697330740000059</v>
      </c>
      <c r="Q6" s="5">
        <f t="shared" si="3"/>
        <v>-6.4085306399999986</v>
      </c>
      <c r="R6" s="5">
        <f t="shared" si="3"/>
        <v>-6.502788830000017</v>
      </c>
      <c r="T6" s="5">
        <f t="shared" ref="T6:T11" si="8">100*(H6-1)/1</f>
        <v>-5.8295656440000005</v>
      </c>
      <c r="U6" s="5">
        <f t="shared" si="4"/>
        <v>-5.7923298800000023</v>
      </c>
      <c r="V6" s="5">
        <f t="shared" si="4"/>
        <v>-5.8630338700000113</v>
      </c>
      <c r="X6" s="5"/>
      <c r="Y6" s="5"/>
      <c r="Z6" s="5"/>
    </row>
    <row r="7" spans="2:26" x14ac:dyDescent="0.25">
      <c r="B7" s="1">
        <f t="shared" ref="B7:B9" si="9">0.5+B6</f>
        <v>2</v>
      </c>
      <c r="C7" s="1">
        <f t="shared" si="5"/>
        <v>4</v>
      </c>
      <c r="D7" s="2">
        <v>0.97950913429999997</v>
      </c>
      <c r="E7" s="2">
        <v>0.97920245961000008</v>
      </c>
      <c r="F7" s="2">
        <v>0.97938250974999996</v>
      </c>
      <c r="H7" s="2">
        <v>0.98506820699999997</v>
      </c>
      <c r="I7" s="2">
        <v>0.98516462141000005</v>
      </c>
      <c r="J7" s="2">
        <v>0.98510030105000002</v>
      </c>
      <c r="L7" s="2">
        <f t="shared" si="6"/>
        <v>-5.5590727000000006E-3</v>
      </c>
      <c r="M7" s="2">
        <f t="shared" si="2"/>
        <v>-5.9621617999999765E-3</v>
      </c>
      <c r="N7" s="2">
        <f t="shared" si="2"/>
        <v>-5.7177913000000524E-3</v>
      </c>
      <c r="P7" s="5">
        <f t="shared" si="7"/>
        <v>-2.0490865700000027</v>
      </c>
      <c r="Q7" s="5">
        <f t="shared" si="3"/>
        <v>-2.0797540389999924</v>
      </c>
      <c r="R7" s="5">
        <f t="shared" si="3"/>
        <v>-2.0617490250000037</v>
      </c>
      <c r="T7" s="5">
        <f t="shared" si="8"/>
        <v>-1.4931793000000027</v>
      </c>
      <c r="U7" s="5">
        <f t="shared" si="4"/>
        <v>-1.4835378589999948</v>
      </c>
      <c r="V7" s="5">
        <f t="shared" si="4"/>
        <v>-1.4899698949999984</v>
      </c>
      <c r="X7" s="5"/>
      <c r="Y7" s="5"/>
      <c r="Z7" s="5"/>
    </row>
    <row r="8" spans="2:26" x14ac:dyDescent="0.25">
      <c r="B8" s="1">
        <f>0.5+B7</f>
        <v>2.5</v>
      </c>
      <c r="C8" s="1">
        <f t="shared" si="5"/>
        <v>5</v>
      </c>
      <c r="D8" s="2">
        <v>0.98997787353999989</v>
      </c>
      <c r="E8" s="2">
        <v>0.98963754914000002</v>
      </c>
      <c r="F8" s="2">
        <v>0.98948012699999999</v>
      </c>
      <c r="H8" s="2">
        <v>0.99535544453999991</v>
      </c>
      <c r="I8" s="2">
        <v>0.99521645254000002</v>
      </c>
      <c r="J8" s="2">
        <v>0.99504842800000004</v>
      </c>
      <c r="L8" s="2">
        <f t="shared" si="6"/>
        <v>-5.3775710000000254E-3</v>
      </c>
      <c r="M8" s="2">
        <f t="shared" si="2"/>
        <v>-5.5789034000000015E-3</v>
      </c>
      <c r="N8" s="2">
        <f t="shared" si="2"/>
        <v>-5.5683010000000532E-3</v>
      </c>
      <c r="P8" s="5">
        <f t="shared" si="7"/>
        <v>-1.0022126460000114</v>
      </c>
      <c r="Q8" s="5">
        <f t="shared" si="3"/>
        <v>-1.0362450859999983</v>
      </c>
      <c r="R8" s="5">
        <f t="shared" si="3"/>
        <v>-1.0519873000000013</v>
      </c>
      <c r="T8" s="5">
        <f t="shared" si="8"/>
        <v>-0.46445554600000882</v>
      </c>
      <c r="U8" s="5">
        <f t="shared" si="4"/>
        <v>-0.47835474599999817</v>
      </c>
      <c r="V8" s="5">
        <f t="shared" si="4"/>
        <v>-0.49515719999999597</v>
      </c>
      <c r="X8" s="5"/>
      <c r="Y8" s="5"/>
      <c r="Z8" s="5"/>
    </row>
    <row r="9" spans="2:26" x14ac:dyDescent="0.25">
      <c r="B9" s="1">
        <f t="shared" si="9"/>
        <v>3</v>
      </c>
      <c r="C9" s="1">
        <f t="shared" si="5"/>
        <v>6</v>
      </c>
      <c r="D9" s="2">
        <v>0.99273115899999997</v>
      </c>
      <c r="E9" s="2">
        <v>0.99251745609999997</v>
      </c>
      <c r="F9" s="2">
        <v>0.99271709799999996</v>
      </c>
      <c r="H9" s="2">
        <v>0.99796476000000001</v>
      </c>
      <c r="I9" s="2">
        <v>0.99788811799999999</v>
      </c>
      <c r="J9" s="2">
        <v>0.99795436100000001</v>
      </c>
      <c r="L9" s="2">
        <f t="shared" si="6"/>
        <v>-5.2336010000000321E-3</v>
      </c>
      <c r="M9" s="2">
        <f t="shared" si="2"/>
        <v>-5.3706619000000178E-3</v>
      </c>
      <c r="N9" s="2">
        <f t="shared" si="2"/>
        <v>-5.2372630000000475E-3</v>
      </c>
      <c r="P9" s="5">
        <f t="shared" si="7"/>
        <v>-0.72688410000000259</v>
      </c>
      <c r="Q9" s="5">
        <f t="shared" si="3"/>
        <v>-0.74825439000000271</v>
      </c>
      <c r="R9" s="5">
        <f t="shared" si="3"/>
        <v>-0.72829020000000355</v>
      </c>
      <c r="T9" s="5">
        <f t="shared" si="8"/>
        <v>-0.20352399999999937</v>
      </c>
      <c r="U9" s="5">
        <f t="shared" si="4"/>
        <v>-0.21118820000000094</v>
      </c>
      <c r="V9" s="5">
        <f t="shared" si="4"/>
        <v>-0.2045638999999988</v>
      </c>
      <c r="X9" s="5"/>
      <c r="Y9" s="5"/>
      <c r="Z9" s="5"/>
    </row>
    <row r="10" spans="2:26" x14ac:dyDescent="0.25">
      <c r="B10" s="1">
        <v>4</v>
      </c>
      <c r="C10" s="1">
        <f t="shared" si="5"/>
        <v>8</v>
      </c>
      <c r="D10" s="2">
        <v>0.99442463400000003</v>
      </c>
      <c r="E10" s="2">
        <v>0.99409651499999996</v>
      </c>
      <c r="F10" s="2">
        <v>0.99436775239999997</v>
      </c>
      <c r="H10" s="2">
        <v>0.99884882400000008</v>
      </c>
      <c r="I10" s="2">
        <v>0.99881298899999993</v>
      </c>
      <c r="J10" s="2">
        <v>0.99880228939999993</v>
      </c>
      <c r="L10" s="2">
        <f t="shared" si="6"/>
        <v>-4.42419000000005E-3</v>
      </c>
      <c r="M10" s="2">
        <f t="shared" si="2"/>
        <v>-4.7164739999999705E-3</v>
      </c>
      <c r="N10" s="2">
        <f t="shared" si="2"/>
        <v>-4.4345369999999606E-3</v>
      </c>
      <c r="P10" s="5">
        <f t="shared" si="7"/>
        <v>-0.55753659999999705</v>
      </c>
      <c r="Q10" s="5">
        <f t="shared" si="3"/>
        <v>-0.59034850000000416</v>
      </c>
      <c r="R10" s="5">
        <f t="shared" si="3"/>
        <v>-0.56322476000000288</v>
      </c>
      <c r="T10" s="5">
        <f t="shared" si="8"/>
        <v>-0.11511759999999205</v>
      </c>
      <c r="U10" s="5">
        <f t="shared" si="4"/>
        <v>-0.11870110000000711</v>
      </c>
      <c r="V10" s="5">
        <f t="shared" si="4"/>
        <v>-0.11977106000000681</v>
      </c>
      <c r="X10" s="5"/>
      <c r="Y10" s="5"/>
      <c r="Z10" s="5"/>
    </row>
    <row r="11" spans="2:26" x14ac:dyDescent="0.25">
      <c r="B11" s="1">
        <v>5</v>
      </c>
      <c r="C11" s="1">
        <f t="shared" si="5"/>
        <v>10</v>
      </c>
      <c r="D11" s="2">
        <v>0.99475888599999995</v>
      </c>
      <c r="E11" s="2">
        <v>0.99454195099999987</v>
      </c>
      <c r="F11" s="2">
        <v>0.99437147239999979</v>
      </c>
      <c r="H11" s="2">
        <v>0.99902557199999997</v>
      </c>
      <c r="I11" s="2">
        <v>0.99883460099999988</v>
      </c>
      <c r="J11" s="2">
        <v>0.99883115439999981</v>
      </c>
      <c r="L11" s="2">
        <f t="shared" si="6"/>
        <v>-4.2666860000000195E-3</v>
      </c>
      <c r="M11" s="2">
        <f t="shared" si="2"/>
        <v>-4.292650000000009E-3</v>
      </c>
      <c r="N11" s="2">
        <f t="shared" si="2"/>
        <v>-4.4596820000000204E-3</v>
      </c>
      <c r="P11" s="5">
        <f t="shared" si="7"/>
        <v>-0.52411140000000467</v>
      </c>
      <c r="Q11" s="5">
        <f t="shared" si="3"/>
        <v>-0.54580490000001314</v>
      </c>
      <c r="R11" s="5">
        <f t="shared" si="3"/>
        <v>-0.56285276000002105</v>
      </c>
      <c r="T11" s="5">
        <f t="shared" si="8"/>
        <v>-9.7442800000002716E-2</v>
      </c>
      <c r="U11" s="5">
        <f t="shared" si="4"/>
        <v>-0.11653990000001224</v>
      </c>
      <c r="V11" s="5">
        <f t="shared" si="4"/>
        <v>-0.11688456000001901</v>
      </c>
      <c r="X11" s="5"/>
      <c r="Y11" s="5"/>
      <c r="Z11" s="5"/>
    </row>
    <row r="14" spans="2:26" x14ac:dyDescent="0.25">
      <c r="B14" t="s">
        <v>12</v>
      </c>
    </row>
    <row r="15" spans="2:26" x14ac:dyDescent="0.25">
      <c r="B15" t="s">
        <v>13</v>
      </c>
    </row>
    <row r="16" spans="2:26" x14ac:dyDescent="0.25">
      <c r="B16" t="s">
        <v>16</v>
      </c>
    </row>
    <row r="17" spans="2:9" x14ac:dyDescent="0.25">
      <c r="B17" t="s">
        <v>19</v>
      </c>
    </row>
    <row r="18" spans="2:9" x14ac:dyDescent="0.25">
      <c r="B18" t="s">
        <v>18</v>
      </c>
    </row>
    <row r="20" spans="2:9" x14ac:dyDescent="0.25">
      <c r="D20" t="s">
        <v>23</v>
      </c>
      <c r="E20" t="s">
        <v>23</v>
      </c>
      <c r="F20" t="s">
        <v>23</v>
      </c>
      <c r="G20" t="s">
        <v>27</v>
      </c>
      <c r="H20" t="s">
        <v>27</v>
      </c>
      <c r="I20" t="s">
        <v>27</v>
      </c>
    </row>
    <row r="21" spans="2:9" x14ac:dyDescent="0.25">
      <c r="D21" t="s">
        <v>24</v>
      </c>
      <c r="E21" t="s">
        <v>25</v>
      </c>
      <c r="F21" t="s">
        <v>26</v>
      </c>
      <c r="G21" t="s">
        <v>24</v>
      </c>
      <c r="H21" t="s">
        <v>25</v>
      </c>
      <c r="I21" t="s">
        <v>26</v>
      </c>
    </row>
    <row r="22" spans="2:9" x14ac:dyDescent="0.25">
      <c r="C22" t="s">
        <v>1</v>
      </c>
      <c r="D22" s="1" t="str">
        <f>D20&amp;" "&amp;D21</f>
        <v>%S 25 um</v>
      </c>
      <c r="E22" s="1" t="str">
        <f t="shared" ref="E22:I22" si="10">E20&amp;" "&amp;E21</f>
        <v>%S 50 um</v>
      </c>
      <c r="F22" s="1" t="str">
        <f t="shared" si="10"/>
        <v>%S 75 um</v>
      </c>
      <c r="G22" s="1" t="str">
        <f t="shared" si="10"/>
        <v>neg. %S(e-) 25 um</v>
      </c>
      <c r="H22" s="1" t="str">
        <f t="shared" si="10"/>
        <v>neg. %S(e-) 50 um</v>
      </c>
      <c r="I22" s="1" t="str">
        <f t="shared" si="10"/>
        <v>neg. %S(e-) 75 um</v>
      </c>
    </row>
    <row r="23" spans="2:9" x14ac:dyDescent="0.25">
      <c r="C23">
        <f>C5</f>
        <v>2</v>
      </c>
      <c r="D23" s="5">
        <f>100*D5</f>
        <v>68.400865929000005</v>
      </c>
      <c r="E23" s="5">
        <f t="shared" ref="E23:F23" si="11">100*E5</f>
        <v>68.437030100000001</v>
      </c>
      <c r="F23" s="5">
        <f t="shared" si="11"/>
        <v>68.407252884000002</v>
      </c>
      <c r="G23" s="5">
        <f>-100*L5</f>
        <v>0.61330780999999668</v>
      </c>
      <c r="H23" s="5">
        <f t="shared" ref="H23:I23" si="12">-100*M5</f>
        <v>0.63524611499999883</v>
      </c>
      <c r="I23" s="5">
        <f t="shared" si="12"/>
        <v>0.66043753600000255</v>
      </c>
    </row>
    <row r="24" spans="2:9" x14ac:dyDescent="0.25">
      <c r="C24">
        <f t="shared" ref="C24:C29" si="13">C6</f>
        <v>3</v>
      </c>
      <c r="D24" s="5">
        <f t="shared" ref="D24:F29" si="14">100*D6</f>
        <v>93.530266925999996</v>
      </c>
      <c r="E24" s="5">
        <f t="shared" si="14"/>
        <v>93.591469360000005</v>
      </c>
      <c r="F24" s="5">
        <f t="shared" si="14"/>
        <v>93.497211169999986</v>
      </c>
      <c r="G24" s="5">
        <f t="shared" ref="G24:I29" si="15">-100*L6</f>
        <v>0.64016743000000487</v>
      </c>
      <c r="H24" s="5">
        <f t="shared" si="15"/>
        <v>0.61620075999999635</v>
      </c>
      <c r="I24" s="5">
        <f t="shared" si="15"/>
        <v>0.6397549600000052</v>
      </c>
    </row>
    <row r="25" spans="2:9" x14ac:dyDescent="0.25">
      <c r="C25">
        <f t="shared" si="13"/>
        <v>4</v>
      </c>
      <c r="D25" s="5">
        <f t="shared" si="14"/>
        <v>97.95091343</v>
      </c>
      <c r="E25" s="5">
        <f t="shared" si="14"/>
        <v>97.920245961000006</v>
      </c>
      <c r="F25" s="5">
        <f t="shared" si="14"/>
        <v>97.938250975000003</v>
      </c>
      <c r="G25" s="5">
        <f t="shared" si="15"/>
        <v>0.55590727000000006</v>
      </c>
      <c r="H25" s="5">
        <f t="shared" si="15"/>
        <v>0.59621617999999765</v>
      </c>
      <c r="I25" s="5">
        <f t="shared" si="15"/>
        <v>0.57177913000000524</v>
      </c>
    </row>
    <row r="26" spans="2:9" x14ac:dyDescent="0.25">
      <c r="C26">
        <f t="shared" si="13"/>
        <v>5</v>
      </c>
      <c r="D26" s="5">
        <f t="shared" si="14"/>
        <v>98.997787353999982</v>
      </c>
      <c r="E26" s="5">
        <f t="shared" si="14"/>
        <v>98.963754914000006</v>
      </c>
      <c r="F26" s="5">
        <f t="shared" si="14"/>
        <v>98.948012699999992</v>
      </c>
      <c r="G26" s="5">
        <f t="shared" si="15"/>
        <v>0.53775710000000254</v>
      </c>
      <c r="H26" s="5">
        <f t="shared" si="15"/>
        <v>0.55789034000000015</v>
      </c>
      <c r="I26" s="5">
        <f t="shared" si="15"/>
        <v>0.55683010000000532</v>
      </c>
    </row>
    <row r="27" spans="2:9" x14ac:dyDescent="0.25">
      <c r="C27">
        <f t="shared" si="13"/>
        <v>6</v>
      </c>
      <c r="D27" s="5">
        <f t="shared" si="14"/>
        <v>99.273115899999993</v>
      </c>
      <c r="E27" s="5">
        <f t="shared" si="14"/>
        <v>99.25174561</v>
      </c>
      <c r="F27" s="5">
        <f t="shared" si="14"/>
        <v>99.271709799999996</v>
      </c>
      <c r="G27" s="5">
        <f t="shared" si="15"/>
        <v>0.52336010000000321</v>
      </c>
      <c r="H27" s="5">
        <f t="shared" si="15"/>
        <v>0.53706619000000178</v>
      </c>
      <c r="I27" s="5">
        <f t="shared" si="15"/>
        <v>0.52372630000000475</v>
      </c>
    </row>
    <row r="28" spans="2:9" x14ac:dyDescent="0.25">
      <c r="C28">
        <f t="shared" si="13"/>
        <v>8</v>
      </c>
      <c r="D28" s="5">
        <f t="shared" si="14"/>
        <v>99.442463400000008</v>
      </c>
      <c r="E28" s="5">
        <f t="shared" si="14"/>
        <v>99.409651499999995</v>
      </c>
      <c r="F28" s="5">
        <f t="shared" si="14"/>
        <v>99.436775240000003</v>
      </c>
      <c r="G28" s="5">
        <f t="shared" si="15"/>
        <v>0.442419000000005</v>
      </c>
      <c r="H28" s="5">
        <f t="shared" si="15"/>
        <v>0.47164739999999705</v>
      </c>
      <c r="I28" s="5">
        <f t="shared" si="15"/>
        <v>0.44345369999999606</v>
      </c>
    </row>
    <row r="29" spans="2:9" x14ac:dyDescent="0.25">
      <c r="C29">
        <f t="shared" si="13"/>
        <v>10</v>
      </c>
      <c r="D29" s="5">
        <f t="shared" si="14"/>
        <v>99.47588859999999</v>
      </c>
      <c r="E29" s="5">
        <f t="shared" si="14"/>
        <v>99.454195099999993</v>
      </c>
      <c r="F29" s="5">
        <f t="shared" si="14"/>
        <v>99.437147239999973</v>
      </c>
      <c r="G29" s="5">
        <f t="shared" si="15"/>
        <v>0.42666860000000195</v>
      </c>
      <c r="H29" s="5">
        <f t="shared" si="15"/>
        <v>0.4292650000000009</v>
      </c>
      <c r="I29" s="5">
        <f t="shared" si="15"/>
        <v>0.44596820000000204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error chart</vt:lpstr>
      <vt:lpstr>defect chart</vt:lpstr>
      <vt:lpstr>error</vt:lpstr>
      <vt:lpstr>error just h+</vt:lpstr>
      <vt:lpstr>srim digitize</vt:lpstr>
      <vt:lpstr>efficiency (2)</vt:lpstr>
    </vt:vector>
  </TitlesOfParts>
  <Company>AREVA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ahodgdon</dc:creator>
  <cp:lastModifiedBy>Andrew</cp:lastModifiedBy>
  <dcterms:created xsi:type="dcterms:W3CDTF">2013-11-01T17:47:24Z</dcterms:created>
  <dcterms:modified xsi:type="dcterms:W3CDTF">2015-06-29T14:39:50Z</dcterms:modified>
</cp:coreProperties>
</file>