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_RADSIM\_PFC\Tables Figures\"/>
    </mc:Choice>
  </mc:AlternateContent>
  <bookViews>
    <workbookView xWindow="0" yWindow="0" windowWidth="15300" windowHeight="8640" tabRatio="500"/>
  </bookViews>
  <sheets>
    <sheet name="Heidelburg vs um well labeled" sheetId="6" r:id="rId1"/>
    <sheet name="Heidelburg vs um" sheetId="5" r:id="rId2"/>
    <sheet name="Heidelburg" sheetId="1" r:id="rId3"/>
    <sheet name="Borovsky" sheetId="2" r:id="rId4"/>
    <sheet name="Figures" sheetId="3" r:id="rId5"/>
    <sheet name="cull data from graph" sheetId="4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6" l="1"/>
  <c r="E39" i="6"/>
  <c r="E49" i="6"/>
  <c r="E41" i="6"/>
  <c r="E45" i="6"/>
  <c r="E38" i="6"/>
  <c r="E40" i="6"/>
  <c r="E48" i="6"/>
  <c r="F26" i="6"/>
  <c r="E26" i="6"/>
  <c r="F25" i="6"/>
  <c r="E25" i="6"/>
  <c r="F24" i="6"/>
  <c r="E24" i="6"/>
  <c r="F23" i="6"/>
  <c r="F22" i="6"/>
  <c r="E22" i="6"/>
  <c r="F21" i="6"/>
  <c r="E21" i="6"/>
  <c r="F20" i="6"/>
  <c r="E20" i="6"/>
  <c r="F19" i="6"/>
  <c r="F18" i="6"/>
  <c r="E18" i="6"/>
  <c r="F17" i="6"/>
  <c r="E17" i="6"/>
  <c r="F16" i="6"/>
  <c r="E16" i="6"/>
  <c r="F15" i="6"/>
  <c r="F14" i="6"/>
  <c r="E14" i="6"/>
  <c r="F13" i="6"/>
  <c r="E13" i="6"/>
  <c r="F12" i="6"/>
  <c r="E12" i="6"/>
  <c r="F11" i="6"/>
  <c r="F10" i="6"/>
  <c r="E10" i="6"/>
  <c r="F9" i="6"/>
  <c r="E9" i="6"/>
  <c r="F8" i="6"/>
  <c r="E8" i="6"/>
  <c r="F7" i="6"/>
  <c r="F6" i="6"/>
  <c r="E6" i="6"/>
  <c r="F5" i="6"/>
  <c r="E5" i="6"/>
  <c r="F4" i="6"/>
  <c r="E4" i="6"/>
  <c r="F3" i="6"/>
  <c r="G42" i="6" l="1"/>
  <c r="G40" i="6"/>
  <c r="G46" i="6"/>
  <c r="H46" i="6"/>
  <c r="B46" i="6"/>
  <c r="H42" i="6"/>
  <c r="B42" i="6"/>
  <c r="H48" i="6"/>
  <c r="H44" i="6"/>
  <c r="H40" i="6"/>
  <c r="H38" i="6"/>
  <c r="H35" i="6"/>
  <c r="H34" i="6"/>
  <c r="H33" i="6"/>
  <c r="H32" i="6"/>
  <c r="H31" i="6"/>
  <c r="H30" i="6"/>
  <c r="H26" i="6"/>
  <c r="G48" i="6" s="1"/>
  <c r="H25" i="6"/>
  <c r="H24" i="6"/>
  <c r="H22" i="6"/>
  <c r="H21" i="6"/>
  <c r="H20" i="6"/>
  <c r="H18" i="6"/>
  <c r="G44" i="6" s="1"/>
  <c r="H17" i="6"/>
  <c r="H16" i="6"/>
  <c r="H14" i="6"/>
  <c r="H13" i="6"/>
  <c r="H12" i="6"/>
  <c r="H10" i="6"/>
  <c r="H9" i="6"/>
  <c r="H8" i="6"/>
  <c r="H6" i="6"/>
  <c r="G38" i="6" s="1"/>
  <c r="H5" i="6"/>
  <c r="H4" i="6"/>
  <c r="G26" i="6"/>
  <c r="G25" i="6"/>
  <c r="G24" i="6"/>
  <c r="G22" i="6"/>
  <c r="G21" i="6"/>
  <c r="G20" i="6"/>
  <c r="G18" i="6"/>
  <c r="G17" i="6"/>
  <c r="G16" i="6"/>
  <c r="G14" i="6"/>
  <c r="G13" i="6"/>
  <c r="G12" i="6"/>
  <c r="G10" i="6"/>
  <c r="G9" i="6"/>
  <c r="G8" i="6"/>
  <c r="G6" i="6"/>
  <c r="G5" i="6"/>
  <c r="G4" i="6"/>
  <c r="D35" i="6" l="1"/>
  <c r="D49" i="6" s="1"/>
  <c r="D34" i="6"/>
  <c r="D33" i="6"/>
  <c r="D45" i="6" s="1"/>
  <c r="D32" i="6"/>
  <c r="D31" i="6"/>
  <c r="D41" i="6" s="1"/>
  <c r="D30" i="6"/>
  <c r="D39" i="6" s="1"/>
  <c r="B48" i="6"/>
  <c r="B44" i="6"/>
  <c r="B40" i="6"/>
  <c r="B38" i="6"/>
  <c r="D48" i="6"/>
  <c r="C35" i="6"/>
  <c r="C34" i="6"/>
  <c r="C33" i="6"/>
  <c r="D44" i="6" s="1"/>
  <c r="C32" i="6"/>
  <c r="C31" i="6"/>
  <c r="D40" i="6" s="1"/>
  <c r="C30" i="6"/>
  <c r="D38" i="6" s="1"/>
  <c r="D34" i="5"/>
  <c r="D33" i="5"/>
  <c r="D32" i="5"/>
  <c r="D31" i="5"/>
  <c r="D30" i="5"/>
  <c r="D29" i="5"/>
  <c r="C34" i="5"/>
  <c r="C33" i="5"/>
  <c r="C32" i="5"/>
  <c r="C31" i="5"/>
  <c r="C30" i="5"/>
  <c r="C29" i="5"/>
  <c r="D23" i="1" l="1"/>
  <c r="D22" i="1"/>
  <c r="D21" i="1"/>
  <c r="D20" i="1"/>
  <c r="D19" i="1"/>
  <c r="D18" i="1"/>
  <c r="D16" i="1"/>
  <c r="D15" i="1"/>
  <c r="D14" i="1"/>
  <c r="D13" i="1"/>
  <c r="D12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<sst xmlns="http://schemas.openxmlformats.org/spreadsheetml/2006/main" count="107" uniqueCount="61">
  <si>
    <t>Proton Beam Energy (MeV)</t>
  </si>
  <si>
    <t>I/B</t>
  </si>
  <si>
    <t>I/B GEANT4</t>
  </si>
  <si>
    <t>S59</t>
  </si>
  <si>
    <t>S100</t>
  </si>
  <si>
    <t>S200</t>
  </si>
  <si>
    <t>Beam Stop Design</t>
  </si>
  <si>
    <t>The energies were from the Table on page 5</t>
  </si>
  <si>
    <t>The I values are from the figure on page 9. B is 2E9.</t>
  </si>
  <si>
    <t>I from GO14</t>
  </si>
  <si>
    <t>I/B MCNP</t>
  </si>
  <si>
    <t>BO88</t>
  </si>
  <si>
    <t>Yield = (I-B)/B</t>
  </si>
  <si>
    <t>Geant4</t>
  </si>
  <si>
    <t>Y BO88 experiment</t>
  </si>
  <si>
    <t>I/B BO88 experiment</t>
  </si>
  <si>
    <t>Y (e- + h+) mcnp mode h e</t>
  </si>
  <si>
    <t>Y (e-) mcnp mode h e n p</t>
  </si>
  <si>
    <t>Y (h+) mcnp mode h e n p</t>
  </si>
  <si>
    <t>note A</t>
  </si>
  <si>
    <t>note B</t>
  </si>
  <si>
    <t>note C</t>
  </si>
  <si>
    <t>title</t>
  </si>
  <si>
    <t>y</t>
  </si>
  <si>
    <t>x</t>
  </si>
  <si>
    <t>Current per Beam Proton from Gold Target in a Vacuum (ref BO88)</t>
  </si>
  <si>
    <t xml:space="preserve">GEANT4 </t>
  </si>
  <si>
    <t xml:space="preserve">MCNP6 </t>
  </si>
  <si>
    <t xml:space="preserve">MEASURED </t>
  </si>
  <si>
    <t>I/B (Current to Beam Ratio)</t>
  </si>
  <si>
    <t>Incident Proton Beam Energy (MeV)</t>
  </si>
  <si>
    <t>Measured (59 um Kapton)</t>
  </si>
  <si>
    <t>Measured (100 um Kapton)</t>
  </si>
  <si>
    <t>Measured (200 um Kapton)</t>
  </si>
  <si>
    <t>GEANT4 (59 um Kapton)</t>
  </si>
  <si>
    <t>GEANT4 (100 um Kapton)</t>
  </si>
  <si>
    <t>GEANT4 (200 um Kapton)</t>
  </si>
  <si>
    <t>MCNP6 (all)</t>
  </si>
  <si>
    <t>Current per Beam Proton from Kapton Coated Copper Beam Stop (ref GO14)</t>
  </si>
  <si>
    <t>gEANT 4 series from 2014-12-14 1m events</t>
  </si>
  <si>
    <t>for scaling</t>
  </si>
  <si>
    <t>CU</t>
  </si>
  <si>
    <t>Bare CU</t>
  </si>
  <si>
    <t>GEANT4 Bare Cu</t>
  </si>
  <si>
    <t>Kapton Thickness (um)</t>
  </si>
  <si>
    <t>HIT</t>
  </si>
  <si>
    <t>G4</t>
  </si>
  <si>
    <t>TITLES</t>
  </si>
  <si>
    <t>Experiment (HIT)</t>
  </si>
  <si>
    <t>Simulated Geant4</t>
  </si>
  <si>
    <t>PFC Current per Beam Proton as Measured at HIT (ref GO14) and Simulated by Geant4</t>
  </si>
  <si>
    <t>Calc/Meas</t>
  </si>
  <si>
    <t>100(C - M)/M</t>
  </si>
  <si>
    <t>Error (%)</t>
  </si>
  <si>
    <t>Error</t>
  </si>
  <si>
    <t>Error in G4 Simulation of Current Measured at HIT 100 x (G4 - HIT)/HIT</t>
  </si>
  <si>
    <t>D</t>
  </si>
  <si>
    <t>LEGENDS</t>
  </si>
  <si>
    <t>Defect (%)</t>
  </si>
  <si>
    <t>LINE LABELS</t>
  </si>
  <si>
    <t>Simulated Defect (%) compared to HIT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</si>
</sst>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theme="1"/>
      <name val="Cambria"/>
    </font>
    <font>
      <sz val="12"/>
      <color rgb="FF000000"/>
      <name val="Calibri"/>
    </font>
    <font>
      <sz val="12"/>
      <color rgb="FF000000"/>
      <name val="Cambria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11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right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0" borderId="5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 wrapText="1"/>
    </xf>
    <xf numFmtId="11" fontId="7" fillId="0" borderId="9" xfId="0" applyNumberFormat="1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Border="1"/>
    <xf numFmtId="0" fontId="3" fillId="0" borderId="0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'Heidelburg vs um well labeled'!$J$36</c:f>
          <c:strCache>
            <c:ptCount val="1"/>
            <c:pt idx="0">
              <c:v>Error in G4 Simulation of Current Measured at HIT 100 x (G4 - HIT)/HIT</c:v>
            </c:pt>
          </c:strCache>
        </c:strRef>
      </c:tx>
      <c:layout>
        <c:manualLayout>
          <c:xMode val="edge"/>
          <c:yMode val="edge"/>
          <c:x val="0.14841692342804977"/>
          <c:y val="3.85387569525696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91581079538971"/>
          <c:y val="9.9542597335975577E-2"/>
          <c:w val="0.81545118680817075"/>
          <c:h val="0.806490353364463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'Heidelburg vs um well labeled'!$C$35</c:f>
              <c:strCache>
                <c:ptCount val="1"/>
                <c:pt idx="0">
                  <c:v>HIT 221 MeV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diamond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labeled'!$B$24:$B$26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labeled'!$H$24:$H$26</c:f>
              <c:numCache>
                <c:formatCode>0.0000</c:formatCode>
                <c:ptCount val="3"/>
                <c:pt idx="0">
                  <c:v>-2.8148148148148118</c:v>
                </c:pt>
                <c:pt idx="1">
                  <c:v>0.20408163265306142</c:v>
                </c:pt>
                <c:pt idx="2">
                  <c:v>0.10235414534288648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'Heidelburg vs um well labeled'!$C$33</c:f>
              <c:strCache>
                <c:ptCount val="1"/>
                <c:pt idx="0">
                  <c:v>HIT 160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labeled'!$B$16:$B$18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labeled'!$H$16:$H$18</c:f>
              <c:numCache>
                <c:formatCode>0.0000</c:formatCode>
                <c:ptCount val="3"/>
                <c:pt idx="0">
                  <c:v>-2.200000000000002</c:v>
                </c:pt>
                <c:pt idx="1">
                  <c:v>1.2454592631032704</c:v>
                </c:pt>
                <c:pt idx="2">
                  <c:v>1.1991657977059507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'Heidelburg vs um well labeled'!$C$31</c:f>
              <c:strCache>
                <c:ptCount val="1"/>
                <c:pt idx="0">
                  <c:v>HIT 100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labeled'!$B$8:$B$10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labeled'!$H$8:$H$10</c:f>
              <c:numCache>
                <c:formatCode>0.0000</c:formatCode>
                <c:ptCount val="3"/>
                <c:pt idx="0">
                  <c:v>-1.5736040609137014</c:v>
                </c:pt>
                <c:pt idx="1">
                  <c:v>1.6842105263157912</c:v>
                </c:pt>
                <c:pt idx="2">
                  <c:v>1.3720316622691304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'Heidelburg vs um well labeled'!$C$30</c:f>
              <c:strCache>
                <c:ptCount val="1"/>
                <c:pt idx="0">
                  <c:v>HIT 70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 w="25400">
                <a:noFill/>
              </a:ln>
            </c:spPr>
          </c:marker>
          <c:xVal>
            <c:numRef>
              <c:f>'Heidelburg vs um well labeled'!$B$4:$B$6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labeled'!$H$4:$H$6</c:f>
              <c:numCache>
                <c:formatCode>0.0000</c:formatCode>
                <c:ptCount val="3"/>
                <c:pt idx="0">
                  <c:v>-1.2307692307692319</c:v>
                </c:pt>
                <c:pt idx="1">
                  <c:v>2.1843367075119833</c:v>
                </c:pt>
                <c:pt idx="2">
                  <c:v>2.0855614973261991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'Heidelburg vs um well labeled'!$H$38</c:f>
              <c:strCache>
                <c:ptCount val="1"/>
                <c:pt idx="0">
                  <c:v>70 MeV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"/>
            <c:spPr>
              <a:solidFill>
                <a:schemeClr val="bg2"/>
              </a:solidFill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'Heidelburg vs um well labeled'!$B$38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labeled'!$G$38</c:f>
              <c:numCache>
                <c:formatCode>0.0000</c:formatCode>
                <c:ptCount val="1"/>
                <c:pt idx="0">
                  <c:v>2.0855614973261991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'Heidelburg vs um well labeled'!$H$40</c:f>
              <c:strCache>
                <c:ptCount val="1"/>
                <c:pt idx="0">
                  <c:v>100 MeV</c:v>
                </c:pt>
              </c:strCache>
            </c:strRef>
          </c:tx>
          <c:marker>
            <c:symbol val="square"/>
            <c:size val="2"/>
            <c:spPr>
              <a:solidFill>
                <a:schemeClr val="bg2"/>
              </a:solidFill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'Heidelburg vs um well labeled'!$B$40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labeled'!$G$40</c:f>
              <c:numCache>
                <c:formatCode>0.0000</c:formatCode>
                <c:ptCount val="1"/>
                <c:pt idx="0">
                  <c:v>1.3220316622691304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'Heidelburg vs um well labeled'!$H$44</c:f>
              <c:strCache>
                <c:ptCount val="1"/>
                <c:pt idx="0">
                  <c:v>160 MeV</c:v>
                </c:pt>
              </c:strCache>
            </c:strRef>
          </c:tx>
          <c:marker>
            <c:symbol val="x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labeled'!$G$44</c:f>
              <c:numCache>
                <c:formatCode>0.0000</c:formatCode>
                <c:ptCount val="1"/>
                <c:pt idx="0">
                  <c:v>1.1991657977059507</c:v>
                </c:pt>
              </c:numCache>
            </c:numRef>
          </c:yVal>
          <c:smooth val="0"/>
        </c:ser>
        <c:ser>
          <c:idx val="14"/>
          <c:order val="7"/>
          <c:tx>
            <c:strRef>
              <c:f>'Heidelburg vs um well labeled'!$H$48</c:f>
              <c:strCache>
                <c:ptCount val="1"/>
                <c:pt idx="0">
                  <c:v>221 MeV</c:v>
                </c:pt>
              </c:strCache>
            </c:strRef>
          </c:tx>
          <c:marker>
            <c:symbol val="circle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labeled'!$G$48</c:f>
              <c:numCache>
                <c:formatCode>0.00</c:formatCode>
                <c:ptCount val="1"/>
                <c:pt idx="0">
                  <c:v>0.10235414534288648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'Heidelburg vs um well labeled'!$H$32</c:f>
              <c:strCache>
                <c:ptCount val="1"/>
                <c:pt idx="0">
                  <c:v>131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plus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labeled'!$B$12:$B$14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labeled'!$H$12:$H$14</c:f>
              <c:numCache>
                <c:formatCode>0.0000</c:formatCode>
                <c:ptCount val="3"/>
                <c:pt idx="0">
                  <c:v>-1.8136020151133516</c:v>
                </c:pt>
                <c:pt idx="1">
                  <c:v>1.3569937369519847</c:v>
                </c:pt>
                <c:pt idx="2">
                  <c:v>1.4173228346456648</c:v>
                </c:pt>
              </c:numCache>
            </c:numRef>
          </c:yVal>
          <c:smooth val="0"/>
        </c:ser>
        <c:ser>
          <c:idx val="3"/>
          <c:order val="9"/>
          <c:tx>
            <c:strRef>
              <c:f>'Heidelburg vs um well labeled'!$H$34</c:f>
              <c:strCache>
                <c:ptCount val="1"/>
                <c:pt idx="0">
                  <c:v>190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x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labeled'!$B$20:$B$22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labeled'!$H$20:$H$22</c:f>
              <c:numCache>
                <c:formatCode>0.0000</c:formatCode>
                <c:ptCount val="3"/>
                <c:pt idx="0">
                  <c:v>-2.6302729528536055</c:v>
                </c:pt>
                <c:pt idx="1">
                  <c:v>0.77200205867215144</c:v>
                </c:pt>
                <c:pt idx="2">
                  <c:v>0.9844559585492294</c:v>
                </c:pt>
              </c:numCache>
            </c:numRef>
          </c:yVal>
          <c:smooth val="0"/>
        </c:ser>
        <c:ser>
          <c:idx val="5"/>
          <c:order val="10"/>
          <c:tx>
            <c:strRef>
              <c:f>'Heidelburg vs um well labeled'!$H$46</c:f>
              <c:strCache>
                <c:ptCount val="1"/>
                <c:pt idx="0">
                  <c:v>190 MeV</c:v>
                </c:pt>
              </c:strCache>
            </c:strRef>
          </c:tx>
          <c:spPr>
            <a:ln w="44450"/>
          </c:spPr>
          <c:marker>
            <c:symbol val="circle"/>
            <c:size val="2"/>
            <c:spPr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labeled'!$B$46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labeled'!$G$46</c:f>
              <c:numCache>
                <c:formatCode>0.0000</c:formatCode>
                <c:ptCount val="1"/>
                <c:pt idx="0">
                  <c:v>0.9844559585492294</c:v>
                </c:pt>
              </c:numCache>
            </c:numRef>
          </c:yVal>
          <c:smooth val="0"/>
        </c:ser>
        <c:ser>
          <c:idx val="7"/>
          <c:order val="11"/>
          <c:tx>
            <c:strRef>
              <c:f>'Heidelburg vs um well labeled'!$H$42</c:f>
              <c:strCache>
                <c:ptCount val="1"/>
                <c:pt idx="0">
                  <c:v>131 MeV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2"/>
            <c:spPr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labeled'!$B$42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labeled'!$G$42</c:f>
              <c:numCache>
                <c:formatCode>0.0000</c:formatCode>
                <c:ptCount val="1"/>
                <c:pt idx="0">
                  <c:v>1.4673228346456648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91944"/>
        <c:axId val="231930120"/>
      </c:scatterChart>
      <c:valAx>
        <c:axId val="231891944"/>
        <c:scaling>
          <c:orientation val="minMax"/>
          <c:max val="250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strRef>
              <c:f>'Heidelburg vs um well labeled'!$J$41</c:f>
              <c:strCache>
                <c:ptCount val="1"/>
                <c:pt idx="0">
                  <c:v>Kapton Thickness (um)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30120"/>
        <c:crossesAt val="-3"/>
        <c:crossBetween val="midCat"/>
      </c:valAx>
      <c:valAx>
        <c:axId val="231930120"/>
        <c:scaling>
          <c:orientation val="minMax"/>
          <c:min val="-3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strRef>
              <c:f>'Heidelburg vs um well labeled'!$J$37</c:f>
              <c:strCache>
                <c:ptCount val="1"/>
                <c:pt idx="0">
                  <c:v>Error (%)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crossAx val="23189194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prstDash val="sysDot"/>
    </a:ln>
  </c:spPr>
  <c:txPr>
    <a:bodyPr/>
    <a:lstStyle/>
    <a:p>
      <a:pPr>
        <a:defRPr sz="105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'cull data from graph'!$B$16:$B$17</c:f>
              <c:numCache>
                <c:formatCode>General</c:formatCode>
                <c:ptCount val="2"/>
                <c:pt idx="0">
                  <c:v>70.03</c:v>
                </c:pt>
                <c:pt idx="1">
                  <c:v>221.06</c:v>
                </c:pt>
              </c:numCache>
            </c:numRef>
          </c:xVal>
          <c:yVal>
            <c:numRef>
              <c:f>'cull data from graph'!$C$16:$C$17</c:f>
              <c:numCache>
                <c:formatCode>General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'cull data from graph'!$B$16:$B$17</c:f>
              <c:numCache>
                <c:formatCode>General</c:formatCode>
                <c:ptCount val="2"/>
                <c:pt idx="0">
                  <c:v>70.03</c:v>
                </c:pt>
                <c:pt idx="1">
                  <c:v>221.06</c:v>
                </c:pt>
              </c:numCache>
            </c:numRef>
          </c:xVal>
          <c:yVal>
            <c:numRef>
              <c:f>'cull data from graph'!$D$16:$D$17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'cull data from graph'!$C$4</c:f>
              <c:strCache>
                <c:ptCount val="1"/>
                <c:pt idx="0">
                  <c:v>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'cull data from graph'!$B$5:$B$10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'cull data from graph'!$C$5:$C$10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0.98450000000000004</c:v>
                </c:pt>
                <c:pt idx="2">
                  <c:v>0.99080000000000001</c:v>
                </c:pt>
                <c:pt idx="3">
                  <c:v>0.995</c:v>
                </c:pt>
                <c:pt idx="4">
                  <c:v>0.998</c:v>
                </c:pt>
                <c:pt idx="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'cull data from graph'!$D$4</c:f>
              <c:strCache>
                <c:ptCount val="1"/>
                <c:pt idx="0">
                  <c:v>S59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'cull data from graph'!$B$5:$B$10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'cull data from graph'!$D$5:$D$10</c:f>
              <c:numCache>
                <c:formatCode>General</c:formatCode>
                <c:ptCount val="6"/>
                <c:pt idx="0">
                  <c:v>0.96299999999999997</c:v>
                </c:pt>
                <c:pt idx="1">
                  <c:v>0.96950000000000003</c:v>
                </c:pt>
                <c:pt idx="2">
                  <c:v>0.97450000000000003</c:v>
                </c:pt>
                <c:pt idx="3">
                  <c:v>0.97799999999999998</c:v>
                </c:pt>
                <c:pt idx="4">
                  <c:v>0.98099999999999998</c:v>
                </c:pt>
                <c:pt idx="5">
                  <c:v>0.98399999999999999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'cull data from graph'!$E$4</c:f>
              <c:strCache>
                <c:ptCount val="1"/>
                <c:pt idx="0">
                  <c:v>S100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'cull data from graph'!$B$5:$B$10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'cull data from graph'!$E$5:$E$10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0.96599999999999997</c:v>
                </c:pt>
                <c:pt idx="2">
                  <c:v>0.97099999999999997</c:v>
                </c:pt>
                <c:pt idx="3">
                  <c:v>0.97550000000000003</c:v>
                </c:pt>
                <c:pt idx="4">
                  <c:v>0.97899999999999998</c:v>
                </c:pt>
                <c:pt idx="5">
                  <c:v>0.98199999999999998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'cull data from graph'!$F$4</c:f>
              <c:strCache>
                <c:ptCount val="1"/>
                <c:pt idx="0">
                  <c:v>S200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'cull data from graph'!$B$5:$B$10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'cull data from graph'!$F$5:$F$10</c:f>
              <c:numCache>
                <c:formatCode>General</c:formatCode>
                <c:ptCount val="6"/>
                <c:pt idx="0">
                  <c:v>0.95450000000000002</c:v>
                </c:pt>
                <c:pt idx="1">
                  <c:v>0.96050000000000002</c:v>
                </c:pt>
                <c:pt idx="2">
                  <c:v>0.96599999999999997</c:v>
                </c:pt>
                <c:pt idx="3">
                  <c:v>0.97050000000000003</c:v>
                </c:pt>
                <c:pt idx="4">
                  <c:v>0.97450000000000003</c:v>
                </c:pt>
                <c:pt idx="5">
                  <c:v>0.97799999999999998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80640"/>
        <c:axId val="232481032"/>
      </c:scatterChart>
      <c:valAx>
        <c:axId val="232480640"/>
        <c:scaling>
          <c:orientation val="minMax"/>
          <c:max val="222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1032"/>
        <c:crosses val="autoZero"/>
        <c:crossBetween val="midCat"/>
      </c:valAx>
      <c:valAx>
        <c:axId val="2324810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'Heidelburg vs um well labeled'!$J$39</c:f>
          <c:strCache>
            <c:ptCount val="1"/>
            <c:pt idx="0">
              <c:v>PFC Current per Beam Proton as Measured at HIT (ref GO14) and Simulated by Geant4</c:v>
            </c:pt>
          </c:strCache>
        </c:strRef>
      </c:tx>
      <c:layout>
        <c:manualLayout>
          <c:xMode val="edge"/>
          <c:yMode val="edge"/>
          <c:x val="0.13211253716625079"/>
          <c:y val="2.78292889968679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91581079538971"/>
          <c:y val="9.9542597335975577E-2"/>
          <c:w val="0.81545118680817075"/>
          <c:h val="0.806490353364463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'Heidelburg vs um well labeled'!$C$35</c:f>
              <c:strCache>
                <c:ptCount val="1"/>
                <c:pt idx="0">
                  <c:v>HIT 221 MeV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diamond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labeled'!$B$24:$B$26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labeled'!$C$24:$C$26</c:f>
              <c:numCache>
                <c:formatCode>0.0000</c:formatCode>
                <c:ptCount val="3"/>
                <c:pt idx="0">
                  <c:v>1.0125</c:v>
                </c:pt>
                <c:pt idx="1">
                  <c:v>0.98</c:v>
                </c:pt>
                <c:pt idx="2">
                  <c:v>0.97699999999999998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'Heidelburg vs um well labeled'!$D$35</c:f>
              <c:strCache>
                <c:ptCount val="1"/>
                <c:pt idx="0">
                  <c:v>G4 221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diamond"/>
            <c:size val="10"/>
            <c:spPr>
              <a:noFill/>
            </c:spPr>
          </c:marker>
          <c:xVal>
            <c:numRef>
              <c:f>'Heidelburg vs um well labeled'!$B$23:$B$26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labeled'!$D$23:$D$26</c:f>
              <c:numCache>
                <c:formatCode>General</c:formatCode>
                <c:ptCount val="4"/>
                <c:pt idx="0">
                  <c:v>1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0.97799999999999998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'Heidelburg vs um well labeled'!$C$33</c:f>
              <c:strCache>
                <c:ptCount val="1"/>
                <c:pt idx="0">
                  <c:v>HIT 160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labeled'!$B$16:$B$18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labeled'!$C$16:$C$18</c:f>
              <c:numCache>
                <c:formatCode>0.0000</c:formatCode>
                <c:ptCount val="3"/>
                <c:pt idx="0">
                  <c:v>1</c:v>
                </c:pt>
                <c:pt idx="1">
                  <c:v>0.96350000000000002</c:v>
                </c:pt>
                <c:pt idx="2">
                  <c:v>0.95899999999999996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'Heidelburg vs um well labeled'!$D$33</c:f>
              <c:strCache>
                <c:ptCount val="1"/>
                <c:pt idx="0">
                  <c:v>G4 160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triangl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labeled'!$B$15:$B$18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labeled'!$D$15:$D$18</c:f>
              <c:numCache>
                <c:formatCode>General</c:formatCode>
                <c:ptCount val="4"/>
                <c:pt idx="0">
                  <c:v>0.995</c:v>
                </c:pt>
                <c:pt idx="1">
                  <c:v>0.97799999999999998</c:v>
                </c:pt>
                <c:pt idx="2">
                  <c:v>0.97550000000000003</c:v>
                </c:pt>
                <c:pt idx="3">
                  <c:v>0.97050000000000003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'Heidelburg vs um well labeled'!$C$31</c:f>
              <c:strCache>
                <c:ptCount val="1"/>
                <c:pt idx="0">
                  <c:v>HIT 100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labeled'!$B$8:$B$10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labeled'!$C$8:$C$10</c:f>
              <c:numCache>
                <c:formatCode>0.0000</c:formatCode>
                <c:ptCount val="3"/>
                <c:pt idx="0">
                  <c:v>0.98499999999999999</c:v>
                </c:pt>
                <c:pt idx="1">
                  <c:v>0.95</c:v>
                </c:pt>
                <c:pt idx="2">
                  <c:v>0.94750000000000001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'Heidelburg vs um well labeled'!$D$31</c:f>
              <c:strCache>
                <c:ptCount val="1"/>
                <c:pt idx="0">
                  <c:v>G4 100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labeled'!$B$7:$B$10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labeled'!$D$7:$D$10</c:f>
              <c:numCache>
                <c:formatCode>General</c:formatCode>
                <c:ptCount val="4"/>
                <c:pt idx="0">
                  <c:v>0.98450000000000004</c:v>
                </c:pt>
                <c:pt idx="1">
                  <c:v>0.96950000000000003</c:v>
                </c:pt>
                <c:pt idx="2">
                  <c:v>0.96599999999999997</c:v>
                </c:pt>
                <c:pt idx="3">
                  <c:v>0.96050000000000002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'Heidelburg vs um well labeled'!$C$30</c:f>
              <c:strCache>
                <c:ptCount val="1"/>
                <c:pt idx="0">
                  <c:v>HIT 70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 w="25400">
                <a:noFill/>
              </a:ln>
            </c:spPr>
          </c:marker>
          <c:xVal>
            <c:numRef>
              <c:f>'Heidelburg vs um well labeled'!$B$4:$B$6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labeled'!$C$4:$C$6</c:f>
              <c:numCache>
                <c:formatCode>0.0000</c:formatCode>
                <c:ptCount val="3"/>
                <c:pt idx="0">
                  <c:v>0.97499999999999998</c:v>
                </c:pt>
                <c:pt idx="1">
                  <c:v>0.9385</c:v>
                </c:pt>
                <c:pt idx="2">
                  <c:v>0.93500000000000005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'Heidelburg vs um well labeled'!$D$30</c:f>
              <c:strCache>
                <c:ptCount val="1"/>
                <c:pt idx="0">
                  <c:v>G4 70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labeled'!$B$3:$B$6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labeled'!$D$3:$D$6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0.96299999999999997</c:v>
                </c:pt>
                <c:pt idx="2">
                  <c:v>0.95899999999999996</c:v>
                </c:pt>
                <c:pt idx="3">
                  <c:v>0.95450000000000002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'Heidelburg vs um well labeled'!$D$38</c:f>
              <c:strCache>
                <c:ptCount val="1"/>
                <c:pt idx="0">
                  <c:v>HIT 70 MeV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"/>
            <c:spPr>
              <a:solidFill>
                <a:schemeClr val="bg2"/>
              </a:solidFill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'Heidelburg vs um well labeled'!$B$38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labeled'!$C$38</c:f>
              <c:numCache>
                <c:formatCode>General</c:formatCode>
                <c:ptCount val="1"/>
                <c:pt idx="0">
                  <c:v>0.93500000000000005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'Heidelburg vs um well labeled'!$D$39</c:f>
              <c:strCache>
                <c:ptCount val="1"/>
                <c:pt idx="0">
                  <c:v>G4 70 MeV</c:v>
                </c:pt>
              </c:strCache>
            </c:strRef>
          </c:tx>
          <c:marker>
            <c:symbol val="diamond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labeled'!$C$39</c:f>
              <c:numCache>
                <c:formatCode>General</c:formatCode>
                <c:ptCount val="1"/>
                <c:pt idx="0">
                  <c:v>0.97499999999999998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'Heidelburg vs um well labeled'!$D$40</c:f>
              <c:strCache>
                <c:ptCount val="1"/>
                <c:pt idx="0">
                  <c:v>HIT 100 MeV</c:v>
                </c:pt>
              </c:strCache>
            </c:strRef>
          </c:tx>
          <c:marker>
            <c:symbol val="square"/>
            <c:size val="2"/>
            <c:spPr>
              <a:solidFill>
                <a:schemeClr val="bg2"/>
              </a:solidFill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'Heidelburg vs um well labeled'!$B$40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labeled'!$C$40</c:f>
              <c:numCache>
                <c:formatCode>General</c:formatCode>
                <c:ptCount val="1"/>
                <c:pt idx="0">
                  <c:v>0.94750000000000001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'Heidelburg vs um well labeled'!$D$41</c:f>
              <c:strCache>
                <c:ptCount val="1"/>
                <c:pt idx="0">
                  <c:v>G4 100 MeV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triangle"/>
            <c:size val="2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labeled'!$C$41</c:f>
              <c:numCache>
                <c:formatCode>General</c:formatCode>
                <c:ptCount val="1"/>
                <c:pt idx="0">
                  <c:v>0.98499999999999999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'Heidelburg vs um well labeled'!$D$44</c:f>
              <c:strCache>
                <c:ptCount val="1"/>
                <c:pt idx="0">
                  <c:v>HIT 160 MeV</c:v>
                </c:pt>
              </c:strCache>
            </c:strRef>
          </c:tx>
          <c:marker>
            <c:symbol val="x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labeled'!$C$44</c:f>
              <c:numCache>
                <c:formatCode>General</c:formatCode>
                <c:ptCount val="1"/>
                <c:pt idx="0">
                  <c:v>0.95899999999999996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'Heidelburg vs um well labeled'!$D$45</c:f>
              <c:strCache>
                <c:ptCount val="1"/>
                <c:pt idx="0">
                  <c:v>G4 160 MeV</c:v>
                </c:pt>
              </c:strCache>
            </c:strRef>
          </c:tx>
          <c:marker>
            <c:symbol val="star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labeled'!$C$45</c:f>
              <c:numCache>
                <c:formatCode>General</c:formatCode>
                <c:ptCount val="1"/>
                <c:pt idx="0">
                  <c:v>0.995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'Heidelburg vs um well labeled'!$D$48</c:f>
              <c:strCache>
                <c:ptCount val="1"/>
                <c:pt idx="0">
                  <c:v>HIT 221 MeV</c:v>
                </c:pt>
              </c:strCache>
            </c:strRef>
          </c:tx>
          <c:marker>
            <c:symbol val="circle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labeled'!$C$48</c:f>
              <c:numCache>
                <c:formatCode>General</c:formatCode>
                <c:ptCount val="1"/>
                <c:pt idx="0">
                  <c:v>0.97699999999999998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'Heidelburg vs um well labeled'!$D$49</c:f>
              <c:strCache>
                <c:ptCount val="1"/>
                <c:pt idx="0">
                  <c:v>G4 221 MeV</c:v>
                </c:pt>
              </c:strCache>
            </c:strRef>
          </c:tx>
          <c:marker>
            <c:symbol val="plus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labeled'!$C$49</c:f>
              <c:numCache>
                <c:formatCode>General</c:formatCode>
                <c:ptCount val="1"/>
                <c:pt idx="0">
                  <c:v>1.0009999999999999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19048"/>
        <c:axId val="232156280"/>
      </c:scatterChart>
      <c:valAx>
        <c:axId val="232019048"/>
        <c:scaling>
          <c:orientation val="minMax"/>
          <c:max val="250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strRef>
              <c:f>'Heidelburg vs um well labeled'!$J$41</c:f>
              <c:strCache>
                <c:ptCount val="1"/>
                <c:pt idx="0">
                  <c:v>Kapton Thickness (um)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56280"/>
        <c:crosses val="autoZero"/>
        <c:crossBetween val="midCat"/>
      </c:valAx>
      <c:valAx>
        <c:axId val="23215628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strRef>
              <c:f>'Heidelburg vs um well labeled'!$J$40</c:f>
              <c:strCache>
                <c:ptCount val="1"/>
                <c:pt idx="0">
                  <c:v>I/B (Current to Beam Ratio)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320190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prstDash val="sysDot"/>
    </a:ln>
  </c:spPr>
  <c:txPr>
    <a:bodyPr/>
    <a:lstStyle/>
    <a:p>
      <a:pPr>
        <a:defRPr sz="105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'Heidelburg vs um well labeled'!$J$45</c:f>
          <c:strCache>
            <c:ptCount val="1"/>
            <c:pt idx="0">
              <c:v>Simulated Defect (%) compared to HIT Measurements</c:v>
            </c:pt>
          </c:strCache>
        </c:strRef>
      </c:tx>
      <c:layout>
        <c:manualLayout>
          <c:xMode val="edge"/>
          <c:yMode val="edge"/>
          <c:x val="0.17027195317513777"/>
          <c:y val="2.78292392938062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91581079538971"/>
          <c:y val="9.9542597335975577E-2"/>
          <c:w val="0.81545118680817075"/>
          <c:h val="0.806490353364463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'Heidelburg vs um well labeled'!$C$35</c:f>
              <c:strCache>
                <c:ptCount val="1"/>
                <c:pt idx="0">
                  <c:v>HIT 221 MeV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diamond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labeled'!$B$24:$B$26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labeled'!$E$24:$E$26</c:f>
              <c:numCache>
                <c:formatCode>General</c:formatCode>
                <c:ptCount val="3"/>
                <c:pt idx="0">
                  <c:v>1.2499999999999956</c:v>
                </c:pt>
                <c:pt idx="1">
                  <c:v>-2.0000000000000018</c:v>
                </c:pt>
                <c:pt idx="2">
                  <c:v>-2.300000000000002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'Heidelburg vs um well labeled'!$D$35</c:f>
              <c:strCache>
                <c:ptCount val="1"/>
                <c:pt idx="0">
                  <c:v>G4 221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diamond"/>
            <c:size val="10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'Heidelburg vs um well labeled'!$B$23:$B$26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labeled'!$F$23:$F$26</c:f>
              <c:numCache>
                <c:formatCode>General</c:formatCode>
                <c:ptCount val="4"/>
                <c:pt idx="0">
                  <c:v>0</c:v>
                </c:pt>
                <c:pt idx="1">
                  <c:v>-1.6000000000000014</c:v>
                </c:pt>
                <c:pt idx="2">
                  <c:v>-1.8000000000000016</c:v>
                </c:pt>
                <c:pt idx="3">
                  <c:v>-2.200000000000002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'Heidelburg vs um well labeled'!$C$33</c:f>
              <c:strCache>
                <c:ptCount val="1"/>
                <c:pt idx="0">
                  <c:v>HIT 160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labeled'!$B$16:$B$18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labeled'!$E$16:$E$18</c:f>
              <c:numCache>
                <c:formatCode>General</c:formatCode>
                <c:ptCount val="3"/>
                <c:pt idx="0">
                  <c:v>0</c:v>
                </c:pt>
                <c:pt idx="1">
                  <c:v>-3.6499999999999977</c:v>
                </c:pt>
                <c:pt idx="2">
                  <c:v>-4.1000000000000032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'Heidelburg vs um well labeled'!$D$33</c:f>
              <c:strCache>
                <c:ptCount val="1"/>
                <c:pt idx="0">
                  <c:v>G4 160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triangl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labeled'!$B$15:$B$18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labeled'!$F$15:$F$18</c:f>
              <c:numCache>
                <c:formatCode>General</c:formatCode>
                <c:ptCount val="4"/>
                <c:pt idx="0">
                  <c:v>-0.50000000000000044</c:v>
                </c:pt>
                <c:pt idx="1">
                  <c:v>-2.200000000000002</c:v>
                </c:pt>
                <c:pt idx="2">
                  <c:v>-2.4499999999999966</c:v>
                </c:pt>
                <c:pt idx="3">
                  <c:v>-2.9499999999999971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'Heidelburg vs um well labeled'!$C$31</c:f>
              <c:strCache>
                <c:ptCount val="1"/>
                <c:pt idx="0">
                  <c:v>HIT 100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</c:spPr>
          </c:marker>
          <c:xVal>
            <c:numRef>
              <c:f>'Heidelburg vs um well labeled'!$B$8:$B$10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labeled'!$E$8:$E$10</c:f>
              <c:numCache>
                <c:formatCode>General</c:formatCode>
                <c:ptCount val="3"/>
                <c:pt idx="0">
                  <c:v>-1.5000000000000013</c:v>
                </c:pt>
                <c:pt idx="1">
                  <c:v>-5.0000000000000044</c:v>
                </c:pt>
                <c:pt idx="2">
                  <c:v>-5.2499999999999991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'Heidelburg vs um well labeled'!$D$31</c:f>
              <c:strCache>
                <c:ptCount val="1"/>
                <c:pt idx="0">
                  <c:v>G4 100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labeled'!$B$7:$B$10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labeled'!$F$7:$F$10</c:f>
              <c:numCache>
                <c:formatCode>General</c:formatCode>
                <c:ptCount val="4"/>
                <c:pt idx="0">
                  <c:v>-1.5499999999999958</c:v>
                </c:pt>
                <c:pt idx="1">
                  <c:v>-3.0499999999999972</c:v>
                </c:pt>
                <c:pt idx="2">
                  <c:v>-3.400000000000003</c:v>
                </c:pt>
                <c:pt idx="3">
                  <c:v>-3.949999999999998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'Heidelburg vs um well labeled'!$C$30</c:f>
              <c:strCache>
                <c:ptCount val="1"/>
                <c:pt idx="0">
                  <c:v>HIT 70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 w="25400">
                <a:noFill/>
              </a:ln>
            </c:spPr>
          </c:marker>
          <c:xVal>
            <c:numRef>
              <c:f>'Heidelburg vs um well labeled'!$B$4:$B$6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 well labeled'!$E$4:$E$6</c:f>
              <c:numCache>
                <c:formatCode>General</c:formatCode>
                <c:ptCount val="3"/>
                <c:pt idx="0">
                  <c:v>-2.5000000000000022</c:v>
                </c:pt>
                <c:pt idx="1">
                  <c:v>-6.15</c:v>
                </c:pt>
                <c:pt idx="2">
                  <c:v>-6.4999999999999947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'Heidelburg vs um well labeled'!$D$30</c:f>
              <c:strCache>
                <c:ptCount val="1"/>
                <c:pt idx="0">
                  <c:v>G4 70 MeV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 well labeled'!$B$3:$B$6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 well labeled'!$F$3:$F$6</c:f>
              <c:numCache>
                <c:formatCode>General</c:formatCode>
                <c:ptCount val="4"/>
                <c:pt idx="0">
                  <c:v>-2.5000000000000022</c:v>
                </c:pt>
                <c:pt idx="1">
                  <c:v>-3.7000000000000033</c:v>
                </c:pt>
                <c:pt idx="2">
                  <c:v>-4.1000000000000032</c:v>
                </c:pt>
                <c:pt idx="3">
                  <c:v>-4.5499999999999989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'Heidelburg vs um well labeled'!$D$38</c:f>
              <c:strCache>
                <c:ptCount val="1"/>
                <c:pt idx="0">
                  <c:v>HIT 70 MeV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"/>
            <c:spPr>
              <a:solidFill>
                <a:schemeClr val="bg2"/>
              </a:solidFill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'Heidelburg vs um well labeled'!$B$38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labeled'!$E$38</c:f>
              <c:numCache>
                <c:formatCode>General</c:formatCode>
                <c:ptCount val="1"/>
                <c:pt idx="0">
                  <c:v>-6.4999999999999947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'Heidelburg vs um well labeled'!$D$39</c:f>
              <c:strCache>
                <c:ptCount val="1"/>
                <c:pt idx="0">
                  <c:v>G4 70 MeV</c:v>
                </c:pt>
              </c:strCache>
            </c:strRef>
          </c:tx>
          <c:marker>
            <c:symbol val="diamond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labeled'!$E$39</c:f>
              <c:numCache>
                <c:formatCode>General</c:formatCode>
                <c:ptCount val="1"/>
                <c:pt idx="0">
                  <c:v>-2.5000000000000022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'Heidelburg vs um well labeled'!$D$40</c:f>
              <c:strCache>
                <c:ptCount val="1"/>
                <c:pt idx="0">
                  <c:v>HIT 100 MeV</c:v>
                </c:pt>
              </c:strCache>
            </c:strRef>
          </c:tx>
          <c:marker>
            <c:symbol val="square"/>
            <c:size val="2"/>
            <c:spPr>
              <a:solidFill>
                <a:schemeClr val="bg2"/>
              </a:solidFill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'Heidelburg vs um well labeled'!$B$40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labeled'!$E$40</c:f>
              <c:numCache>
                <c:formatCode>General</c:formatCode>
                <c:ptCount val="1"/>
                <c:pt idx="0">
                  <c:v>-5.2499999999999991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'Heidelburg vs um well labeled'!$D$41</c:f>
              <c:strCache>
                <c:ptCount val="1"/>
                <c:pt idx="0">
                  <c:v>G4 100 MeV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triangle"/>
            <c:size val="2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labeled'!$E$41</c:f>
              <c:numCache>
                <c:formatCode>General</c:formatCode>
                <c:ptCount val="1"/>
                <c:pt idx="0">
                  <c:v>-1.5499999999999958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'Heidelburg vs um well labeled'!$D$44</c:f>
              <c:strCache>
                <c:ptCount val="1"/>
                <c:pt idx="0">
                  <c:v>HIT 160 MeV</c:v>
                </c:pt>
              </c:strCache>
            </c:strRef>
          </c:tx>
          <c:marker>
            <c:symbol val="x"/>
            <c:size val="2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labeled'!$E$44</c:f>
              <c:numCache>
                <c:formatCode>General</c:formatCode>
                <c:ptCount val="1"/>
                <c:pt idx="0">
                  <c:v>-4.1000000000000032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'Heidelburg vs um well labeled'!$D$45</c:f>
              <c:strCache>
                <c:ptCount val="1"/>
                <c:pt idx="0">
                  <c:v>G4 160 MeV</c:v>
                </c:pt>
              </c:strCache>
            </c:strRef>
          </c:tx>
          <c:marker>
            <c:symbol val="star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labeled'!$E$45</c:f>
              <c:numCache>
                <c:formatCode>General</c:formatCode>
                <c:ptCount val="1"/>
                <c:pt idx="0">
                  <c:v>-0.50000000000000044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'Heidelburg vs um well labeled'!$D$48</c:f>
              <c:strCache>
                <c:ptCount val="1"/>
                <c:pt idx="0">
                  <c:v>HIT 221 MeV</c:v>
                </c:pt>
              </c:strCache>
            </c:strRef>
          </c:tx>
          <c:marker>
            <c:symbol val="circle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labeled'!$B$48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'Heidelburg vs um well labeled'!$E$48</c:f>
              <c:numCache>
                <c:formatCode>General</c:formatCode>
                <c:ptCount val="1"/>
                <c:pt idx="0">
                  <c:v>-2.300000000000002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'Heidelburg vs um well labeled'!$D$49</c:f>
              <c:strCache>
                <c:ptCount val="1"/>
                <c:pt idx="0">
                  <c:v>G4 221 MeV</c:v>
                </c:pt>
              </c:strCache>
            </c:strRef>
          </c:tx>
          <c:marker>
            <c:symbol val="plus"/>
            <c:size val="2"/>
            <c:spPr>
              <a:solidFill>
                <a:schemeClr val="bg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'Heidelburg vs um well labeled'!$B$49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'Heidelburg vs um well labeled'!$E$49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7936"/>
        <c:axId val="294027544"/>
      </c:scatterChart>
      <c:valAx>
        <c:axId val="294027936"/>
        <c:scaling>
          <c:orientation val="minMax"/>
          <c:max val="250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strRef>
              <c:f>'Heidelburg vs um well labeled'!$J$41</c:f>
              <c:strCache>
                <c:ptCount val="1"/>
                <c:pt idx="0">
                  <c:v>Kapton Thickness (um)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027544"/>
        <c:crossesAt val="-7"/>
        <c:crossBetween val="midCat"/>
      </c:valAx>
      <c:valAx>
        <c:axId val="2940275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strRef>
              <c:f>'Heidelburg vs um well labeled'!$J$43</c:f>
              <c:strCache>
                <c:ptCount val="1"/>
                <c:pt idx="0">
                  <c:v>Defect (%)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crossAx val="294027936"/>
        <c:crosses val="autoZero"/>
        <c:crossBetween val="midCat"/>
      </c:valAx>
      <c:spPr>
        <a:ln w="0">
          <a:solidFill>
            <a:schemeClr val="tx1"/>
          </a:solidFill>
        </a:ln>
      </c:spPr>
    </c:plotArea>
    <c:plotVisOnly val="1"/>
    <c:dispBlanksAs val="gap"/>
    <c:showDLblsOverMax val="0"/>
  </c:chart>
  <c:spPr>
    <a:ln>
      <a:prstDash val="sysDot"/>
    </a:ln>
  </c:spPr>
  <c:txPr>
    <a:bodyPr/>
    <a:lstStyle/>
    <a:p>
      <a:pPr>
        <a:defRPr sz="105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'Heidelburg vs um'!$J$46</c:f>
          <c:strCache>
            <c:ptCount val="1"/>
            <c:pt idx="0">
              <c:v>Current per Beam Proton from Kapton Coated Copper Beam Stop (ref GO14)</c:v>
            </c:pt>
          </c:strCache>
        </c:strRef>
      </c:tx>
      <c:layout>
        <c:manualLayout>
          <c:xMode val="edge"/>
          <c:yMode val="edge"/>
          <c:x val="0.13211252844145877"/>
          <c:y val="2.782931354359925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92560221227635E-2"/>
          <c:y val="7.81235485369252E-2"/>
          <c:w val="0.81907438899463458"/>
          <c:h val="0.82790936847179819"/>
        </c:manualLayout>
      </c:layout>
      <c:scatterChart>
        <c:scatterStyle val="lineMarker"/>
        <c:varyColors val="0"/>
        <c:ser>
          <c:idx val="2"/>
          <c:order val="0"/>
          <c:tx>
            <c:strRef>
              <c:f>'Heidelburg vs um'!$C$34</c:f>
              <c:strCache>
                <c:ptCount val="1"/>
                <c:pt idx="0">
                  <c:v>Experiment (HIT) 221 MeV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diamond"/>
            <c:size val="10"/>
            <c:spPr>
              <a:solidFill>
                <a:schemeClr val="tx1"/>
              </a:solidFill>
            </c:spPr>
          </c:marker>
          <c:xVal>
            <c:numRef>
              <c:f>'Heidelburg vs um'!$B$23:$B$25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um'!$C$23:$C$25</c:f>
              <c:numCache>
                <c:formatCode>0.0000</c:formatCode>
                <c:ptCount val="3"/>
                <c:pt idx="0">
                  <c:v>1.0125</c:v>
                </c:pt>
                <c:pt idx="1">
                  <c:v>0.98</c:v>
                </c:pt>
                <c:pt idx="2">
                  <c:v>0.97699999999999998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'Heidelburg vs um'!$D$34</c:f>
              <c:strCache>
                <c:ptCount val="1"/>
                <c:pt idx="0">
                  <c:v>Simulated Geant4 221 MeV)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diamond"/>
            <c:size val="10"/>
            <c:spPr>
              <a:noFill/>
            </c:spPr>
          </c:marker>
          <c:xVal>
            <c:numRef>
              <c:f>'Heidelburg vs um'!$B$22:$B$25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um'!$D$22:$D$25</c:f>
              <c:numCache>
                <c:formatCode>General</c:formatCode>
                <c:ptCount val="4"/>
                <c:pt idx="0">
                  <c:v>1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0.97799999999999998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'Heidelburg vs um'!$C$30</c:f>
              <c:strCache>
                <c:ptCount val="1"/>
                <c:pt idx="0">
                  <c:v>Experiment (HIT) 100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</c:spPr>
          </c:marker>
          <c:xVal>
            <c:numRef>
              <c:f>'Heidelburg vs um'!$B$7:$B$9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um'!$C$7:$C$9</c:f>
              <c:numCache>
                <c:formatCode>0.0000</c:formatCode>
                <c:ptCount val="3"/>
                <c:pt idx="0">
                  <c:v>0.98499999999999999</c:v>
                </c:pt>
                <c:pt idx="1">
                  <c:v>0.95</c:v>
                </c:pt>
                <c:pt idx="2">
                  <c:v>0.94750000000000001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'Heidelburg vs um'!$D$30</c:f>
              <c:strCache>
                <c:ptCount val="1"/>
                <c:pt idx="0">
                  <c:v>Simulated Geant4 100 MeV)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um'!$B$6:$B$9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um'!$D$6:$D$9</c:f>
              <c:numCache>
                <c:formatCode>General</c:formatCode>
                <c:ptCount val="4"/>
                <c:pt idx="0">
                  <c:v>0.98450000000000004</c:v>
                </c:pt>
                <c:pt idx="1">
                  <c:v>0.96950000000000003</c:v>
                </c:pt>
                <c:pt idx="2">
                  <c:v>0.96599999999999997</c:v>
                </c:pt>
                <c:pt idx="3">
                  <c:v>0.96050000000000002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'Heidelburg vs um'!$C$32</c:f>
              <c:strCache>
                <c:ptCount val="1"/>
                <c:pt idx="0">
                  <c:v>Experiment (HIT) 160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10"/>
            <c:spPr>
              <a:solidFill>
                <a:schemeClr val="tx1"/>
              </a:solidFill>
            </c:spPr>
          </c:marker>
          <c:xVal>
            <c:numRef>
              <c:f>'Heidelburg vs um'!$B$15:$B$17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um'!$C$15:$C$17</c:f>
              <c:numCache>
                <c:formatCode>0.0000</c:formatCode>
                <c:ptCount val="3"/>
                <c:pt idx="0">
                  <c:v>1</c:v>
                </c:pt>
                <c:pt idx="1">
                  <c:v>0.96350000000000002</c:v>
                </c:pt>
                <c:pt idx="2">
                  <c:v>0.95899999999999996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'Heidelburg vs um'!$D$32</c:f>
              <c:strCache>
                <c:ptCount val="1"/>
                <c:pt idx="0">
                  <c:v>Simulated Geant4 160 MeV)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triangl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um'!$B$14:$B$17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um'!$D$14:$D$17</c:f>
              <c:numCache>
                <c:formatCode>General</c:formatCode>
                <c:ptCount val="4"/>
                <c:pt idx="0">
                  <c:v>0.995</c:v>
                </c:pt>
                <c:pt idx="1">
                  <c:v>0.97799999999999998</c:v>
                </c:pt>
                <c:pt idx="2">
                  <c:v>0.97550000000000003</c:v>
                </c:pt>
                <c:pt idx="3">
                  <c:v>0.97050000000000003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'Heidelburg vs um'!$C$29</c:f>
              <c:strCache>
                <c:ptCount val="1"/>
                <c:pt idx="0">
                  <c:v>Experiment (HIT) 70 MeV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 w="25400">
                <a:noFill/>
              </a:ln>
            </c:spPr>
          </c:marker>
          <c:xVal>
            <c:numRef>
              <c:f>'Heidelburg vs um'!$B$3:$B$5</c:f>
              <c:numCache>
                <c:formatCode>General</c:formatCode>
                <c:ptCount val="3"/>
                <c:pt idx="0">
                  <c:v>59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'Heidelburg vs um'!$C$3:$C$5</c:f>
              <c:numCache>
                <c:formatCode>0.0000</c:formatCode>
                <c:ptCount val="3"/>
                <c:pt idx="0">
                  <c:v>0.97499999999999998</c:v>
                </c:pt>
                <c:pt idx="1">
                  <c:v>0.9385</c:v>
                </c:pt>
                <c:pt idx="2">
                  <c:v>0.93500000000000005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'Heidelburg vs um'!$D$29</c:f>
              <c:strCache>
                <c:ptCount val="1"/>
                <c:pt idx="0">
                  <c:v>Simulated Geant4 70 MeV)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'Heidelburg vs um'!$B$2:$B$5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'Heidelburg vs um'!$D$2:$D$5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0.96299999999999997</c:v>
                </c:pt>
                <c:pt idx="2">
                  <c:v>0.95899999999999996</c:v>
                </c:pt>
                <c:pt idx="3">
                  <c:v>0.95450000000000002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90872"/>
        <c:axId val="232333240"/>
      </c:scatterChart>
      <c:valAx>
        <c:axId val="232590872"/>
        <c:scaling>
          <c:orientation val="minMax"/>
          <c:max val="200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strRef>
              <c:f>'Heidelburg vs um'!$J$48</c:f>
              <c:strCache>
                <c:ptCount val="1"/>
                <c:pt idx="0">
                  <c:v>Kapton Thickness (um)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32333240"/>
        <c:crosses val="autoZero"/>
        <c:crossBetween val="midCat"/>
      </c:valAx>
      <c:valAx>
        <c:axId val="2323332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strRef>
              <c:f>'Heidelburg vs um'!$J$47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325908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675468033289006"/>
          <c:y val="0.10470298275912537"/>
          <c:w val="0.30082098940668467"/>
          <c:h val="0.27264209817638968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</c:legend>
    <c:plotVisOnly val="1"/>
    <c:dispBlanksAs val="gap"/>
    <c:showDLblsOverMax val="0"/>
  </c:chart>
  <c:spPr>
    <a:ln>
      <a:prstDash val="sysDot"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Heidelburg!$I$1</c:f>
          <c:strCache>
            <c:ptCount val="1"/>
            <c:pt idx="0">
              <c:v>Current per Beam Proton from Kapton Coated Copper Beam Stop (ref GO14)</c:v>
            </c:pt>
          </c:strCache>
        </c:strRef>
      </c:tx>
      <c:layout>
        <c:manualLayout>
          <c:xMode val="edge"/>
          <c:yMode val="edge"/>
          <c:x val="0.13211252844145877"/>
          <c:y val="2.782931354359925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92560221227635E-2"/>
          <c:y val="7.81235485369252E-2"/>
          <c:w val="0.81907438899463458"/>
          <c:h val="0.82790936847179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Heidelburg!$D$3</c:f>
              <c:strCache>
                <c:ptCount val="1"/>
                <c:pt idx="0">
                  <c:v>Measured (59 um Kapton)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Heidelburg!$D$4:$D$9</c:f>
              <c:numCache>
                <c:formatCode>0.0000</c:formatCode>
                <c:ptCount val="6"/>
                <c:pt idx="0">
                  <c:v>0.97499999999999998</c:v>
                </c:pt>
                <c:pt idx="1">
                  <c:v>0.98499999999999999</c:v>
                </c:pt>
                <c:pt idx="2">
                  <c:v>0.99250000000000005</c:v>
                </c:pt>
                <c:pt idx="3">
                  <c:v>1</c:v>
                </c:pt>
                <c:pt idx="4">
                  <c:v>1.0075000000000001</c:v>
                </c:pt>
                <c:pt idx="5">
                  <c:v>1.0125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Heidelburg!$D$10</c:f>
              <c:strCache>
                <c:ptCount val="1"/>
                <c:pt idx="0">
                  <c:v>Measured (100 um Kapton)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Heidelburg!$D$11:$D$16</c:f>
              <c:numCache>
                <c:formatCode>0.0000</c:formatCode>
                <c:ptCount val="6"/>
                <c:pt idx="0">
                  <c:v>0.9385</c:v>
                </c:pt>
                <c:pt idx="1">
                  <c:v>0.95</c:v>
                </c:pt>
                <c:pt idx="2">
                  <c:v>0.95799999999999996</c:v>
                </c:pt>
                <c:pt idx="3">
                  <c:v>0.96350000000000002</c:v>
                </c:pt>
                <c:pt idx="4">
                  <c:v>0.97150000000000003</c:v>
                </c:pt>
                <c:pt idx="5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Heidelburg!$D$17</c:f>
              <c:strCache>
                <c:ptCount val="1"/>
                <c:pt idx="0">
                  <c:v>Measured (200 um Kapton)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Heidelburg!$D$18:$D$23</c:f>
              <c:numCache>
                <c:formatCode>0.0000</c:formatCode>
                <c:ptCount val="6"/>
                <c:pt idx="0">
                  <c:v>0.93500000000000005</c:v>
                </c:pt>
                <c:pt idx="1">
                  <c:v>0.94750000000000001</c:v>
                </c:pt>
                <c:pt idx="2">
                  <c:v>0.95250000000000001</c:v>
                </c:pt>
                <c:pt idx="3">
                  <c:v>0.95899999999999996</c:v>
                </c:pt>
                <c:pt idx="4">
                  <c:v>0.96499999999999997</c:v>
                </c:pt>
                <c:pt idx="5">
                  <c:v>0.97699999999999998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Heidelburg!$F$3</c:f>
              <c:strCache>
                <c:ptCount val="1"/>
                <c:pt idx="0">
                  <c:v>GEANT4 (59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Heidelburg!$F$4:$F$9</c:f>
              <c:numCache>
                <c:formatCode>General</c:formatCode>
                <c:ptCount val="6"/>
                <c:pt idx="0">
                  <c:v>0.96299999999999997</c:v>
                </c:pt>
                <c:pt idx="1">
                  <c:v>0.96950000000000003</c:v>
                </c:pt>
                <c:pt idx="2">
                  <c:v>0.97450000000000003</c:v>
                </c:pt>
                <c:pt idx="3">
                  <c:v>0.97799999999999998</c:v>
                </c:pt>
                <c:pt idx="4">
                  <c:v>0.98099999999999998</c:v>
                </c:pt>
                <c:pt idx="5">
                  <c:v>0.98399999999999999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Heidelburg!$F$10</c:f>
              <c:strCache>
                <c:ptCount val="1"/>
                <c:pt idx="0">
                  <c:v>GEANT4 (100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Heidelburg!$F$11:$F$16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0.96599999999999997</c:v>
                </c:pt>
                <c:pt idx="2">
                  <c:v>0.97099999999999997</c:v>
                </c:pt>
                <c:pt idx="3">
                  <c:v>0.97550000000000003</c:v>
                </c:pt>
                <c:pt idx="4">
                  <c:v>0.97899999999999998</c:v>
                </c:pt>
                <c:pt idx="5">
                  <c:v>0.98199999999999998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Heidelburg!$F$17</c:f>
              <c:strCache>
                <c:ptCount val="1"/>
                <c:pt idx="0">
                  <c:v>GEANT4 (200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Heidelburg!$F$18:$F$23</c:f>
              <c:numCache>
                <c:formatCode>General</c:formatCode>
                <c:ptCount val="6"/>
                <c:pt idx="0">
                  <c:v>0.95450000000000002</c:v>
                </c:pt>
                <c:pt idx="1">
                  <c:v>0.96050000000000002</c:v>
                </c:pt>
                <c:pt idx="2">
                  <c:v>0.96599999999999997</c:v>
                </c:pt>
                <c:pt idx="3">
                  <c:v>0.97050000000000003</c:v>
                </c:pt>
                <c:pt idx="4">
                  <c:v>0.97450000000000003</c:v>
                </c:pt>
                <c:pt idx="5">
                  <c:v>0.97799999999999998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Heidelburg!$E$3</c:f>
              <c:strCache>
                <c:ptCount val="1"/>
                <c:pt idx="0">
                  <c:v>MCNP6 (all)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Heidelburg!$F$27</c:f>
              <c:strCache>
                <c:ptCount val="1"/>
                <c:pt idx="0">
                  <c:v>GEANT4 Bare Cu</c:v>
                </c:pt>
              </c:strCache>
            </c:strRef>
          </c:tx>
          <c:spPr>
            <a:ln w="476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Heidelburg!$B$28:$B$33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Heidelburg!$F$28:$F$33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0.98450000000000004</c:v>
                </c:pt>
                <c:pt idx="2">
                  <c:v>0.99080000000000001</c:v>
                </c:pt>
                <c:pt idx="3">
                  <c:v>0.995</c:v>
                </c:pt>
                <c:pt idx="4">
                  <c:v>0.998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10896"/>
        <c:axId val="232376584"/>
      </c:scatterChart>
      <c:valAx>
        <c:axId val="231710896"/>
        <c:scaling>
          <c:orientation val="minMax"/>
          <c:min val="5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strRef>
              <c:f>Heidelburg!$I$3</c:f>
              <c:strCache>
                <c:ptCount val="1"/>
                <c:pt idx="0">
                  <c:v>Incident Proton Beam Energy (MeV)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32376584"/>
        <c:crosses val="autoZero"/>
        <c:crossBetween val="midCat"/>
      </c:valAx>
      <c:valAx>
        <c:axId val="23237658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strRef>
              <c:f>Heidelburg!$I$2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3171089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6747574295148595"/>
          <c:y val="0.648940846595777"/>
          <c:w val="0.34320632311852861"/>
          <c:h val="0.247540658924935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</c:legend>
    <c:plotVisOnly val="1"/>
    <c:dispBlanksAs val="gap"/>
    <c:showDLblsOverMax val="0"/>
  </c:chart>
  <c:spPr>
    <a:ln>
      <a:prstDash val="sysDot"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Heidelburg!$I$1</c:f>
          <c:strCache>
            <c:ptCount val="1"/>
            <c:pt idx="0">
              <c:v>Current per Beam Proton from Kapton Coated Copper Beam Stop (ref GO14)</c:v>
            </c:pt>
          </c:strCache>
        </c:strRef>
      </c:tx>
      <c:layout>
        <c:manualLayout>
          <c:xMode val="edge"/>
          <c:yMode val="edge"/>
          <c:x val="0.13211252844145877"/>
          <c:y val="2.782931354359925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92560221227635E-2"/>
          <c:y val="7.81235485369252E-2"/>
          <c:w val="0.81907438899463458"/>
          <c:h val="0.82790936847179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Heidelburg!$D$3</c:f>
              <c:strCache>
                <c:ptCount val="1"/>
                <c:pt idx="0">
                  <c:v>Measured (59 um Kapton)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Heidelburg!$D$4:$D$9</c:f>
              <c:numCache>
                <c:formatCode>0.0000</c:formatCode>
                <c:ptCount val="6"/>
                <c:pt idx="0">
                  <c:v>0.97499999999999998</c:v>
                </c:pt>
                <c:pt idx="1">
                  <c:v>0.98499999999999999</c:v>
                </c:pt>
                <c:pt idx="2">
                  <c:v>0.99250000000000005</c:v>
                </c:pt>
                <c:pt idx="3">
                  <c:v>1</c:v>
                </c:pt>
                <c:pt idx="4">
                  <c:v>1.0075000000000001</c:v>
                </c:pt>
                <c:pt idx="5">
                  <c:v>1.0125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Heidelburg!$D$10</c:f>
              <c:strCache>
                <c:ptCount val="1"/>
                <c:pt idx="0">
                  <c:v>Measured (100 um Kapton)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Heidelburg!$D$11:$D$16</c:f>
              <c:numCache>
                <c:formatCode>0.0000</c:formatCode>
                <c:ptCount val="6"/>
                <c:pt idx="0">
                  <c:v>0.9385</c:v>
                </c:pt>
                <c:pt idx="1">
                  <c:v>0.95</c:v>
                </c:pt>
                <c:pt idx="2">
                  <c:v>0.95799999999999996</c:v>
                </c:pt>
                <c:pt idx="3">
                  <c:v>0.96350000000000002</c:v>
                </c:pt>
                <c:pt idx="4">
                  <c:v>0.97150000000000003</c:v>
                </c:pt>
                <c:pt idx="5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Heidelburg!$D$17</c:f>
              <c:strCache>
                <c:ptCount val="1"/>
                <c:pt idx="0">
                  <c:v>Measured (200 um Kapton)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Heidelburg!$D$18:$D$23</c:f>
              <c:numCache>
                <c:formatCode>0.0000</c:formatCode>
                <c:ptCount val="6"/>
                <c:pt idx="0">
                  <c:v>0.93500000000000005</c:v>
                </c:pt>
                <c:pt idx="1">
                  <c:v>0.94750000000000001</c:v>
                </c:pt>
                <c:pt idx="2">
                  <c:v>0.95250000000000001</c:v>
                </c:pt>
                <c:pt idx="3">
                  <c:v>0.95899999999999996</c:v>
                </c:pt>
                <c:pt idx="4">
                  <c:v>0.96499999999999997</c:v>
                </c:pt>
                <c:pt idx="5">
                  <c:v>0.97699999999999998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Heidelburg!$F$3</c:f>
              <c:strCache>
                <c:ptCount val="1"/>
                <c:pt idx="0">
                  <c:v>GEANT4 (59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Heidelburg!$F$4:$F$9</c:f>
              <c:numCache>
                <c:formatCode>General</c:formatCode>
                <c:ptCount val="6"/>
                <c:pt idx="0">
                  <c:v>0.96299999999999997</c:v>
                </c:pt>
                <c:pt idx="1">
                  <c:v>0.96950000000000003</c:v>
                </c:pt>
                <c:pt idx="2">
                  <c:v>0.97450000000000003</c:v>
                </c:pt>
                <c:pt idx="3">
                  <c:v>0.97799999999999998</c:v>
                </c:pt>
                <c:pt idx="4">
                  <c:v>0.98099999999999998</c:v>
                </c:pt>
                <c:pt idx="5">
                  <c:v>0.98399999999999999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Heidelburg!$F$10</c:f>
              <c:strCache>
                <c:ptCount val="1"/>
                <c:pt idx="0">
                  <c:v>GEANT4 (100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Heidelburg!$F$11:$F$16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0.96599999999999997</c:v>
                </c:pt>
                <c:pt idx="2">
                  <c:v>0.97099999999999997</c:v>
                </c:pt>
                <c:pt idx="3">
                  <c:v>0.97550000000000003</c:v>
                </c:pt>
                <c:pt idx="4">
                  <c:v>0.97899999999999998</c:v>
                </c:pt>
                <c:pt idx="5">
                  <c:v>0.98199999999999998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Heidelburg!$F$17</c:f>
              <c:strCache>
                <c:ptCount val="1"/>
                <c:pt idx="0">
                  <c:v>GEANT4 (200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Heidelburg!$F$18:$F$23</c:f>
              <c:numCache>
                <c:formatCode>General</c:formatCode>
                <c:ptCount val="6"/>
                <c:pt idx="0">
                  <c:v>0.95450000000000002</c:v>
                </c:pt>
                <c:pt idx="1">
                  <c:v>0.96050000000000002</c:v>
                </c:pt>
                <c:pt idx="2">
                  <c:v>0.96599999999999997</c:v>
                </c:pt>
                <c:pt idx="3">
                  <c:v>0.97050000000000003</c:v>
                </c:pt>
                <c:pt idx="4">
                  <c:v>0.97450000000000003</c:v>
                </c:pt>
                <c:pt idx="5">
                  <c:v>0.97799999999999998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Heidelburg!$E$3</c:f>
              <c:strCache>
                <c:ptCount val="1"/>
                <c:pt idx="0">
                  <c:v>MCNP6 (all)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Heidelburg!$F$27</c:f>
              <c:strCache>
                <c:ptCount val="1"/>
                <c:pt idx="0">
                  <c:v>GEANT4 Bare Cu</c:v>
                </c:pt>
              </c:strCache>
            </c:strRef>
          </c:tx>
          <c:spPr>
            <a:ln w="476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Heidelburg!$B$28:$B$33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Heidelburg!$F$28:$F$33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0.98450000000000004</c:v>
                </c:pt>
                <c:pt idx="2">
                  <c:v>0.99080000000000001</c:v>
                </c:pt>
                <c:pt idx="3">
                  <c:v>0.995</c:v>
                </c:pt>
                <c:pt idx="4">
                  <c:v>0.998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36496"/>
        <c:axId val="232469544"/>
      </c:scatterChart>
      <c:valAx>
        <c:axId val="231736496"/>
        <c:scaling>
          <c:orientation val="minMax"/>
          <c:min val="5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strRef>
              <c:f>Heidelburg!$I$3</c:f>
              <c:strCache>
                <c:ptCount val="1"/>
                <c:pt idx="0">
                  <c:v>Incident Proton Beam Energy (MeV)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32469544"/>
        <c:crosses val="autoZero"/>
        <c:crossBetween val="midCat"/>
      </c:valAx>
      <c:valAx>
        <c:axId val="2324695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strRef>
              <c:f>Heidelburg!$I$2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3173649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6747574295148595"/>
          <c:y val="0.648940846595777"/>
          <c:w val="0.34320632311852861"/>
          <c:h val="0.247540658924935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</c:legend>
    <c:plotVisOnly val="1"/>
    <c:dispBlanksAs val="gap"/>
    <c:showDLblsOverMax val="0"/>
  </c:chart>
  <c:spPr>
    <a:ln>
      <a:prstDash val="sysDot"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Borovsky!$H$1</c:f>
          <c:strCache>
            <c:ptCount val="1"/>
            <c:pt idx="0">
              <c:v>Current per Beam Proton from Gold Target in a Vacuum (ref BO88)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Borovsky!$C$4</c:f>
              <c:strCache>
                <c:ptCount val="1"/>
                <c:pt idx="0">
                  <c:v>MEASURED </c:v>
                </c:pt>
              </c:strCache>
            </c:strRef>
          </c:tx>
          <c:marker>
            <c:symbol val="none"/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</c:numCache>
            </c:numRef>
          </c:xVal>
          <c:yVal>
            <c:numRef>
              <c:f>Borovsky!$C$5:$C$13</c:f>
              <c:numCache>
                <c:formatCode>General</c:formatCode>
                <c:ptCount val="9"/>
                <c:pt idx="0">
                  <c:v>1.58</c:v>
                </c:pt>
                <c:pt idx="1">
                  <c:v>1.48</c:v>
                </c:pt>
                <c:pt idx="2">
                  <c:v>1.47</c:v>
                </c:pt>
                <c:pt idx="3">
                  <c:v>1.36</c:v>
                </c:pt>
                <c:pt idx="4">
                  <c:v>1.31</c:v>
                </c:pt>
                <c:pt idx="5">
                  <c:v>1.27</c:v>
                </c:pt>
                <c:pt idx="6">
                  <c:v>1.33</c:v>
                </c:pt>
                <c:pt idx="7">
                  <c:v>1.22</c:v>
                </c:pt>
                <c:pt idx="8">
                  <c:v>1.26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Borovsky!$E$4</c:f>
              <c:strCache>
                <c:ptCount val="1"/>
                <c:pt idx="0">
                  <c:v>GEANT4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</c:numCache>
            </c:numRef>
          </c:xVal>
          <c:yVal>
            <c:numRef>
              <c:f>Borovsky!$E$5:$E$13</c:f>
              <c:numCache>
                <c:formatCode>General</c:formatCode>
                <c:ptCount val="9"/>
                <c:pt idx="0">
                  <c:v>0.99990900000000005</c:v>
                </c:pt>
                <c:pt idx="1">
                  <c:v>0.99992499999999995</c:v>
                </c:pt>
                <c:pt idx="2">
                  <c:v>0.99992300000000001</c:v>
                </c:pt>
                <c:pt idx="3">
                  <c:v>0.99989099999999997</c:v>
                </c:pt>
                <c:pt idx="4">
                  <c:v>0.99988100000000002</c:v>
                </c:pt>
                <c:pt idx="5">
                  <c:v>0.99990199999999996</c:v>
                </c:pt>
                <c:pt idx="6">
                  <c:v>1.0000100000000001</c:v>
                </c:pt>
                <c:pt idx="7">
                  <c:v>1.00004</c:v>
                </c:pt>
                <c:pt idx="8">
                  <c:v>1.0000800000000001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Borovsky!$G$18</c:f>
              <c:strCache>
                <c:ptCount val="1"/>
                <c:pt idx="0">
                  <c:v>MCNP6 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Borovsky!$A$20:$A$22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18</c:v>
                </c:pt>
              </c:numCache>
            </c:numRef>
          </c:xVal>
          <c:yVal>
            <c:numRef>
              <c:f>Borovsky!$G$20:$G$22</c:f>
              <c:numCache>
                <c:formatCode>General</c:formatCode>
                <c:ptCount val="3"/>
                <c:pt idx="0">
                  <c:v>0.99999899999999997</c:v>
                </c:pt>
                <c:pt idx="1">
                  <c:v>1.0000051999999999</c:v>
                </c:pt>
                <c:pt idx="2">
                  <c:v>0.99999839999999995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12728"/>
        <c:axId val="232477896"/>
      </c:scatterChart>
      <c:valAx>
        <c:axId val="232612728"/>
        <c:scaling>
          <c:orientation val="minMax"/>
        </c:scaling>
        <c:delete val="0"/>
        <c:axPos val="b"/>
        <c:title>
          <c:tx>
            <c:strRef>
              <c:f>Borovsky!$H$3</c:f>
              <c:strCache>
                <c:ptCount val="1"/>
                <c:pt idx="0">
                  <c:v>Incident Proton Beam Energy (MeV)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32477896"/>
        <c:crosses val="autoZero"/>
        <c:crossBetween val="midCat"/>
      </c:valAx>
      <c:valAx>
        <c:axId val="232477896"/>
        <c:scaling>
          <c:orientation val="minMax"/>
        </c:scaling>
        <c:delete val="0"/>
        <c:axPos val="l"/>
        <c:majorGridlines/>
        <c:title>
          <c:tx>
            <c:strRef>
              <c:f>Borovsky!$H$2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32612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Heidelburg!$I$1</c:f>
          <c:strCache>
            <c:ptCount val="1"/>
            <c:pt idx="0">
              <c:v>Current per Beam Proton from Kapton Coated Copper Beam Stop (ref GO14)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Heidelburg!$D$3</c:f>
              <c:strCache>
                <c:ptCount val="1"/>
                <c:pt idx="0">
                  <c:v>Measured (59 um Kapton)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Heidelburg!$D$4:$D$9</c:f>
              <c:numCache>
                <c:formatCode>0.0000</c:formatCode>
                <c:ptCount val="6"/>
                <c:pt idx="0">
                  <c:v>0.97499999999999998</c:v>
                </c:pt>
                <c:pt idx="1">
                  <c:v>0.98499999999999999</c:v>
                </c:pt>
                <c:pt idx="2">
                  <c:v>0.99250000000000005</c:v>
                </c:pt>
                <c:pt idx="3">
                  <c:v>1</c:v>
                </c:pt>
                <c:pt idx="4">
                  <c:v>1.0075000000000001</c:v>
                </c:pt>
                <c:pt idx="5">
                  <c:v>1.0125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Heidelburg!$D$10</c:f>
              <c:strCache>
                <c:ptCount val="1"/>
                <c:pt idx="0">
                  <c:v>Measured (100 um Kapton)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Heidelburg!$D$11:$D$16</c:f>
              <c:numCache>
                <c:formatCode>0.0000</c:formatCode>
                <c:ptCount val="6"/>
                <c:pt idx="0">
                  <c:v>0.9385</c:v>
                </c:pt>
                <c:pt idx="1">
                  <c:v>0.95</c:v>
                </c:pt>
                <c:pt idx="2">
                  <c:v>0.95799999999999996</c:v>
                </c:pt>
                <c:pt idx="3">
                  <c:v>0.96350000000000002</c:v>
                </c:pt>
                <c:pt idx="4">
                  <c:v>0.97150000000000003</c:v>
                </c:pt>
                <c:pt idx="5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Heidelburg!$D$17</c:f>
              <c:strCache>
                <c:ptCount val="1"/>
                <c:pt idx="0">
                  <c:v>Measured (200 um Kapton)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Heidelburg!$D$18:$D$23</c:f>
              <c:numCache>
                <c:formatCode>0.0000</c:formatCode>
                <c:ptCount val="6"/>
                <c:pt idx="0">
                  <c:v>0.93500000000000005</c:v>
                </c:pt>
                <c:pt idx="1">
                  <c:v>0.94750000000000001</c:v>
                </c:pt>
                <c:pt idx="2">
                  <c:v>0.95250000000000001</c:v>
                </c:pt>
                <c:pt idx="3">
                  <c:v>0.95899999999999996</c:v>
                </c:pt>
                <c:pt idx="4">
                  <c:v>0.96499999999999997</c:v>
                </c:pt>
                <c:pt idx="5">
                  <c:v>0.97699999999999998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Heidelburg!$F$3</c:f>
              <c:strCache>
                <c:ptCount val="1"/>
                <c:pt idx="0">
                  <c:v>GEANT4 (59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Heidelburg!$F$4:$F$9</c:f>
              <c:numCache>
                <c:formatCode>General</c:formatCode>
                <c:ptCount val="6"/>
                <c:pt idx="0">
                  <c:v>0.96299999999999997</c:v>
                </c:pt>
                <c:pt idx="1">
                  <c:v>0.96950000000000003</c:v>
                </c:pt>
                <c:pt idx="2">
                  <c:v>0.97450000000000003</c:v>
                </c:pt>
                <c:pt idx="3">
                  <c:v>0.97799999999999998</c:v>
                </c:pt>
                <c:pt idx="4">
                  <c:v>0.98099999999999998</c:v>
                </c:pt>
                <c:pt idx="5">
                  <c:v>0.98399999999999999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Heidelburg!$F$10</c:f>
              <c:strCache>
                <c:ptCount val="1"/>
                <c:pt idx="0">
                  <c:v>GEANT4 (100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Heidelburg!$F$11:$F$16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0.96599999999999997</c:v>
                </c:pt>
                <c:pt idx="2">
                  <c:v>0.97099999999999997</c:v>
                </c:pt>
                <c:pt idx="3">
                  <c:v>0.97550000000000003</c:v>
                </c:pt>
                <c:pt idx="4">
                  <c:v>0.97899999999999998</c:v>
                </c:pt>
                <c:pt idx="5">
                  <c:v>0.98199999999999998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Heidelburg!$F$17</c:f>
              <c:strCache>
                <c:ptCount val="1"/>
                <c:pt idx="0">
                  <c:v>GEANT4 (200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Heidelburg!$F$18:$F$23</c:f>
              <c:numCache>
                <c:formatCode>General</c:formatCode>
                <c:ptCount val="6"/>
                <c:pt idx="0">
                  <c:v>0.95450000000000002</c:v>
                </c:pt>
                <c:pt idx="1">
                  <c:v>0.96050000000000002</c:v>
                </c:pt>
                <c:pt idx="2">
                  <c:v>0.96599999999999997</c:v>
                </c:pt>
                <c:pt idx="3">
                  <c:v>0.97050000000000003</c:v>
                </c:pt>
                <c:pt idx="4">
                  <c:v>0.97450000000000003</c:v>
                </c:pt>
                <c:pt idx="5">
                  <c:v>0.97799999999999998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Heidelburg!$E$3</c:f>
              <c:strCache>
                <c:ptCount val="1"/>
                <c:pt idx="0">
                  <c:v>MCNP6 (all)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130.52000000000001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77504"/>
        <c:axId val="232478680"/>
      </c:scatterChart>
      <c:valAx>
        <c:axId val="232477504"/>
        <c:scaling>
          <c:orientation val="minMax"/>
        </c:scaling>
        <c:delete val="0"/>
        <c:axPos val="b"/>
        <c:title>
          <c:tx>
            <c:strRef>
              <c:f>Heidelburg!$I$3</c:f>
              <c:strCache>
                <c:ptCount val="1"/>
                <c:pt idx="0">
                  <c:v>Incident Proton Beam Energy (MeV)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32478680"/>
        <c:crosses val="autoZero"/>
        <c:crossBetween val="midCat"/>
      </c:valAx>
      <c:valAx>
        <c:axId val="232478680"/>
        <c:scaling>
          <c:orientation val="minMax"/>
          <c:max val="1.1000000000000001"/>
          <c:min val="0.9"/>
        </c:scaling>
        <c:delete val="0"/>
        <c:axPos val="l"/>
        <c:majorGridlines/>
        <c:title>
          <c:tx>
            <c:strRef>
              <c:f>Heidelburg!$I$2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3247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Borovsky!$H$1</c:f>
          <c:strCache>
            <c:ptCount val="1"/>
            <c:pt idx="0">
              <c:v>Current per Beam Proton from Gold Target in a Vacuum (ref BO88)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Borovsky!$C$4</c:f>
              <c:strCache>
                <c:ptCount val="1"/>
                <c:pt idx="0">
                  <c:v>MEASURED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</c:numCache>
            </c:numRef>
          </c:xVal>
          <c:yVal>
            <c:numRef>
              <c:f>Borovsky!$C$5:$C$13</c:f>
              <c:numCache>
                <c:formatCode>General</c:formatCode>
                <c:ptCount val="9"/>
                <c:pt idx="0">
                  <c:v>1.58</c:v>
                </c:pt>
                <c:pt idx="1">
                  <c:v>1.48</c:v>
                </c:pt>
                <c:pt idx="2">
                  <c:v>1.47</c:v>
                </c:pt>
                <c:pt idx="3">
                  <c:v>1.36</c:v>
                </c:pt>
                <c:pt idx="4">
                  <c:v>1.31</c:v>
                </c:pt>
                <c:pt idx="5">
                  <c:v>1.27</c:v>
                </c:pt>
                <c:pt idx="6">
                  <c:v>1.33</c:v>
                </c:pt>
                <c:pt idx="7">
                  <c:v>1.22</c:v>
                </c:pt>
                <c:pt idx="8">
                  <c:v>1.26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Borovsky!$E$4</c:f>
              <c:strCache>
                <c:ptCount val="1"/>
                <c:pt idx="0">
                  <c:v>GEANT4 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</c:numCache>
            </c:numRef>
          </c:xVal>
          <c:yVal>
            <c:numRef>
              <c:f>Borovsky!$E$5:$E$13</c:f>
              <c:numCache>
                <c:formatCode>General</c:formatCode>
                <c:ptCount val="9"/>
                <c:pt idx="0">
                  <c:v>0.99990900000000005</c:v>
                </c:pt>
                <c:pt idx="1">
                  <c:v>0.99992499999999995</c:v>
                </c:pt>
                <c:pt idx="2">
                  <c:v>0.99992300000000001</c:v>
                </c:pt>
                <c:pt idx="3">
                  <c:v>0.99989099999999997</c:v>
                </c:pt>
                <c:pt idx="4">
                  <c:v>0.99988100000000002</c:v>
                </c:pt>
                <c:pt idx="5">
                  <c:v>0.99990199999999996</c:v>
                </c:pt>
                <c:pt idx="6">
                  <c:v>1.0000100000000001</c:v>
                </c:pt>
                <c:pt idx="7">
                  <c:v>1.00004</c:v>
                </c:pt>
                <c:pt idx="8">
                  <c:v>1.0000800000000001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Borovsky!$G$18</c:f>
              <c:strCache>
                <c:ptCount val="1"/>
                <c:pt idx="0">
                  <c:v>MCNP6 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Borovsky!$A$20:$A$22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18</c:v>
                </c:pt>
              </c:numCache>
            </c:numRef>
          </c:xVal>
          <c:yVal>
            <c:numRef>
              <c:f>Borovsky!$G$20:$G$22</c:f>
              <c:numCache>
                <c:formatCode>General</c:formatCode>
                <c:ptCount val="3"/>
                <c:pt idx="0">
                  <c:v>0.99999899999999997</c:v>
                </c:pt>
                <c:pt idx="1">
                  <c:v>1.0000051999999999</c:v>
                </c:pt>
                <c:pt idx="2">
                  <c:v>0.99999839999999995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79464"/>
        <c:axId val="232479856"/>
      </c:scatterChart>
      <c:valAx>
        <c:axId val="232479464"/>
        <c:scaling>
          <c:orientation val="minMax"/>
          <c:max val="18"/>
          <c:min val="4"/>
        </c:scaling>
        <c:delete val="0"/>
        <c:axPos val="b"/>
        <c:title>
          <c:tx>
            <c:strRef>
              <c:f>Borovsky!$H$3</c:f>
              <c:strCache>
                <c:ptCount val="1"/>
                <c:pt idx="0">
                  <c:v>Incident Proton Beam Energy (MeV)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32479856"/>
        <c:crosses val="autoZero"/>
        <c:crossBetween val="midCat"/>
      </c:valAx>
      <c:valAx>
        <c:axId val="232479856"/>
        <c:scaling>
          <c:orientation val="minMax"/>
          <c:max val="1.6"/>
          <c:min val="0.9"/>
        </c:scaling>
        <c:delete val="0"/>
        <c:axPos val="l"/>
        <c:majorGridlines/>
        <c:title>
          <c:tx>
            <c:strRef>
              <c:f>Borovsky!$H$2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crossAx val="232479464"/>
        <c:crosses val="autoZero"/>
        <c:crossBetween val="midCat"/>
        <c:majorUnit val="0.1"/>
        <c:minorUnit val="0.05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733426</xdr:colOff>
      <xdr:row>1</xdr:row>
      <xdr:rowOff>114301</xdr:rowOff>
    </xdr:from>
    <xdr:to>
      <xdr:col>15</xdr:col>
      <xdr:colOff>57150</xdr:colOff>
      <xdr:row>23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762001</xdr:colOff>
      <xdr:row>1</xdr:row>
      <xdr:rowOff>95250</xdr:rowOff>
    </xdr:from>
    <xdr:to>
      <xdr:col>17</xdr:col>
      <xdr:colOff>552450</xdr:colOff>
      <xdr:row>26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161926</xdr:colOff>
      <xdr:row>15</xdr:row>
      <xdr:rowOff>123825</xdr:rowOff>
    </xdr:from>
    <xdr:to>
      <xdr:col>17</xdr:col>
      <xdr:colOff>790575</xdr:colOff>
      <xdr:row>43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822325</xdr:colOff>
      <xdr:row>39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777875</xdr:colOff>
      <xdr:row>0</xdr:row>
      <xdr:rowOff>498475</xdr:rowOff>
    </xdr:from>
    <xdr:to>
      <xdr:col>28</xdr:col>
      <xdr:colOff>762000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307975</xdr:rowOff>
    </xdr:from>
    <xdr:to>
      <xdr:col>19</xdr:col>
      <xdr:colOff>390525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381000</xdr:rowOff>
    </xdr:from>
    <xdr:to>
      <xdr:col>16</xdr:col>
      <xdr:colOff>762000</xdr:colOff>
      <xdr:row>17</xdr:row>
      <xdr:rowOff>749300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0</xdr:row>
      <xdr:rowOff>38100</xdr:rowOff>
    </xdr:from>
    <xdr:to>
      <xdr:col>18</xdr:col>
      <xdr:colOff>581025</xdr:colOff>
      <xdr:row>31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0</xdr:row>
      <xdr:rowOff>38100</xdr:rowOff>
    </xdr:from>
    <xdr:to>
      <xdr:col>8</xdr:col>
      <xdr:colOff>533400</xdr:colOff>
      <xdr:row>30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476251</xdr:colOff>
      <xdr:row>2</xdr:row>
      <xdr:rowOff>152400</xdr:rowOff>
    </xdr:from>
    <xdr:to>
      <xdr:col>20</xdr:col>
      <xdr:colOff>609601</xdr:colOff>
      <xdr:row>40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1" y="552450"/>
          <a:ext cx="9734550" cy="758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609599</xdr:colOff>
      <xdr:row>0</xdr:row>
      <xdr:rowOff>100012</xdr:rowOff>
    </xdr:from>
    <xdr:to>
      <xdr:col>20</xdr:col>
      <xdr:colOff>666750</xdr:colOff>
      <xdr:row>34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showRuler="0" topLeftCell="A13" workbookViewId="0">
      <selection activeCell="Q47" sqref="Q47"/>
    </sheetView>
  </sheetViews>
  <sheetFormatPr defaultColWidth="11" defaultRowHeight="15.75" x14ac:dyDescent="0.25"/>
  <cols>
    <col min="7" max="7" width="13.625" customWidth="1"/>
  </cols>
  <sheetData>
    <row r="1" spans="1:8" x14ac:dyDescent="0.25">
      <c r="C1" t="s">
        <v>1</v>
      </c>
      <c r="D1" t="s">
        <v>1</v>
      </c>
      <c r="E1" t="s">
        <v>56</v>
      </c>
      <c r="F1" t="s">
        <v>56</v>
      </c>
    </row>
    <row r="2" spans="1:8" ht="60.95" customHeight="1" x14ac:dyDescent="0.25">
      <c r="A2" s="28" t="s">
        <v>0</v>
      </c>
      <c r="B2" s="29" t="s">
        <v>44</v>
      </c>
      <c r="C2" s="28" t="s">
        <v>45</v>
      </c>
      <c r="D2" s="5" t="s">
        <v>46</v>
      </c>
      <c r="E2" s="28" t="s">
        <v>45</v>
      </c>
      <c r="F2" s="5" t="s">
        <v>46</v>
      </c>
      <c r="G2" t="s">
        <v>51</v>
      </c>
      <c r="H2" t="s">
        <v>52</v>
      </c>
    </row>
    <row r="3" spans="1:8" x14ac:dyDescent="0.25">
      <c r="A3" s="5">
        <v>70.03</v>
      </c>
      <c r="B3" s="32">
        <v>0</v>
      </c>
      <c r="C3" s="32"/>
      <c r="D3" s="32">
        <v>0.97499999999999998</v>
      </c>
      <c r="E3" s="40"/>
      <c r="F3" s="40">
        <f t="shared" ref="F3:F26" si="0">100*(D3-1)</f>
        <v>-2.5000000000000022</v>
      </c>
      <c r="G3" s="36"/>
    </row>
    <row r="4" spans="1:8" x14ac:dyDescent="0.25">
      <c r="A4" s="5">
        <v>70.03</v>
      </c>
      <c r="B4" s="32">
        <v>59</v>
      </c>
      <c r="C4" s="30">
        <v>0.97499999999999998</v>
      </c>
      <c r="D4" s="32">
        <v>0.96299999999999997</v>
      </c>
      <c r="E4" s="40">
        <f t="shared" ref="E4:E26" si="1">100*(C4-1)</f>
        <v>-2.5000000000000022</v>
      </c>
      <c r="F4" s="40">
        <f t="shared" si="0"/>
        <v>-3.7000000000000033</v>
      </c>
      <c r="G4" s="36">
        <f>D4/C4</f>
        <v>0.98769230769230765</v>
      </c>
      <c r="H4" s="37">
        <f>100*(D4-C4)/C4</f>
        <v>-1.2307692307692319</v>
      </c>
    </row>
    <row r="5" spans="1:8" x14ac:dyDescent="0.25">
      <c r="A5" s="5">
        <v>70.03</v>
      </c>
      <c r="B5" s="32">
        <v>100</v>
      </c>
      <c r="C5" s="30">
        <v>0.9385</v>
      </c>
      <c r="D5" s="32">
        <v>0.95899999999999996</v>
      </c>
      <c r="E5" s="40">
        <f t="shared" si="1"/>
        <v>-6.15</v>
      </c>
      <c r="F5" s="40">
        <f t="shared" si="0"/>
        <v>-4.1000000000000032</v>
      </c>
      <c r="G5" s="36">
        <f t="shared" ref="G5:G26" si="2">D5/C5</f>
        <v>1.0218433670751199</v>
      </c>
      <c r="H5" s="37">
        <f t="shared" ref="H5:H26" si="3">100*(D5-C5)/C5</f>
        <v>2.1843367075119833</v>
      </c>
    </row>
    <row r="6" spans="1:8" x14ac:dyDescent="0.25">
      <c r="A6" s="5">
        <v>70.03</v>
      </c>
      <c r="B6" s="33">
        <v>200</v>
      </c>
      <c r="C6" s="30">
        <v>0.93500000000000005</v>
      </c>
      <c r="D6" s="32">
        <v>0.95450000000000002</v>
      </c>
      <c r="E6" s="40">
        <f t="shared" si="1"/>
        <v>-6.4999999999999947</v>
      </c>
      <c r="F6" s="40">
        <f t="shared" si="0"/>
        <v>-4.5499999999999989</v>
      </c>
      <c r="G6" s="36">
        <f t="shared" si="2"/>
        <v>1.0208556149732619</v>
      </c>
      <c r="H6" s="37">
        <f t="shared" si="3"/>
        <v>2.0855614973261991</v>
      </c>
    </row>
    <row r="7" spans="1:8" x14ac:dyDescent="0.25">
      <c r="A7" s="5">
        <v>100.46</v>
      </c>
      <c r="B7" s="32">
        <v>0</v>
      </c>
      <c r="C7" s="32"/>
      <c r="D7" s="32">
        <v>0.98450000000000004</v>
      </c>
      <c r="E7" s="40"/>
      <c r="F7" s="40">
        <f t="shared" si="0"/>
        <v>-1.5499999999999958</v>
      </c>
      <c r="G7" s="36"/>
      <c r="H7" s="37"/>
    </row>
    <row r="8" spans="1:8" x14ac:dyDescent="0.25">
      <c r="A8" s="5">
        <v>100.46</v>
      </c>
      <c r="B8" s="32">
        <v>59</v>
      </c>
      <c r="C8" s="30">
        <v>0.98499999999999999</v>
      </c>
      <c r="D8" s="32">
        <v>0.96950000000000003</v>
      </c>
      <c r="E8" s="40">
        <f t="shared" si="1"/>
        <v>-1.5000000000000013</v>
      </c>
      <c r="F8" s="40">
        <f t="shared" si="0"/>
        <v>-3.0499999999999972</v>
      </c>
      <c r="G8" s="36">
        <f t="shared" si="2"/>
        <v>0.98426395939086297</v>
      </c>
      <c r="H8" s="37">
        <f t="shared" si="3"/>
        <v>-1.5736040609137014</v>
      </c>
    </row>
    <row r="9" spans="1:8" x14ac:dyDescent="0.25">
      <c r="A9" s="5">
        <v>100.46</v>
      </c>
      <c r="B9" s="31">
        <v>100</v>
      </c>
      <c r="C9" s="30">
        <v>0.95</v>
      </c>
      <c r="D9" s="32">
        <v>0.96599999999999997</v>
      </c>
      <c r="E9" s="40">
        <f t="shared" si="1"/>
        <v>-5.0000000000000044</v>
      </c>
      <c r="F9" s="40">
        <f t="shared" si="0"/>
        <v>-3.400000000000003</v>
      </c>
      <c r="G9" s="36">
        <f t="shared" si="2"/>
        <v>1.016842105263158</v>
      </c>
      <c r="H9" s="37">
        <f t="shared" si="3"/>
        <v>1.6842105263157912</v>
      </c>
    </row>
    <row r="10" spans="1:8" x14ac:dyDescent="0.25">
      <c r="A10" s="5">
        <v>100.46</v>
      </c>
      <c r="B10" s="31">
        <v>200</v>
      </c>
      <c r="C10" s="30">
        <v>0.94750000000000001</v>
      </c>
      <c r="D10" s="32">
        <v>0.96050000000000002</v>
      </c>
      <c r="E10" s="40">
        <f t="shared" si="1"/>
        <v>-5.2499999999999991</v>
      </c>
      <c r="F10" s="40">
        <f t="shared" si="0"/>
        <v>-3.949999999999998</v>
      </c>
      <c r="G10" s="36">
        <f t="shared" si="2"/>
        <v>1.0137203166226914</v>
      </c>
      <c r="H10" s="37">
        <f t="shared" si="3"/>
        <v>1.3720316622691304</v>
      </c>
    </row>
    <row r="11" spans="1:8" x14ac:dyDescent="0.25">
      <c r="A11" s="5">
        <v>130.52000000000001</v>
      </c>
      <c r="B11" s="32">
        <v>0</v>
      </c>
      <c r="C11" s="32"/>
      <c r="D11" s="32">
        <v>0.99080000000000001</v>
      </c>
      <c r="E11" s="40"/>
      <c r="F11" s="40">
        <f t="shared" si="0"/>
        <v>-0.9199999999999986</v>
      </c>
      <c r="G11" s="36"/>
      <c r="H11" s="37"/>
    </row>
    <row r="12" spans="1:8" x14ac:dyDescent="0.25">
      <c r="A12" s="5">
        <v>130.52000000000001</v>
      </c>
      <c r="B12" s="32">
        <v>59</v>
      </c>
      <c r="C12" s="30">
        <v>0.99250000000000005</v>
      </c>
      <c r="D12" s="32">
        <v>0.97450000000000003</v>
      </c>
      <c r="E12" s="40">
        <f t="shared" si="1"/>
        <v>-0.74999999999999512</v>
      </c>
      <c r="F12" s="40">
        <f t="shared" si="0"/>
        <v>-2.5499999999999967</v>
      </c>
      <c r="G12" s="36">
        <f t="shared" si="2"/>
        <v>0.98186397984886653</v>
      </c>
      <c r="H12" s="37">
        <f t="shared" si="3"/>
        <v>-1.8136020151133516</v>
      </c>
    </row>
    <row r="13" spans="1:8" x14ac:dyDescent="0.25">
      <c r="A13" s="5">
        <v>130.52000000000001</v>
      </c>
      <c r="B13" s="31">
        <v>100</v>
      </c>
      <c r="C13" s="30">
        <v>0.95799999999999996</v>
      </c>
      <c r="D13" s="32">
        <v>0.97099999999999997</v>
      </c>
      <c r="E13" s="40">
        <f t="shared" si="1"/>
        <v>-4.2000000000000037</v>
      </c>
      <c r="F13" s="40">
        <f t="shared" si="0"/>
        <v>-2.9000000000000026</v>
      </c>
      <c r="G13" s="36">
        <f t="shared" si="2"/>
        <v>1.0135699373695199</v>
      </c>
      <c r="H13" s="37">
        <f t="shared" si="3"/>
        <v>1.3569937369519847</v>
      </c>
    </row>
    <row r="14" spans="1:8" x14ac:dyDescent="0.25">
      <c r="A14" s="5">
        <v>130.52000000000001</v>
      </c>
      <c r="B14" s="31">
        <v>200</v>
      </c>
      <c r="C14" s="30">
        <v>0.95250000000000001</v>
      </c>
      <c r="D14" s="32">
        <v>0.96599999999999997</v>
      </c>
      <c r="E14" s="40">
        <f t="shared" si="1"/>
        <v>-4.7499999999999982</v>
      </c>
      <c r="F14" s="40">
        <f t="shared" si="0"/>
        <v>-3.400000000000003</v>
      </c>
      <c r="G14" s="36">
        <f t="shared" si="2"/>
        <v>1.0141732283464566</v>
      </c>
      <c r="H14" s="37">
        <f t="shared" si="3"/>
        <v>1.4173228346456648</v>
      </c>
    </row>
    <row r="15" spans="1:8" x14ac:dyDescent="0.25">
      <c r="A15" s="5">
        <v>160.09</v>
      </c>
      <c r="B15" s="32">
        <v>0</v>
      </c>
      <c r="C15" s="32"/>
      <c r="D15" s="32">
        <v>0.995</v>
      </c>
      <c r="E15" s="40"/>
      <c r="F15" s="40">
        <f t="shared" si="0"/>
        <v>-0.50000000000000044</v>
      </c>
      <c r="G15" s="36"/>
      <c r="H15" s="37"/>
    </row>
    <row r="16" spans="1:8" x14ac:dyDescent="0.25">
      <c r="A16" s="5">
        <v>160.09</v>
      </c>
      <c r="B16" s="32">
        <v>59</v>
      </c>
      <c r="C16" s="30">
        <v>1</v>
      </c>
      <c r="D16" s="32">
        <v>0.97799999999999998</v>
      </c>
      <c r="E16" s="40">
        <f t="shared" si="1"/>
        <v>0</v>
      </c>
      <c r="F16" s="40">
        <f t="shared" si="0"/>
        <v>-2.200000000000002</v>
      </c>
      <c r="G16" s="36">
        <f t="shared" si="2"/>
        <v>0.97799999999999998</v>
      </c>
      <c r="H16" s="37">
        <f t="shared" si="3"/>
        <v>-2.200000000000002</v>
      </c>
    </row>
    <row r="17" spans="1:8" x14ac:dyDescent="0.25">
      <c r="A17" s="5">
        <v>160.09</v>
      </c>
      <c r="B17" s="31">
        <v>100</v>
      </c>
      <c r="C17" s="30">
        <v>0.96350000000000002</v>
      </c>
      <c r="D17" s="32">
        <v>0.97550000000000003</v>
      </c>
      <c r="E17" s="40">
        <f t="shared" si="1"/>
        <v>-3.6499999999999977</v>
      </c>
      <c r="F17" s="40">
        <f t="shared" si="0"/>
        <v>-2.4499999999999966</v>
      </c>
      <c r="G17" s="36">
        <f t="shared" si="2"/>
        <v>1.0124545926310327</v>
      </c>
      <c r="H17" s="37">
        <f t="shared" si="3"/>
        <v>1.2454592631032704</v>
      </c>
    </row>
    <row r="18" spans="1:8" x14ac:dyDescent="0.25">
      <c r="A18" s="5">
        <v>160.09</v>
      </c>
      <c r="B18" s="31">
        <v>200</v>
      </c>
      <c r="C18" s="30">
        <v>0.95899999999999996</v>
      </c>
      <c r="D18" s="32">
        <v>0.97050000000000003</v>
      </c>
      <c r="E18" s="40">
        <f t="shared" si="1"/>
        <v>-4.1000000000000032</v>
      </c>
      <c r="F18" s="40">
        <f t="shared" si="0"/>
        <v>-2.9499999999999971</v>
      </c>
      <c r="G18" s="36">
        <f t="shared" si="2"/>
        <v>1.0119916579770596</v>
      </c>
      <c r="H18" s="37">
        <f t="shared" si="3"/>
        <v>1.1991657977059507</v>
      </c>
    </row>
    <row r="19" spans="1:8" x14ac:dyDescent="0.25">
      <c r="A19" s="5">
        <v>190.48</v>
      </c>
      <c r="B19" s="32">
        <v>0</v>
      </c>
      <c r="C19" s="32"/>
      <c r="D19" s="32">
        <v>0.998</v>
      </c>
      <c r="E19" s="40"/>
      <c r="F19" s="40">
        <f t="shared" si="0"/>
        <v>-0.20000000000000018</v>
      </c>
      <c r="G19" s="36"/>
      <c r="H19" s="37"/>
    </row>
    <row r="20" spans="1:8" x14ac:dyDescent="0.25">
      <c r="A20" s="5">
        <v>190.48</v>
      </c>
      <c r="B20" s="32">
        <v>59</v>
      </c>
      <c r="C20" s="30">
        <v>1.0075000000000001</v>
      </c>
      <c r="D20" s="32">
        <v>0.98099999999999998</v>
      </c>
      <c r="E20" s="40">
        <f t="shared" si="1"/>
        <v>0.75000000000000622</v>
      </c>
      <c r="F20" s="40">
        <f t="shared" si="0"/>
        <v>-1.9000000000000017</v>
      </c>
      <c r="G20" s="36">
        <f t="shared" si="2"/>
        <v>0.97369727047146393</v>
      </c>
      <c r="H20" s="37">
        <f t="shared" si="3"/>
        <v>-2.6302729528536055</v>
      </c>
    </row>
    <row r="21" spans="1:8" x14ac:dyDescent="0.25">
      <c r="A21" s="5">
        <v>190.48</v>
      </c>
      <c r="B21" s="31">
        <v>100</v>
      </c>
      <c r="C21" s="30">
        <v>0.97150000000000003</v>
      </c>
      <c r="D21" s="32">
        <v>0.97899999999999998</v>
      </c>
      <c r="E21" s="40">
        <f t="shared" si="1"/>
        <v>-2.849999999999997</v>
      </c>
      <c r="F21" s="40">
        <f t="shared" si="0"/>
        <v>-2.1000000000000019</v>
      </c>
      <c r="G21" s="36">
        <f t="shared" si="2"/>
        <v>1.0077200205867216</v>
      </c>
      <c r="H21" s="37">
        <f t="shared" si="3"/>
        <v>0.77200205867215144</v>
      </c>
    </row>
    <row r="22" spans="1:8" x14ac:dyDescent="0.25">
      <c r="A22" s="5">
        <v>190.48</v>
      </c>
      <c r="B22" s="31">
        <v>200</v>
      </c>
      <c r="C22" s="30">
        <v>0.96499999999999997</v>
      </c>
      <c r="D22" s="32">
        <v>0.97450000000000003</v>
      </c>
      <c r="E22" s="40">
        <f t="shared" si="1"/>
        <v>-3.5000000000000031</v>
      </c>
      <c r="F22" s="40">
        <f t="shared" si="0"/>
        <v>-2.5499999999999967</v>
      </c>
      <c r="G22" s="36">
        <f t="shared" si="2"/>
        <v>1.0098445595854924</v>
      </c>
      <c r="H22" s="37">
        <f t="shared" si="3"/>
        <v>0.9844559585492294</v>
      </c>
    </row>
    <row r="23" spans="1:8" x14ac:dyDescent="0.25">
      <c r="A23" s="5">
        <v>221.06</v>
      </c>
      <c r="B23" s="32">
        <v>0</v>
      </c>
      <c r="C23" s="32"/>
      <c r="D23" s="32">
        <v>1</v>
      </c>
      <c r="E23" s="40"/>
      <c r="F23" s="40">
        <f t="shared" si="0"/>
        <v>0</v>
      </c>
      <c r="G23" s="36"/>
      <c r="H23" s="37"/>
    </row>
    <row r="24" spans="1:8" x14ac:dyDescent="0.25">
      <c r="A24" s="5">
        <v>221.06</v>
      </c>
      <c r="B24" s="32">
        <v>59</v>
      </c>
      <c r="C24" s="30">
        <v>1.0125</v>
      </c>
      <c r="D24" s="32">
        <v>0.98399999999999999</v>
      </c>
      <c r="E24" s="40">
        <f t="shared" si="1"/>
        <v>1.2499999999999956</v>
      </c>
      <c r="F24" s="40">
        <f t="shared" si="0"/>
        <v>-1.6000000000000014</v>
      </c>
      <c r="G24" s="36">
        <f t="shared" si="2"/>
        <v>0.97185185185185186</v>
      </c>
      <c r="H24" s="37">
        <f t="shared" si="3"/>
        <v>-2.8148148148148118</v>
      </c>
    </row>
    <row r="25" spans="1:8" x14ac:dyDescent="0.25">
      <c r="A25" s="5">
        <v>221.06</v>
      </c>
      <c r="B25" s="31">
        <v>100</v>
      </c>
      <c r="C25" s="30">
        <v>0.98</v>
      </c>
      <c r="D25" s="32">
        <v>0.98199999999999998</v>
      </c>
      <c r="E25" s="40">
        <f t="shared" si="1"/>
        <v>-2.0000000000000018</v>
      </c>
      <c r="F25" s="40">
        <f t="shared" si="0"/>
        <v>-1.8000000000000016</v>
      </c>
      <c r="G25" s="36">
        <f t="shared" si="2"/>
        <v>1.0020408163265306</v>
      </c>
      <c r="H25" s="37">
        <f t="shared" si="3"/>
        <v>0.20408163265306142</v>
      </c>
    </row>
    <row r="26" spans="1:8" x14ac:dyDescent="0.25">
      <c r="A26" s="5">
        <v>221.06</v>
      </c>
      <c r="B26" s="31">
        <v>200</v>
      </c>
      <c r="C26" s="30">
        <v>0.97699999999999998</v>
      </c>
      <c r="D26" s="32">
        <v>0.97799999999999998</v>
      </c>
      <c r="E26" s="40">
        <f t="shared" si="1"/>
        <v>-2.300000000000002</v>
      </c>
      <c r="F26" s="40">
        <f t="shared" si="0"/>
        <v>-2.200000000000002</v>
      </c>
      <c r="G26" s="36">
        <f t="shared" si="2"/>
        <v>1.0010235414534288</v>
      </c>
      <c r="H26" s="37">
        <f t="shared" si="3"/>
        <v>0.10235414534288648</v>
      </c>
    </row>
    <row r="28" spans="1:8" x14ac:dyDescent="0.25">
      <c r="B28" t="s">
        <v>57</v>
      </c>
    </row>
    <row r="29" spans="1:8" x14ac:dyDescent="0.25">
      <c r="C29" t="s">
        <v>45</v>
      </c>
      <c r="D29" t="s">
        <v>46</v>
      </c>
      <c r="H29" t="s">
        <v>54</v>
      </c>
    </row>
    <row r="30" spans="1:8" x14ac:dyDescent="0.25">
      <c r="B30">
        <v>70</v>
      </c>
      <c r="C30" t="str">
        <f>C$29&amp;" "&amp;$B30&amp;" MeV"</f>
        <v>HIT 70 MeV</v>
      </c>
      <c r="D30" t="str">
        <f>D$29&amp;" "&amp;$B30&amp;" MeV"</f>
        <v>G4 70 MeV</v>
      </c>
      <c r="H30" t="str">
        <f>$B30&amp;" MeV"</f>
        <v>70 MeV</v>
      </c>
    </row>
    <row r="31" spans="1:8" x14ac:dyDescent="0.25">
      <c r="B31">
        <v>100</v>
      </c>
      <c r="C31" t="str">
        <f t="shared" ref="C31:D35" si="4">C$29&amp;" "&amp;$B31&amp;" MeV"</f>
        <v>HIT 100 MeV</v>
      </c>
      <c r="D31" t="str">
        <f t="shared" si="4"/>
        <v>G4 100 MeV</v>
      </c>
      <c r="H31" t="str">
        <f t="shared" ref="H31:H35" si="5">$B31&amp;" MeV"</f>
        <v>100 MeV</v>
      </c>
    </row>
    <row r="32" spans="1:8" x14ac:dyDescent="0.25">
      <c r="B32">
        <v>131</v>
      </c>
      <c r="C32" t="str">
        <f t="shared" si="4"/>
        <v>HIT 131 MeV</v>
      </c>
      <c r="D32" t="str">
        <f t="shared" si="4"/>
        <v>G4 131 MeV</v>
      </c>
      <c r="H32" t="str">
        <f t="shared" si="5"/>
        <v>131 MeV</v>
      </c>
    </row>
    <row r="33" spans="1:10" x14ac:dyDescent="0.25">
      <c r="B33">
        <v>160</v>
      </c>
      <c r="C33" t="str">
        <f t="shared" si="4"/>
        <v>HIT 160 MeV</v>
      </c>
      <c r="D33" t="str">
        <f t="shared" si="4"/>
        <v>G4 160 MeV</v>
      </c>
      <c r="H33" t="str">
        <f t="shared" si="5"/>
        <v>160 MeV</v>
      </c>
    </row>
    <row r="34" spans="1:10" x14ac:dyDescent="0.25">
      <c r="B34">
        <v>190</v>
      </c>
      <c r="C34" t="str">
        <f t="shared" si="4"/>
        <v>HIT 190 MeV</v>
      </c>
      <c r="D34" t="str">
        <f t="shared" si="4"/>
        <v>G4 190 MeV</v>
      </c>
      <c r="H34" t="str">
        <f t="shared" si="5"/>
        <v>190 MeV</v>
      </c>
    </row>
    <row r="35" spans="1:10" x14ac:dyDescent="0.25">
      <c r="B35">
        <v>221</v>
      </c>
      <c r="C35" t="str">
        <f t="shared" si="4"/>
        <v>HIT 221 MeV</v>
      </c>
      <c r="D35" t="str">
        <f t="shared" si="4"/>
        <v>G4 221 MeV</v>
      </c>
      <c r="H35" t="str">
        <f t="shared" si="5"/>
        <v>221 MeV</v>
      </c>
    </row>
    <row r="36" spans="1:10" x14ac:dyDescent="0.25">
      <c r="B36" t="s">
        <v>59</v>
      </c>
      <c r="C36" t="s">
        <v>1</v>
      </c>
      <c r="E36" t="s">
        <v>56</v>
      </c>
      <c r="J36" t="s">
        <v>55</v>
      </c>
    </row>
    <row r="37" spans="1:10" x14ac:dyDescent="0.25">
      <c r="B37">
        <v>200</v>
      </c>
      <c r="J37" t="s">
        <v>53</v>
      </c>
    </row>
    <row r="38" spans="1:10" x14ac:dyDescent="0.25">
      <c r="A38">
        <v>70.03</v>
      </c>
      <c r="B38">
        <f>$B$37</f>
        <v>200</v>
      </c>
      <c r="C38">
        <v>0.93500000000000005</v>
      </c>
      <c r="D38" t="str">
        <f>C30</f>
        <v>HIT 70 MeV</v>
      </c>
      <c r="E38">
        <f>E6</f>
        <v>-6.4999999999999947</v>
      </c>
      <c r="G38" s="37">
        <f>H6</f>
        <v>2.0855614973261991</v>
      </c>
      <c r="H38" t="str">
        <f>H30</f>
        <v>70 MeV</v>
      </c>
    </row>
    <row r="39" spans="1:10" x14ac:dyDescent="0.25">
      <c r="A39">
        <v>70.03</v>
      </c>
      <c r="B39">
        <v>0</v>
      </c>
      <c r="C39">
        <v>0.97499999999999998</v>
      </c>
      <c r="D39" t="str">
        <f>D30</f>
        <v>G4 70 MeV</v>
      </c>
      <c r="E39">
        <f>F3</f>
        <v>-2.5000000000000022</v>
      </c>
      <c r="J39" s="42" t="s">
        <v>50</v>
      </c>
    </row>
    <row r="40" spans="1:10" x14ac:dyDescent="0.25">
      <c r="A40">
        <v>100.46</v>
      </c>
      <c r="B40">
        <f t="shared" ref="B40:B48" si="6">$B$37</f>
        <v>200</v>
      </c>
      <c r="C40">
        <v>0.94750000000000001</v>
      </c>
      <c r="D40" t="str">
        <f>C31</f>
        <v>HIT 100 MeV</v>
      </c>
      <c r="E40">
        <f>E10</f>
        <v>-5.2499999999999991</v>
      </c>
      <c r="G40" s="37">
        <f>H10-I40</f>
        <v>1.3220316622691304</v>
      </c>
      <c r="H40" t="str">
        <f>H31</f>
        <v>100 MeV</v>
      </c>
      <c r="I40">
        <v>0.05</v>
      </c>
      <c r="J40" t="s">
        <v>29</v>
      </c>
    </row>
    <row r="41" spans="1:10" x14ac:dyDescent="0.25">
      <c r="A41">
        <v>100.46</v>
      </c>
      <c r="B41">
        <v>0</v>
      </c>
      <c r="C41" s="35">
        <v>0.98499999999999999</v>
      </c>
      <c r="D41" t="str">
        <f>D31</f>
        <v>G4 100 MeV</v>
      </c>
      <c r="E41">
        <f>F7</f>
        <v>-1.5499999999999958</v>
      </c>
      <c r="J41" s="42" t="s">
        <v>44</v>
      </c>
    </row>
    <row r="42" spans="1:10" x14ac:dyDescent="0.25">
      <c r="A42">
        <v>131</v>
      </c>
      <c r="B42">
        <f t="shared" si="6"/>
        <v>200</v>
      </c>
      <c r="G42" s="37">
        <f>H14+I42</f>
        <v>1.4673228346456648</v>
      </c>
      <c r="H42" t="str">
        <f>H32</f>
        <v>131 MeV</v>
      </c>
      <c r="I42">
        <v>0.05</v>
      </c>
    </row>
    <row r="43" spans="1:10" x14ac:dyDescent="0.25">
      <c r="A43">
        <v>131</v>
      </c>
      <c r="B43">
        <v>0</v>
      </c>
      <c r="C43" s="35"/>
      <c r="J43" s="43" t="s">
        <v>58</v>
      </c>
    </row>
    <row r="44" spans="1:10" x14ac:dyDescent="0.25">
      <c r="A44">
        <v>160.09</v>
      </c>
      <c r="B44">
        <f t="shared" si="6"/>
        <v>200</v>
      </c>
      <c r="C44">
        <v>0.95899999999999996</v>
      </c>
      <c r="D44" t="str">
        <f>C33</f>
        <v>HIT 160 MeV</v>
      </c>
      <c r="E44">
        <f>E18</f>
        <v>-4.1000000000000032</v>
      </c>
      <c r="G44" s="37">
        <f>H18</f>
        <v>1.1991657977059507</v>
      </c>
      <c r="H44" t="str">
        <f>H33</f>
        <v>160 MeV</v>
      </c>
    </row>
    <row r="45" spans="1:10" x14ac:dyDescent="0.25">
      <c r="A45">
        <v>160.09</v>
      </c>
      <c r="B45">
        <v>0</v>
      </c>
      <c r="C45" s="32">
        <v>0.995</v>
      </c>
      <c r="D45" t="str">
        <f>D33</f>
        <v>G4 160 MeV</v>
      </c>
      <c r="E45">
        <f>F15</f>
        <v>-0.50000000000000044</v>
      </c>
      <c r="J45" s="43" t="s">
        <v>60</v>
      </c>
    </row>
    <row r="46" spans="1:10" x14ac:dyDescent="0.25">
      <c r="A46">
        <v>190</v>
      </c>
      <c r="B46">
        <f t="shared" si="6"/>
        <v>200</v>
      </c>
      <c r="G46" s="37">
        <f>H22</f>
        <v>0.9844559585492294</v>
      </c>
      <c r="H46" t="str">
        <f>H34</f>
        <v>190 MeV</v>
      </c>
    </row>
    <row r="47" spans="1:10" x14ac:dyDescent="0.25">
      <c r="A47">
        <v>190</v>
      </c>
      <c r="B47">
        <v>0</v>
      </c>
      <c r="C47" s="32"/>
    </row>
    <row r="48" spans="1:10" x14ac:dyDescent="0.25">
      <c r="A48">
        <v>221.06</v>
      </c>
      <c r="B48">
        <f t="shared" si="6"/>
        <v>200</v>
      </c>
      <c r="C48">
        <v>0.97699999999999998</v>
      </c>
      <c r="D48" t="str">
        <f>C35</f>
        <v>HIT 221 MeV</v>
      </c>
      <c r="E48">
        <f>E26</f>
        <v>-2.300000000000002</v>
      </c>
      <c r="G48" s="36">
        <f>H26</f>
        <v>0.10235414534288648</v>
      </c>
      <c r="H48" t="str">
        <f>H35</f>
        <v>221 MeV</v>
      </c>
    </row>
    <row r="49" spans="1:8" x14ac:dyDescent="0.25">
      <c r="A49">
        <v>221.06</v>
      </c>
      <c r="B49">
        <v>0</v>
      </c>
      <c r="C49">
        <v>1.0009999999999999</v>
      </c>
      <c r="D49" s="34" t="str">
        <f>D35</f>
        <v>G4 221 MeV</v>
      </c>
      <c r="E49" s="41">
        <f>F23</f>
        <v>0</v>
      </c>
      <c r="F49" s="41"/>
    </row>
    <row r="52" spans="1:8" x14ac:dyDescent="0.25">
      <c r="H52" s="26"/>
    </row>
    <row r="63" spans="1:8" x14ac:dyDescent="0.25">
      <c r="D63" s="34"/>
      <c r="E63" s="41"/>
      <c r="F63" s="41"/>
    </row>
    <row r="67" spans="4:6" x14ac:dyDescent="0.25">
      <c r="D67" s="35"/>
      <c r="E67" s="35"/>
      <c r="F67" s="35"/>
    </row>
    <row r="68" spans="4:6" x14ac:dyDescent="0.25">
      <c r="D68" s="35"/>
      <c r="E68" s="35"/>
      <c r="F68" s="35"/>
    </row>
  </sheetData>
  <sortState ref="A50:D73">
    <sortCondition ref="B50:B73"/>
  </sortState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Ruler="0" workbookViewId="0">
      <selection activeCell="G26" sqref="G26"/>
    </sheetView>
  </sheetViews>
  <sheetFormatPr defaultColWidth="11" defaultRowHeight="15.75" x14ac:dyDescent="0.25"/>
  <cols>
    <col min="5" max="5" width="13.625" customWidth="1"/>
  </cols>
  <sheetData>
    <row r="1" spans="1:4" ht="60.95" customHeight="1" x14ac:dyDescent="0.25">
      <c r="A1" s="28" t="s">
        <v>0</v>
      </c>
      <c r="B1" s="29" t="s">
        <v>44</v>
      </c>
      <c r="C1" s="28" t="s">
        <v>45</v>
      </c>
      <c r="D1" s="5" t="s">
        <v>46</v>
      </c>
    </row>
    <row r="2" spans="1:4" x14ac:dyDescent="0.25">
      <c r="A2" s="5">
        <v>70.03</v>
      </c>
      <c r="B2" s="32">
        <v>0</v>
      </c>
      <c r="C2" s="32"/>
      <c r="D2" s="32">
        <v>0.97499999999999998</v>
      </c>
    </row>
    <row r="3" spans="1:4" x14ac:dyDescent="0.25">
      <c r="A3" s="5">
        <v>70.03</v>
      </c>
      <c r="B3" s="32">
        <v>59</v>
      </c>
      <c r="C3" s="30">
        <v>0.97499999999999998</v>
      </c>
      <c r="D3" s="32">
        <v>0.96299999999999997</v>
      </c>
    </row>
    <row r="4" spans="1:4" x14ac:dyDescent="0.25">
      <c r="A4" s="5">
        <v>70.03</v>
      </c>
      <c r="B4" s="32">
        <v>100</v>
      </c>
      <c r="C4" s="30">
        <v>0.9385</v>
      </c>
      <c r="D4" s="32">
        <v>0.95899999999999996</v>
      </c>
    </row>
    <row r="5" spans="1:4" x14ac:dyDescent="0.25">
      <c r="A5" s="5">
        <v>70.03</v>
      </c>
      <c r="B5" s="33">
        <v>200</v>
      </c>
      <c r="C5" s="30">
        <v>0.93500000000000005</v>
      </c>
      <c r="D5" s="32">
        <v>0.95450000000000002</v>
      </c>
    </row>
    <row r="6" spans="1:4" x14ac:dyDescent="0.25">
      <c r="A6" s="5">
        <v>100.46</v>
      </c>
      <c r="B6" s="32">
        <v>0</v>
      </c>
      <c r="C6" s="32"/>
      <c r="D6" s="32">
        <v>0.98450000000000004</v>
      </c>
    </row>
    <row r="7" spans="1:4" x14ac:dyDescent="0.25">
      <c r="A7" s="5">
        <v>100.46</v>
      </c>
      <c r="B7" s="32">
        <v>59</v>
      </c>
      <c r="C7" s="30">
        <v>0.98499999999999999</v>
      </c>
      <c r="D7" s="32">
        <v>0.96950000000000003</v>
      </c>
    </row>
    <row r="8" spans="1:4" x14ac:dyDescent="0.25">
      <c r="A8" s="5">
        <v>100.46</v>
      </c>
      <c r="B8" s="31">
        <v>100</v>
      </c>
      <c r="C8" s="30">
        <v>0.95</v>
      </c>
      <c r="D8" s="32">
        <v>0.96599999999999997</v>
      </c>
    </row>
    <row r="9" spans="1:4" x14ac:dyDescent="0.25">
      <c r="A9" s="5">
        <v>100.46</v>
      </c>
      <c r="B9" s="31">
        <v>200</v>
      </c>
      <c r="C9" s="30">
        <v>0.94750000000000001</v>
      </c>
      <c r="D9" s="32">
        <v>0.96050000000000002</v>
      </c>
    </row>
    <row r="10" spans="1:4" x14ac:dyDescent="0.25">
      <c r="A10" s="5">
        <v>130.52000000000001</v>
      </c>
      <c r="B10" s="32">
        <v>0</v>
      </c>
      <c r="C10" s="32"/>
      <c r="D10" s="32">
        <v>0.99080000000000001</v>
      </c>
    </row>
    <row r="11" spans="1:4" x14ac:dyDescent="0.25">
      <c r="A11" s="5">
        <v>130.52000000000001</v>
      </c>
      <c r="B11" s="32">
        <v>59</v>
      </c>
      <c r="C11" s="30">
        <v>0.99250000000000005</v>
      </c>
      <c r="D11" s="32">
        <v>0.97450000000000003</v>
      </c>
    </row>
    <row r="12" spans="1:4" x14ac:dyDescent="0.25">
      <c r="A12" s="5">
        <v>130.52000000000001</v>
      </c>
      <c r="B12" s="31">
        <v>100</v>
      </c>
      <c r="C12" s="30">
        <v>0.95799999999999996</v>
      </c>
      <c r="D12" s="32">
        <v>0.97099999999999997</v>
      </c>
    </row>
    <row r="13" spans="1:4" x14ac:dyDescent="0.25">
      <c r="A13" s="5">
        <v>130.52000000000001</v>
      </c>
      <c r="B13" s="31">
        <v>200</v>
      </c>
      <c r="C13" s="30">
        <v>0.95250000000000001</v>
      </c>
      <c r="D13" s="32">
        <v>0.96599999999999997</v>
      </c>
    </row>
    <row r="14" spans="1:4" x14ac:dyDescent="0.25">
      <c r="A14" s="5">
        <v>160.09</v>
      </c>
      <c r="B14" s="32">
        <v>0</v>
      </c>
      <c r="C14" s="32"/>
      <c r="D14" s="32">
        <v>0.995</v>
      </c>
    </row>
    <row r="15" spans="1:4" x14ac:dyDescent="0.25">
      <c r="A15" s="5">
        <v>160.09</v>
      </c>
      <c r="B15" s="32">
        <v>59</v>
      </c>
      <c r="C15" s="30">
        <v>1</v>
      </c>
      <c r="D15" s="32">
        <v>0.97799999999999998</v>
      </c>
    </row>
    <row r="16" spans="1:4" x14ac:dyDescent="0.25">
      <c r="A16" s="5">
        <v>160.09</v>
      </c>
      <c r="B16" s="31">
        <v>100</v>
      </c>
      <c r="C16" s="30">
        <v>0.96350000000000002</v>
      </c>
      <c r="D16" s="32">
        <v>0.97550000000000003</v>
      </c>
    </row>
    <row r="17" spans="1:4" x14ac:dyDescent="0.25">
      <c r="A17" s="5">
        <v>160.09</v>
      </c>
      <c r="B17" s="31">
        <v>200</v>
      </c>
      <c r="C17" s="30">
        <v>0.95899999999999996</v>
      </c>
      <c r="D17" s="32">
        <v>0.97050000000000003</v>
      </c>
    </row>
    <row r="18" spans="1:4" x14ac:dyDescent="0.25">
      <c r="A18" s="5">
        <v>190.48</v>
      </c>
      <c r="B18" s="32">
        <v>0</v>
      </c>
      <c r="C18" s="32"/>
      <c r="D18" s="32">
        <v>0.998</v>
      </c>
    </row>
    <row r="19" spans="1:4" x14ac:dyDescent="0.25">
      <c r="A19" s="5">
        <v>190.48</v>
      </c>
      <c r="B19" s="32">
        <v>59</v>
      </c>
      <c r="C19" s="30">
        <v>1.0075000000000001</v>
      </c>
      <c r="D19" s="32">
        <v>0.98099999999999998</v>
      </c>
    </row>
    <row r="20" spans="1:4" x14ac:dyDescent="0.25">
      <c r="A20" s="5">
        <v>190.48</v>
      </c>
      <c r="B20" s="31">
        <v>100</v>
      </c>
      <c r="C20" s="30">
        <v>0.97150000000000003</v>
      </c>
      <c r="D20" s="32">
        <v>0.97899999999999998</v>
      </c>
    </row>
    <row r="21" spans="1:4" x14ac:dyDescent="0.25">
      <c r="A21" s="5">
        <v>190.48</v>
      </c>
      <c r="B21" s="31">
        <v>200</v>
      </c>
      <c r="C21" s="30">
        <v>0.96499999999999997</v>
      </c>
      <c r="D21" s="32">
        <v>0.97450000000000003</v>
      </c>
    </row>
    <row r="22" spans="1:4" x14ac:dyDescent="0.25">
      <c r="A22" s="5">
        <v>221.06</v>
      </c>
      <c r="B22" s="32">
        <v>0</v>
      </c>
      <c r="C22" s="32"/>
      <c r="D22" s="32">
        <v>1</v>
      </c>
    </row>
    <row r="23" spans="1:4" x14ac:dyDescent="0.25">
      <c r="A23" s="5">
        <v>221.06</v>
      </c>
      <c r="B23" s="32">
        <v>59</v>
      </c>
      <c r="C23" s="30">
        <v>1.0125</v>
      </c>
      <c r="D23" s="32">
        <v>0.98399999999999999</v>
      </c>
    </row>
    <row r="24" spans="1:4" x14ac:dyDescent="0.25">
      <c r="A24" s="5">
        <v>221.06</v>
      </c>
      <c r="B24" s="31">
        <v>100</v>
      </c>
      <c r="C24" s="30">
        <v>0.98</v>
      </c>
      <c r="D24" s="32">
        <v>0.98199999999999998</v>
      </c>
    </row>
    <row r="25" spans="1:4" x14ac:dyDescent="0.25">
      <c r="A25" s="5">
        <v>221.06</v>
      </c>
      <c r="B25" s="31">
        <v>200</v>
      </c>
      <c r="C25" s="30">
        <v>0.97699999999999998</v>
      </c>
      <c r="D25" s="32">
        <v>0.97799999999999998</v>
      </c>
    </row>
    <row r="27" spans="1:4" x14ac:dyDescent="0.25">
      <c r="B27" t="s">
        <v>47</v>
      </c>
    </row>
    <row r="28" spans="1:4" x14ac:dyDescent="0.25">
      <c r="C28" t="s">
        <v>48</v>
      </c>
      <c r="D28" t="s">
        <v>49</v>
      </c>
    </row>
    <row r="29" spans="1:4" x14ac:dyDescent="0.25">
      <c r="B29">
        <v>70</v>
      </c>
      <c r="C29" t="str">
        <f>C$28&amp;" "&amp;$B29&amp;" MeV"</f>
        <v>Experiment (HIT) 70 MeV</v>
      </c>
      <c r="D29" t="str">
        <f>D$28&amp;" "&amp;$B29&amp;" MeV)"</f>
        <v>Simulated Geant4 70 MeV)</v>
      </c>
    </row>
    <row r="30" spans="1:4" x14ac:dyDescent="0.25">
      <c r="B30">
        <v>100</v>
      </c>
      <c r="C30" t="str">
        <f t="shared" ref="C30:C34" si="0">C$28&amp;" "&amp;$B30&amp;" MeV"</f>
        <v>Experiment (HIT) 100 MeV</v>
      </c>
      <c r="D30" t="str">
        <f t="shared" ref="D30:D34" si="1">D$28&amp;" "&amp;$B30&amp;" MeV)"</f>
        <v>Simulated Geant4 100 MeV)</v>
      </c>
    </row>
    <row r="31" spans="1:4" x14ac:dyDescent="0.25">
      <c r="B31">
        <v>131</v>
      </c>
      <c r="C31" t="str">
        <f t="shared" si="0"/>
        <v>Experiment (HIT) 131 MeV</v>
      </c>
      <c r="D31" t="str">
        <f t="shared" si="1"/>
        <v>Simulated Geant4 131 MeV)</v>
      </c>
    </row>
    <row r="32" spans="1:4" x14ac:dyDescent="0.25">
      <c r="B32">
        <v>160</v>
      </c>
      <c r="C32" t="str">
        <f t="shared" si="0"/>
        <v>Experiment (HIT) 160 MeV</v>
      </c>
      <c r="D32" t="str">
        <f t="shared" si="1"/>
        <v>Simulated Geant4 160 MeV)</v>
      </c>
    </row>
    <row r="33" spans="2:10" x14ac:dyDescent="0.25">
      <c r="B33">
        <v>190</v>
      </c>
      <c r="C33" t="str">
        <f t="shared" si="0"/>
        <v>Experiment (HIT) 190 MeV</v>
      </c>
      <c r="D33" t="str">
        <f t="shared" si="1"/>
        <v>Simulated Geant4 190 MeV)</v>
      </c>
    </row>
    <row r="34" spans="2:10" x14ac:dyDescent="0.25">
      <c r="B34">
        <v>221</v>
      </c>
      <c r="C34" t="str">
        <f t="shared" si="0"/>
        <v>Experiment (HIT) 221 MeV</v>
      </c>
      <c r="D34" t="str">
        <f t="shared" si="1"/>
        <v>Simulated Geant4 221 MeV)</v>
      </c>
    </row>
    <row r="46" spans="2:10" ht="126" x14ac:dyDescent="0.25">
      <c r="J46" s="26" t="s">
        <v>38</v>
      </c>
    </row>
    <row r="47" spans="2:10" x14ac:dyDescent="0.25">
      <c r="F47" s="26"/>
      <c r="J47" t="s">
        <v>29</v>
      </c>
    </row>
    <row r="48" spans="2:10" ht="47.25" x14ac:dyDescent="0.25">
      <c r="J48" s="26" t="s">
        <v>44</v>
      </c>
    </row>
    <row r="51" spans="4:4" x14ac:dyDescent="0.25">
      <c r="D51" s="4"/>
    </row>
    <row r="52" spans="4:4" x14ac:dyDescent="0.25">
      <c r="D52" s="4"/>
    </row>
    <row r="54" spans="4:4" x14ac:dyDescent="0.25">
      <c r="D54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</sheetData>
  <sortState ref="A2:D25">
    <sortCondition ref="A2:A25"/>
    <sortCondition ref="B2:B25"/>
  </sortState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Ruler="0" workbookViewId="0">
      <selection activeCell="I12" sqref="I12"/>
    </sheetView>
  </sheetViews>
  <sheetFormatPr defaultColWidth="11" defaultRowHeight="15.75" x14ac:dyDescent="0.25"/>
  <sheetData>
    <row r="1" spans="1:9" ht="126" x14ac:dyDescent="0.25">
      <c r="H1" s="26" t="s">
        <v>22</v>
      </c>
      <c r="I1" s="26" t="s">
        <v>38</v>
      </c>
    </row>
    <row r="2" spans="1:9" ht="60.95" customHeight="1" x14ac:dyDescent="0.25">
      <c r="A2" s="1" t="s">
        <v>6</v>
      </c>
      <c r="B2" s="2" t="s">
        <v>0</v>
      </c>
      <c r="C2" s="2" t="s">
        <v>9</v>
      </c>
      <c r="D2" s="2" t="s">
        <v>1</v>
      </c>
      <c r="E2" s="3" t="s">
        <v>10</v>
      </c>
      <c r="F2" s="3" t="s">
        <v>2</v>
      </c>
      <c r="H2" t="s">
        <v>23</v>
      </c>
      <c r="I2" t="s">
        <v>29</v>
      </c>
    </row>
    <row r="3" spans="1:9" ht="60.95" customHeight="1" x14ac:dyDescent="0.25">
      <c r="D3" s="4" t="s">
        <v>31</v>
      </c>
      <c r="E3" t="s">
        <v>37</v>
      </c>
      <c r="F3" s="4" t="s">
        <v>34</v>
      </c>
      <c r="H3" s="26" t="s">
        <v>24</v>
      </c>
      <c r="I3" s="26" t="s">
        <v>30</v>
      </c>
    </row>
    <row r="4" spans="1:9" x14ac:dyDescent="0.25">
      <c r="B4" s="5">
        <v>70.03</v>
      </c>
      <c r="C4" s="6">
        <v>1950000000</v>
      </c>
      <c r="D4" s="7">
        <f>C4/2000000000</f>
        <v>0.97499999999999998</v>
      </c>
      <c r="E4" s="3">
        <v>1</v>
      </c>
      <c r="F4">
        <v>0.96299999999999997</v>
      </c>
    </row>
    <row r="5" spans="1:9" x14ac:dyDescent="0.25">
      <c r="A5" s="4" t="s">
        <v>3</v>
      </c>
      <c r="B5" s="5">
        <v>100.46</v>
      </c>
      <c r="C5" s="6">
        <v>1970000000</v>
      </c>
      <c r="D5" s="7">
        <f t="shared" ref="D5:D23" si="0">C5/2000000000</f>
        <v>0.98499999999999999</v>
      </c>
      <c r="E5" s="3">
        <v>1</v>
      </c>
      <c r="F5">
        <v>0.96950000000000003</v>
      </c>
    </row>
    <row r="6" spans="1:9" x14ac:dyDescent="0.25">
      <c r="A6" s="4" t="s">
        <v>3</v>
      </c>
      <c r="B6" s="5">
        <v>130.52000000000001</v>
      </c>
      <c r="C6" s="6">
        <v>1985000000</v>
      </c>
      <c r="D6" s="7">
        <f t="shared" si="0"/>
        <v>0.99250000000000005</v>
      </c>
      <c r="E6" s="3">
        <v>1</v>
      </c>
      <c r="F6">
        <v>0.97450000000000003</v>
      </c>
    </row>
    <row r="7" spans="1:9" x14ac:dyDescent="0.25">
      <c r="A7" s="4" t="s">
        <v>3</v>
      </c>
      <c r="B7" s="5">
        <v>160.09</v>
      </c>
      <c r="C7" s="6">
        <v>2000000000</v>
      </c>
      <c r="D7" s="7">
        <f t="shared" si="0"/>
        <v>1</v>
      </c>
      <c r="E7" s="3">
        <v>1</v>
      </c>
      <c r="F7">
        <v>0.97799999999999998</v>
      </c>
    </row>
    <row r="8" spans="1:9" x14ac:dyDescent="0.25">
      <c r="A8" s="4" t="s">
        <v>3</v>
      </c>
      <c r="B8" s="5">
        <v>190.48</v>
      </c>
      <c r="C8" s="6">
        <v>2015000000</v>
      </c>
      <c r="D8" s="7">
        <f t="shared" si="0"/>
        <v>1.0075000000000001</v>
      </c>
      <c r="E8" s="3">
        <v>1</v>
      </c>
      <c r="F8">
        <v>0.98099999999999998</v>
      </c>
    </row>
    <row r="9" spans="1:9" x14ac:dyDescent="0.25">
      <c r="A9" s="4" t="s">
        <v>3</v>
      </c>
      <c r="B9" s="5">
        <v>221.06</v>
      </c>
      <c r="C9" s="6">
        <v>2025000000</v>
      </c>
      <c r="D9" s="7">
        <f t="shared" si="0"/>
        <v>1.0125</v>
      </c>
      <c r="E9" s="3">
        <v>1</v>
      </c>
      <c r="F9">
        <v>0.98399999999999999</v>
      </c>
    </row>
    <row r="10" spans="1:9" x14ac:dyDescent="0.25">
      <c r="A10" s="4"/>
      <c r="B10" s="5"/>
      <c r="C10" s="6"/>
      <c r="D10" s="4" t="s">
        <v>32</v>
      </c>
      <c r="E10" s="3"/>
      <c r="F10" t="s">
        <v>35</v>
      </c>
    </row>
    <row r="11" spans="1:9" x14ac:dyDescent="0.25">
      <c r="B11" s="5">
        <v>70.03</v>
      </c>
      <c r="C11" s="8">
        <v>1877000000</v>
      </c>
      <c r="D11" s="7">
        <f t="shared" si="0"/>
        <v>0.9385</v>
      </c>
      <c r="E11" s="4">
        <v>1</v>
      </c>
      <c r="F11">
        <v>0.95899999999999996</v>
      </c>
    </row>
    <row r="12" spans="1:9" x14ac:dyDescent="0.25">
      <c r="A12" s="4" t="s">
        <v>4</v>
      </c>
      <c r="B12" s="5">
        <v>100.46</v>
      </c>
      <c r="C12" s="8">
        <v>1900000000</v>
      </c>
      <c r="D12" s="7">
        <f t="shared" si="0"/>
        <v>0.95</v>
      </c>
      <c r="E12" s="4">
        <v>1</v>
      </c>
      <c r="F12">
        <v>0.96599999999999997</v>
      </c>
    </row>
    <row r="13" spans="1:9" x14ac:dyDescent="0.25">
      <c r="A13" s="4" t="s">
        <v>4</v>
      </c>
      <c r="B13" s="5">
        <v>130.52000000000001</v>
      </c>
      <c r="C13" s="8">
        <v>1916000000</v>
      </c>
      <c r="D13" s="7">
        <f t="shared" si="0"/>
        <v>0.95799999999999996</v>
      </c>
      <c r="E13" s="4">
        <v>1</v>
      </c>
      <c r="F13">
        <v>0.97099999999999997</v>
      </c>
    </row>
    <row r="14" spans="1:9" x14ac:dyDescent="0.25">
      <c r="A14" s="4" t="s">
        <v>4</v>
      </c>
      <c r="B14" s="5">
        <v>160.09</v>
      </c>
      <c r="C14" s="8">
        <v>1927000000</v>
      </c>
      <c r="D14" s="7">
        <f t="shared" si="0"/>
        <v>0.96350000000000002</v>
      </c>
      <c r="E14" s="4">
        <v>1</v>
      </c>
      <c r="F14">
        <v>0.97550000000000003</v>
      </c>
    </row>
    <row r="15" spans="1:9" x14ac:dyDescent="0.25">
      <c r="A15" s="4" t="s">
        <v>4</v>
      </c>
      <c r="B15" s="5">
        <v>190.48</v>
      </c>
      <c r="C15" s="8">
        <v>1943000000</v>
      </c>
      <c r="D15" s="7">
        <f t="shared" si="0"/>
        <v>0.97150000000000003</v>
      </c>
      <c r="E15" s="4">
        <v>1</v>
      </c>
      <c r="F15">
        <v>0.97899999999999998</v>
      </c>
    </row>
    <row r="16" spans="1:9" x14ac:dyDescent="0.25">
      <c r="A16" s="4" t="s">
        <v>4</v>
      </c>
      <c r="B16" s="5">
        <v>221.06</v>
      </c>
      <c r="C16" s="8">
        <v>1960000000</v>
      </c>
      <c r="D16" s="7">
        <f t="shared" si="0"/>
        <v>0.98</v>
      </c>
      <c r="E16" s="4">
        <v>1</v>
      </c>
      <c r="F16">
        <v>0.98199999999999998</v>
      </c>
    </row>
    <row r="17" spans="1:6" x14ac:dyDescent="0.25">
      <c r="D17" s="4" t="s">
        <v>33</v>
      </c>
      <c r="F17" s="4" t="s">
        <v>36</v>
      </c>
    </row>
    <row r="18" spans="1:6" x14ac:dyDescent="0.25">
      <c r="B18" s="5">
        <v>70.03</v>
      </c>
      <c r="C18" s="8">
        <v>1870000000</v>
      </c>
      <c r="D18" s="7">
        <f t="shared" si="0"/>
        <v>0.93500000000000005</v>
      </c>
      <c r="E18" s="4">
        <v>1</v>
      </c>
      <c r="F18">
        <v>0.95450000000000002</v>
      </c>
    </row>
    <row r="19" spans="1:6" x14ac:dyDescent="0.25">
      <c r="A19" s="4" t="s">
        <v>5</v>
      </c>
      <c r="B19" s="5">
        <v>100.46</v>
      </c>
      <c r="C19" s="8">
        <v>1895000000</v>
      </c>
      <c r="D19" s="7">
        <f t="shared" si="0"/>
        <v>0.94750000000000001</v>
      </c>
      <c r="E19" s="4">
        <v>1</v>
      </c>
      <c r="F19">
        <v>0.96050000000000002</v>
      </c>
    </row>
    <row r="20" spans="1:6" x14ac:dyDescent="0.25">
      <c r="A20" s="4" t="s">
        <v>5</v>
      </c>
      <c r="B20" s="5">
        <v>130.52000000000001</v>
      </c>
      <c r="C20" s="8">
        <v>1905000000</v>
      </c>
      <c r="D20" s="7">
        <f t="shared" si="0"/>
        <v>0.95250000000000001</v>
      </c>
      <c r="E20" s="4">
        <v>1</v>
      </c>
      <c r="F20">
        <v>0.96599999999999997</v>
      </c>
    </row>
    <row r="21" spans="1:6" x14ac:dyDescent="0.25">
      <c r="A21" s="4" t="s">
        <v>5</v>
      </c>
      <c r="B21" s="5">
        <v>160.09</v>
      </c>
      <c r="C21" s="8">
        <v>1918000000</v>
      </c>
      <c r="D21" s="7">
        <f t="shared" si="0"/>
        <v>0.95899999999999996</v>
      </c>
      <c r="E21" s="4">
        <v>1</v>
      </c>
      <c r="F21">
        <v>0.97050000000000003</v>
      </c>
    </row>
    <row r="22" spans="1:6" x14ac:dyDescent="0.25">
      <c r="A22" s="4" t="s">
        <v>5</v>
      </c>
      <c r="B22" s="5">
        <v>190.48</v>
      </c>
      <c r="C22" s="8">
        <v>1930000000</v>
      </c>
      <c r="D22" s="7">
        <f t="shared" si="0"/>
        <v>0.96499999999999997</v>
      </c>
      <c r="E22" s="4">
        <v>1</v>
      </c>
      <c r="F22">
        <v>0.97450000000000003</v>
      </c>
    </row>
    <row r="23" spans="1:6" x14ac:dyDescent="0.25">
      <c r="A23" s="4" t="s">
        <v>5</v>
      </c>
      <c r="B23" s="5">
        <v>221.06</v>
      </c>
      <c r="C23" s="8">
        <v>1954000000</v>
      </c>
      <c r="D23" s="7">
        <f t="shared" si="0"/>
        <v>0.97699999999999998</v>
      </c>
      <c r="E23" s="4">
        <v>1</v>
      </c>
      <c r="F23">
        <v>0.97799999999999998</v>
      </c>
    </row>
    <row r="24" spans="1:6" x14ac:dyDescent="0.25">
      <c r="A24" s="38" t="s">
        <v>7</v>
      </c>
      <c r="B24" s="39"/>
      <c r="C24" s="39"/>
      <c r="D24" s="39"/>
      <c r="E24" s="39"/>
      <c r="F24" s="39"/>
    </row>
    <row r="25" spans="1:6" x14ac:dyDescent="0.25">
      <c r="A25" s="38" t="s">
        <v>8</v>
      </c>
      <c r="B25" s="39"/>
      <c r="C25" s="39"/>
      <c r="D25" s="39"/>
      <c r="E25" s="39"/>
      <c r="F25" s="39"/>
    </row>
    <row r="26" spans="1:6" x14ac:dyDescent="0.25">
      <c r="A26" s="27" t="s">
        <v>39</v>
      </c>
    </row>
    <row r="27" spans="1:6" x14ac:dyDescent="0.25">
      <c r="F27" s="4" t="s">
        <v>43</v>
      </c>
    </row>
    <row r="28" spans="1:6" x14ac:dyDescent="0.25">
      <c r="A28" t="s">
        <v>42</v>
      </c>
      <c r="B28" s="5">
        <v>70.03</v>
      </c>
      <c r="F28">
        <v>0.97499999999999998</v>
      </c>
    </row>
    <row r="29" spans="1:6" x14ac:dyDescent="0.25">
      <c r="B29" s="5">
        <v>100.46</v>
      </c>
      <c r="F29">
        <v>0.98450000000000004</v>
      </c>
    </row>
    <row r="30" spans="1:6" x14ac:dyDescent="0.25">
      <c r="B30" s="5">
        <v>130.52000000000001</v>
      </c>
      <c r="F30">
        <v>0.99080000000000001</v>
      </c>
    </row>
    <row r="31" spans="1:6" x14ac:dyDescent="0.25">
      <c r="B31" s="5">
        <v>160.09</v>
      </c>
      <c r="F31">
        <v>0.995</v>
      </c>
    </row>
    <row r="32" spans="1:6" x14ac:dyDescent="0.25">
      <c r="B32" s="5">
        <v>190.48</v>
      </c>
      <c r="F32">
        <v>0.998</v>
      </c>
    </row>
    <row r="33" spans="2:6" x14ac:dyDescent="0.25">
      <c r="B33" s="5">
        <v>221.06</v>
      </c>
      <c r="F33">
        <v>1</v>
      </c>
    </row>
  </sheetData>
  <mergeCells count="2">
    <mergeCell ref="A24:F24"/>
    <mergeCell ref="A25:F2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Ruler="0" workbookViewId="0">
      <selection activeCell="G1" sqref="G1:H3"/>
    </sheetView>
  </sheetViews>
  <sheetFormatPr defaultColWidth="11" defaultRowHeight="15.75" x14ac:dyDescent="0.25"/>
  <sheetData>
    <row r="1" spans="1:8" ht="94.5" x14ac:dyDescent="0.25">
      <c r="A1" s="9"/>
      <c r="B1" s="11" t="s">
        <v>11</v>
      </c>
      <c r="C1" s="11" t="s">
        <v>11</v>
      </c>
      <c r="D1" s="11" t="s">
        <v>13</v>
      </c>
      <c r="E1" s="11" t="s">
        <v>13</v>
      </c>
      <c r="G1" s="26" t="s">
        <v>22</v>
      </c>
      <c r="H1" s="26" t="s">
        <v>25</v>
      </c>
    </row>
    <row r="2" spans="1:8" x14ac:dyDescent="0.25">
      <c r="A2" s="10"/>
      <c r="B2" s="12"/>
      <c r="C2" s="12"/>
      <c r="D2" s="12"/>
      <c r="E2" s="12"/>
      <c r="G2" t="s">
        <v>23</v>
      </c>
      <c r="H2" t="s">
        <v>29</v>
      </c>
    </row>
    <row r="3" spans="1:8" ht="78.75" x14ac:dyDescent="0.25">
      <c r="A3" s="10"/>
      <c r="B3" s="12" t="s">
        <v>12</v>
      </c>
      <c r="C3" s="12" t="s">
        <v>1</v>
      </c>
      <c r="D3" s="12" t="s">
        <v>12</v>
      </c>
      <c r="E3" s="12" t="s">
        <v>1</v>
      </c>
      <c r="G3" s="26" t="s">
        <v>24</v>
      </c>
      <c r="H3" s="26" t="s">
        <v>30</v>
      </c>
    </row>
    <row r="4" spans="1:8" ht="63.75" thickBot="1" x14ac:dyDescent="0.3">
      <c r="A4" s="22" t="s">
        <v>0</v>
      </c>
      <c r="B4" s="13"/>
      <c r="C4" s="13" t="s">
        <v>28</v>
      </c>
      <c r="D4" s="14"/>
      <c r="E4" s="14" t="s">
        <v>26</v>
      </c>
    </row>
    <row r="5" spans="1:8" ht="16.5" thickBot="1" x14ac:dyDescent="0.3">
      <c r="A5" s="15">
        <v>5</v>
      </c>
      <c r="B5" s="16">
        <v>0.57999999999999996</v>
      </c>
      <c r="C5" s="16">
        <v>1.58</v>
      </c>
      <c r="D5" s="16">
        <v>-9.1000000000000003E-5</v>
      </c>
      <c r="E5" s="16">
        <v>0.99990900000000005</v>
      </c>
    </row>
    <row r="6" spans="1:8" ht="16.5" thickBot="1" x14ac:dyDescent="0.3">
      <c r="A6" s="15">
        <v>7</v>
      </c>
      <c r="B6" s="16">
        <v>0.48</v>
      </c>
      <c r="C6" s="16">
        <v>1.48</v>
      </c>
      <c r="D6" s="16">
        <v>-7.4999999999999993E-5</v>
      </c>
      <c r="E6" s="16">
        <v>0.99992499999999995</v>
      </c>
    </row>
    <row r="7" spans="1:8" ht="16.5" thickBot="1" x14ac:dyDescent="0.3">
      <c r="A7" s="15">
        <v>9</v>
      </c>
      <c r="B7" s="16">
        <v>0.47</v>
      </c>
      <c r="C7" s="16">
        <v>1.47</v>
      </c>
      <c r="D7" s="16">
        <v>-7.7000000000000001E-5</v>
      </c>
      <c r="E7" s="16">
        <v>0.99992300000000001</v>
      </c>
    </row>
    <row r="8" spans="1:8" ht="16.5" thickBot="1" x14ac:dyDescent="0.3">
      <c r="A8" s="15">
        <v>11</v>
      </c>
      <c r="B8" s="16">
        <v>0.36</v>
      </c>
      <c r="C8" s="16">
        <v>1.36</v>
      </c>
      <c r="D8" s="16">
        <v>-1.0900000000000001E-4</v>
      </c>
      <c r="E8" s="16">
        <v>0.99989099999999997</v>
      </c>
    </row>
    <row r="9" spans="1:8" ht="16.5" thickBot="1" x14ac:dyDescent="0.3">
      <c r="A9" s="15">
        <v>13</v>
      </c>
      <c r="B9" s="16">
        <v>0.31</v>
      </c>
      <c r="C9" s="16">
        <v>1.31</v>
      </c>
      <c r="D9" s="16">
        <v>-1.1900000000000001E-4</v>
      </c>
      <c r="E9" s="16">
        <v>0.99988100000000002</v>
      </c>
    </row>
    <row r="10" spans="1:8" ht="16.5" thickBot="1" x14ac:dyDescent="0.3">
      <c r="A10" s="15">
        <v>15</v>
      </c>
      <c r="B10" s="16">
        <v>0.27</v>
      </c>
      <c r="C10" s="16">
        <v>1.27</v>
      </c>
      <c r="D10" s="16">
        <v>-9.7999999999999997E-5</v>
      </c>
      <c r="E10" s="16">
        <v>0.99990199999999996</v>
      </c>
    </row>
    <row r="11" spans="1:8" ht="16.5" thickBot="1" x14ac:dyDescent="0.3">
      <c r="A11" s="15">
        <v>17</v>
      </c>
      <c r="B11" s="16">
        <v>0.33</v>
      </c>
      <c r="C11" s="16">
        <v>1.33</v>
      </c>
      <c r="D11" s="16">
        <v>1.0000000000000001E-5</v>
      </c>
      <c r="E11" s="16">
        <v>1.0000100000000001</v>
      </c>
    </row>
    <row r="12" spans="1:8" ht="16.5" thickBot="1" x14ac:dyDescent="0.3">
      <c r="A12" s="15">
        <v>17.5</v>
      </c>
      <c r="B12" s="16">
        <v>0.22</v>
      </c>
      <c r="C12" s="16">
        <v>1.22</v>
      </c>
      <c r="D12" s="16">
        <v>4.0000000000000003E-5</v>
      </c>
      <c r="E12" s="16">
        <v>1.00004</v>
      </c>
    </row>
    <row r="13" spans="1:8" ht="16.5" thickBot="1" x14ac:dyDescent="0.3">
      <c r="A13" s="15">
        <v>18</v>
      </c>
      <c r="B13" s="16">
        <v>0.26</v>
      </c>
      <c r="C13" s="16">
        <v>1.26</v>
      </c>
      <c r="D13" s="16">
        <v>8.0000000000000007E-5</v>
      </c>
      <c r="E13" s="16">
        <v>1.0000800000000001</v>
      </c>
    </row>
    <row r="14" spans="1:8" ht="16.5" thickBot="1" x14ac:dyDescent="0.3">
      <c r="A14" s="17"/>
      <c r="B14" s="18"/>
      <c r="C14" s="18"/>
      <c r="D14" s="18"/>
      <c r="E14" s="18"/>
    </row>
    <row r="17" spans="1:7" ht="16.5" thickBot="1" x14ac:dyDescent="0.3"/>
    <row r="18" spans="1:7" ht="63.75" thickBot="1" x14ac:dyDescent="0.3">
      <c r="A18" s="19" t="s">
        <v>0</v>
      </c>
      <c r="B18" s="20" t="s">
        <v>14</v>
      </c>
      <c r="C18" s="20" t="s">
        <v>15</v>
      </c>
      <c r="D18" s="20" t="s">
        <v>16</v>
      </c>
      <c r="E18" s="21" t="s">
        <v>17</v>
      </c>
      <c r="F18" s="21" t="s">
        <v>18</v>
      </c>
      <c r="G18" s="21" t="s">
        <v>27</v>
      </c>
    </row>
    <row r="19" spans="1:7" ht="16.5" thickBot="1" x14ac:dyDescent="0.3">
      <c r="A19" s="22"/>
      <c r="B19" s="13"/>
      <c r="C19" s="13"/>
      <c r="D19" s="13" t="s">
        <v>19</v>
      </c>
      <c r="E19" s="23" t="s">
        <v>20</v>
      </c>
      <c r="F19" s="23" t="s">
        <v>21</v>
      </c>
      <c r="G19" s="23"/>
    </row>
    <row r="20" spans="1:7" ht="16.5" thickBot="1" x14ac:dyDescent="0.3">
      <c r="A20" s="22">
        <v>5</v>
      </c>
      <c r="B20" s="16">
        <v>0.57999999999999996</v>
      </c>
      <c r="C20" s="16">
        <v>1.58</v>
      </c>
      <c r="D20" s="16">
        <v>0</v>
      </c>
      <c r="E20" s="24">
        <v>0</v>
      </c>
      <c r="F20" s="25">
        <v>-9.9999999999999995E-7</v>
      </c>
      <c r="G20" s="24">
        <v>0.99999899999999997</v>
      </c>
    </row>
    <row r="21" spans="1:7" ht="16.5" thickBot="1" x14ac:dyDescent="0.3">
      <c r="A21" s="22">
        <v>11</v>
      </c>
      <c r="B21" s="16">
        <v>0.36</v>
      </c>
      <c r="C21" s="16">
        <v>1.36</v>
      </c>
      <c r="D21" s="16">
        <v>0</v>
      </c>
      <c r="E21" s="25">
        <v>5.2399999999999998E-6</v>
      </c>
      <c r="F21" s="25">
        <v>0</v>
      </c>
      <c r="G21" s="24">
        <v>1.0000051999999999</v>
      </c>
    </row>
    <row r="22" spans="1:7" ht="16.5" thickBot="1" x14ac:dyDescent="0.3">
      <c r="A22" s="22">
        <v>18</v>
      </c>
      <c r="B22" s="16">
        <v>0.26</v>
      </c>
      <c r="C22" s="16">
        <v>1.26</v>
      </c>
      <c r="D22" s="16">
        <v>0</v>
      </c>
      <c r="E22" s="25">
        <v>2.3999999999999999E-6</v>
      </c>
      <c r="F22" s="25">
        <v>-3.9999999999999998E-6</v>
      </c>
      <c r="G22" s="24">
        <v>0.99999839999999995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S1" sqref="S1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workbookViewId="0">
      <selection activeCell="C5" sqref="C5:C10"/>
    </sheetView>
  </sheetViews>
  <sheetFormatPr defaultRowHeight="15.75" x14ac:dyDescent="0.25"/>
  <sheetData>
    <row r="4" spans="2:6" x14ac:dyDescent="0.25">
      <c r="C4" t="s">
        <v>41</v>
      </c>
      <c r="D4" t="s">
        <v>3</v>
      </c>
      <c r="E4" t="s">
        <v>4</v>
      </c>
      <c r="F4" t="s">
        <v>5</v>
      </c>
    </row>
    <row r="5" spans="2:6" x14ac:dyDescent="0.25">
      <c r="B5">
        <v>70.03</v>
      </c>
      <c r="C5">
        <v>0.97499999999999998</v>
      </c>
      <c r="D5">
        <v>0.96299999999999997</v>
      </c>
      <c r="E5">
        <v>0.95899999999999996</v>
      </c>
      <c r="F5">
        <v>0.95450000000000002</v>
      </c>
    </row>
    <row r="6" spans="2:6" x14ac:dyDescent="0.25">
      <c r="B6">
        <v>100.46</v>
      </c>
      <c r="C6">
        <v>0.98450000000000004</v>
      </c>
      <c r="D6">
        <v>0.96950000000000003</v>
      </c>
      <c r="E6">
        <v>0.96599999999999997</v>
      </c>
      <c r="F6">
        <v>0.96050000000000002</v>
      </c>
    </row>
    <row r="7" spans="2:6" x14ac:dyDescent="0.25">
      <c r="B7">
        <v>130.52000000000001</v>
      </c>
      <c r="C7">
        <v>0.99080000000000001</v>
      </c>
      <c r="D7">
        <v>0.97450000000000003</v>
      </c>
      <c r="E7">
        <v>0.97099999999999997</v>
      </c>
      <c r="F7">
        <v>0.96599999999999997</v>
      </c>
    </row>
    <row r="8" spans="2:6" x14ac:dyDescent="0.25">
      <c r="B8">
        <v>160.09</v>
      </c>
      <c r="C8">
        <v>0.995</v>
      </c>
      <c r="D8">
        <v>0.97799999999999998</v>
      </c>
      <c r="E8">
        <v>0.97550000000000003</v>
      </c>
      <c r="F8">
        <v>0.97050000000000003</v>
      </c>
    </row>
    <row r="9" spans="2:6" x14ac:dyDescent="0.25">
      <c r="B9">
        <v>190.48</v>
      </c>
      <c r="C9">
        <v>0.998</v>
      </c>
      <c r="D9">
        <v>0.98099999999999998</v>
      </c>
      <c r="E9">
        <v>0.97899999999999998</v>
      </c>
      <c r="F9">
        <v>0.97450000000000003</v>
      </c>
    </row>
    <row r="10" spans="2:6" x14ac:dyDescent="0.25">
      <c r="B10">
        <v>221.06</v>
      </c>
      <c r="C10">
        <v>1</v>
      </c>
      <c r="D10">
        <v>0.98399999999999999</v>
      </c>
      <c r="E10">
        <v>0.98199999999999998</v>
      </c>
      <c r="F10">
        <v>0.97799999999999998</v>
      </c>
    </row>
    <row r="15" spans="2:6" x14ac:dyDescent="0.25">
      <c r="B15" t="s">
        <v>40</v>
      </c>
    </row>
    <row r="16" spans="2:6" x14ac:dyDescent="0.25">
      <c r="B16">
        <v>70.03</v>
      </c>
      <c r="C16">
        <v>0.96</v>
      </c>
      <c r="D16">
        <v>1</v>
      </c>
    </row>
    <row r="17" spans="2:4" x14ac:dyDescent="0.25">
      <c r="B17">
        <v>221.06</v>
      </c>
      <c r="C17">
        <v>0.96</v>
      </c>
      <c r="D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Heidelburg vs um well labeled</vt:lpstr>
      <vt:lpstr>Heidelburg vs um</vt:lpstr>
      <vt:lpstr>Heidelburg</vt:lpstr>
      <vt:lpstr>Borovsky</vt:lpstr>
      <vt:lpstr>Figures</vt:lpstr>
      <vt:lpstr>cull data from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Hodgdon</dc:creator>
  <cp:lastModifiedBy>Andrew</cp:lastModifiedBy>
  <dcterms:created xsi:type="dcterms:W3CDTF">2014-11-11T18:45:10Z</dcterms:created>
  <dcterms:modified xsi:type="dcterms:W3CDTF">2015-06-29T14:42:41Z</dcterms:modified>
</cp:coreProperties>
</file>