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研究所課程\VLSI\"/>
    </mc:Choice>
  </mc:AlternateContent>
  <xr:revisionPtr revIDLastSave="0" documentId="13_ncr:1_{D01A4351-AB60-48D8-8716-007CD43381E3}" xr6:coauthVersionLast="47" xr6:coauthVersionMax="47" xr10:uidLastSave="{00000000-0000-0000-0000-000000000000}"/>
  <bookViews>
    <workbookView xWindow="-110" yWindow="-110" windowWidth="25820" windowHeight="13900" xr2:uid="{0090928D-C2CA-4CA8-8D5B-4C964BB0B90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Q9" i="1"/>
  <c r="K8" i="1"/>
  <c r="S4" i="1"/>
  <c r="S5" i="1"/>
  <c r="S6" i="1"/>
  <c r="S3" i="1"/>
  <c r="N9" i="1"/>
  <c r="K9" i="1"/>
  <c r="H9" i="1"/>
  <c r="I5" i="1"/>
  <c r="J5" i="1"/>
  <c r="K5" i="1"/>
  <c r="L5" i="1"/>
  <c r="N5" i="1" s="1"/>
  <c r="O5" i="1" s="1"/>
  <c r="Q5" i="1" s="1"/>
  <c r="R5" i="1" s="1"/>
  <c r="P5" i="1"/>
  <c r="I6" i="1"/>
  <c r="J6" i="1"/>
  <c r="K6" i="1" s="1"/>
  <c r="L6" i="1"/>
  <c r="P6" i="1"/>
  <c r="I4" i="1"/>
  <c r="J4" i="1"/>
  <c r="K4" i="1"/>
  <c r="L4" i="1"/>
  <c r="N4" i="1" s="1"/>
  <c r="O4" i="1" s="1"/>
  <c r="Q4" i="1" s="1"/>
  <c r="R4" i="1" s="1"/>
  <c r="P4" i="1"/>
  <c r="P3" i="1"/>
  <c r="L3" i="1"/>
  <c r="N3" i="1" s="1"/>
  <c r="O3" i="1" s="1"/>
  <c r="Q3" i="1" s="1"/>
  <c r="R3" i="1" s="1"/>
  <c r="K3" i="1"/>
  <c r="I3" i="1"/>
  <c r="J3" i="1"/>
  <c r="C12" i="1"/>
  <c r="C11" i="1"/>
  <c r="C10" i="1"/>
  <c r="B10" i="1"/>
  <c r="B12" i="1"/>
  <c r="B11" i="1"/>
  <c r="C8" i="1"/>
  <c r="C7" i="1"/>
  <c r="C9" i="1"/>
  <c r="B9" i="1"/>
  <c r="B8" i="1"/>
  <c r="B7" i="1"/>
  <c r="B6" i="1"/>
  <c r="B5" i="1"/>
  <c r="B3" i="1"/>
  <c r="E7" i="1"/>
  <c r="E8" i="1"/>
  <c r="E3" i="1"/>
  <c r="E4" i="1"/>
  <c r="E5" i="1"/>
  <c r="E6" i="1"/>
  <c r="E2" i="1"/>
  <c r="B2" i="1"/>
  <c r="Q10" i="1" l="1"/>
  <c r="N10" i="1"/>
  <c r="K10" i="1"/>
  <c r="H10" i="1"/>
  <c r="I10" i="1" s="1"/>
  <c r="N6" i="1"/>
  <c r="O6" i="1" s="1"/>
  <c r="Q6" i="1" s="1"/>
  <c r="R6" i="1" s="1"/>
  <c r="Q11" i="1" l="1"/>
  <c r="R10" i="1"/>
  <c r="N11" i="1"/>
  <c r="O10" i="1"/>
  <c r="K11" i="1"/>
  <c r="L10" i="1"/>
  <c r="H13" i="1"/>
  <c r="I13" i="1"/>
  <c r="H11" i="1"/>
  <c r="Q13" i="1" l="1"/>
  <c r="R13" i="1"/>
  <c r="Q12" i="1"/>
  <c r="R12" i="1" s="1"/>
  <c r="R11" i="1"/>
  <c r="N13" i="1"/>
  <c r="O13" i="1"/>
  <c r="N12" i="1"/>
  <c r="O12" i="1" s="1"/>
  <c r="O11" i="1"/>
  <c r="K12" i="1"/>
  <c r="L12" i="1" s="1"/>
  <c r="L13" i="1"/>
  <c r="L14" i="1" s="1"/>
  <c r="K13" i="1"/>
  <c r="L11" i="1"/>
  <c r="H12" i="1"/>
  <c r="I12" i="1" s="1"/>
  <c r="I11" i="1"/>
  <c r="I14" i="1" s="1"/>
  <c r="H14" i="1"/>
  <c r="O14" i="1" l="1"/>
  <c r="O15" i="1" s="1"/>
  <c r="O16" i="1" s="1"/>
  <c r="N14" i="1"/>
  <c r="N15" i="1" s="1"/>
  <c r="N16" i="1" s="1"/>
  <c r="K14" i="1"/>
  <c r="H15" i="1"/>
  <c r="I15" i="1"/>
</calcChain>
</file>

<file path=xl/sharedStrings.xml><?xml version="1.0" encoding="utf-8"?>
<sst xmlns="http://schemas.openxmlformats.org/spreadsheetml/2006/main" count="14" uniqueCount="14">
  <si>
    <t>N</t>
    <phoneticPr fontId="1" type="noConversion"/>
  </si>
  <si>
    <t>D</t>
    <phoneticPr fontId="1" type="noConversion"/>
  </si>
  <si>
    <t>H</t>
    <phoneticPr fontId="1" type="noConversion"/>
  </si>
  <si>
    <t>Cout</t>
    <phoneticPr fontId="1" type="noConversion"/>
  </si>
  <si>
    <t>Cin</t>
    <phoneticPr fontId="1" type="noConversion"/>
  </si>
  <si>
    <t>G</t>
    <phoneticPr fontId="1" type="noConversion"/>
  </si>
  <si>
    <t>N</t>
    <phoneticPr fontId="1" type="noConversion"/>
  </si>
  <si>
    <t>B</t>
    <phoneticPr fontId="1" type="noConversion"/>
  </si>
  <si>
    <t>F</t>
    <phoneticPr fontId="1" type="noConversion"/>
  </si>
  <si>
    <t>P</t>
    <phoneticPr fontId="1" type="noConversion"/>
  </si>
  <si>
    <t>DF</t>
    <phoneticPr fontId="1" type="noConversion"/>
  </si>
  <si>
    <t>D</t>
    <phoneticPr fontId="1" type="noConversion"/>
  </si>
  <si>
    <t>fi</t>
    <phoneticPr fontId="1" type="noConversion"/>
  </si>
  <si>
    <t>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</si>
</sst>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12</xdr:row>
      <xdr:rowOff>184150</xdr:rowOff>
    </xdr:from>
    <xdr:to>
      <xdr:col>5</xdr:col>
      <xdr:colOff>368300</xdr:colOff>
      <xdr:row>14</xdr:row>
      <xdr:rowOff>25400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C486636-CAD2-9E95-6A91-39990F9B1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2774950"/>
          <a:ext cx="2400300" cy="27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ED0E-E818-4C9B-9E37-B9167020A20E}">
  <dimension ref="B1:S18"/>
  <sheetViews>
    <sheetView tabSelected="1" workbookViewId="0">
      <selection activeCell="C18" sqref="C18"/>
    </sheetView>
  </sheetViews>
  <sheetFormatPr defaultRowHeight="17" x14ac:dyDescent="0.4"/>
  <cols>
    <col min="2" max="2" width="13" bestFit="1" customWidth="1"/>
    <col min="7" max="7" width="11.90625" bestFit="1" customWidth="1"/>
  </cols>
  <sheetData>
    <row r="1" spans="2:19" x14ac:dyDescent="0.4">
      <c r="D1" s="1" t="s">
        <v>0</v>
      </c>
      <c r="E1" s="1" t="s">
        <v>1</v>
      </c>
    </row>
    <row r="2" spans="2:19" x14ac:dyDescent="0.4">
      <c r="B2">
        <f>(0.5*10^(-12))/(3.7804*10^(-15))</f>
        <v>132.26113638768382</v>
      </c>
      <c r="D2" s="1">
        <v>1</v>
      </c>
      <c r="E2" s="1">
        <f>D2*((0.968^D2*132.2611)^(1/D2)+1.033)</f>
        <v>129.06174479999999</v>
      </c>
      <c r="H2" t="s">
        <v>6</v>
      </c>
      <c r="I2" t="s">
        <v>4</v>
      </c>
      <c r="J2" t="s">
        <v>3</v>
      </c>
      <c r="K2" t="s">
        <v>2</v>
      </c>
      <c r="L2" t="s">
        <v>5</v>
      </c>
      <c r="M2" t="s">
        <v>7</v>
      </c>
      <c r="N2" t="s">
        <v>8</v>
      </c>
      <c r="O2" t="s">
        <v>12</v>
      </c>
      <c r="P2" t="s">
        <v>9</v>
      </c>
      <c r="Q2" t="s">
        <v>10</v>
      </c>
      <c r="R2" t="s">
        <v>11</v>
      </c>
      <c r="S2" t="s">
        <v>13</v>
      </c>
    </row>
    <row r="3" spans="2:19" x14ac:dyDescent="0.4">
      <c r="B3">
        <f>(0.968^4*132.2611)^(1/4)</f>
        <v>3.2827165894182806</v>
      </c>
      <c r="D3" s="1">
        <v>2</v>
      </c>
      <c r="E3" s="1">
        <f>D3*((0.968^D3*132.2611)^(1/D3)+1.033)</f>
        <v>24.33093431083056</v>
      </c>
      <c r="H3">
        <v>2</v>
      </c>
      <c r="I3">
        <f>3.9284*10^(-15)</f>
        <v>3.9284000000000005E-15</v>
      </c>
      <c r="J3">
        <f>0.0000000000005</f>
        <v>4.9999999999999999E-13</v>
      </c>
      <c r="K3">
        <f>J3/I3</f>
        <v>127.2782812340902</v>
      </c>
      <c r="L3">
        <f>0.968^H3</f>
        <v>0.93702399999999997</v>
      </c>
      <c r="M3">
        <v>1</v>
      </c>
      <c r="N3">
        <f>L3*K3*M3</f>
        <v>119.26280419509213</v>
      </c>
      <c r="O3">
        <f>N3^(1/H3)</f>
        <v>10.920751082004028</v>
      </c>
      <c r="P3">
        <f>1.033*H3</f>
        <v>2.0659999999999998</v>
      </c>
      <c r="Q3">
        <f>H3*O3</f>
        <v>21.841502164008055</v>
      </c>
      <c r="R3">
        <f>P3+Q3</f>
        <v>23.907502164008054</v>
      </c>
      <c r="S3">
        <f>O3/0.968</f>
        <v>11.281767646698375</v>
      </c>
    </row>
    <row r="4" spans="2:19" x14ac:dyDescent="0.4">
      <c r="B4">
        <v>0.96799999999999997</v>
      </c>
      <c r="D4" s="1">
        <v>3</v>
      </c>
      <c r="E4" s="1">
        <f t="shared" ref="E4:E8" si="0">D4*((0.968^D4*132.2611)^(1/D4)+1.033)</f>
        <v>17.894875063796007</v>
      </c>
      <c r="H4">
        <v>3</v>
      </c>
      <c r="I4">
        <f>3.9284*10^(-15)</f>
        <v>3.9284000000000005E-15</v>
      </c>
      <c r="J4">
        <f>0.0000000000005</f>
        <v>4.9999999999999999E-13</v>
      </c>
      <c r="K4">
        <f>J4/I4</f>
        <v>127.2782812340902</v>
      </c>
      <c r="L4">
        <f>0.968^H4</f>
        <v>0.90703923199999992</v>
      </c>
      <c r="M4">
        <v>1</v>
      </c>
      <c r="N4">
        <f>L4*K4*M4</f>
        <v>115.44639446084918</v>
      </c>
      <c r="O4">
        <f>N4^(1/H4)</f>
        <v>4.8692281559773951</v>
      </c>
      <c r="P4">
        <f>1.033*H4</f>
        <v>3.0989999999999998</v>
      </c>
      <c r="Q4">
        <f>H4*O4</f>
        <v>14.607684467932184</v>
      </c>
      <c r="R4">
        <f>P4+Q4</f>
        <v>17.706684467932185</v>
      </c>
      <c r="S4">
        <f t="shared" ref="S4:S6" si="1">O4/0.968</f>
        <v>5.0301943760097059</v>
      </c>
    </row>
    <row r="5" spans="2:19" x14ac:dyDescent="0.4">
      <c r="B5">
        <f>B3/B4</f>
        <v>3.3912361460932652</v>
      </c>
      <c r="D5" s="1">
        <v>4</v>
      </c>
      <c r="E5" s="1">
        <f t="shared" si="0"/>
        <v>17.262866357673122</v>
      </c>
      <c r="H5">
        <v>4</v>
      </c>
      <c r="I5">
        <f>3.9284*10^(-15)</f>
        <v>3.9284000000000005E-15</v>
      </c>
      <c r="J5">
        <f>0.0000000000005</f>
        <v>4.9999999999999999E-13</v>
      </c>
      <c r="K5">
        <f>J5/I5</f>
        <v>127.2782812340902</v>
      </c>
      <c r="L5">
        <f>0.968^H5</f>
        <v>0.87801397657599989</v>
      </c>
      <c r="M5">
        <v>1</v>
      </c>
      <c r="N5">
        <f>L5*K5*M5</f>
        <v>111.752109838102</v>
      </c>
      <c r="O5">
        <f>N5^(1/H5)</f>
        <v>3.2513515724049125</v>
      </c>
      <c r="P5">
        <f>1.033*H5</f>
        <v>4.1319999999999997</v>
      </c>
      <c r="Q5">
        <f>H5*O5</f>
        <v>13.00540628961965</v>
      </c>
      <c r="R5">
        <f>P5+Q5</f>
        <v>17.137406289619648</v>
      </c>
      <c r="S5">
        <f t="shared" si="1"/>
        <v>3.3588342690133395</v>
      </c>
    </row>
    <row r="6" spans="2:19" x14ac:dyDescent="0.4">
      <c r="B6">
        <f>0.5*10^(-12)/B5</f>
        <v>1.4743886254456345E-13</v>
      </c>
      <c r="D6" s="1">
        <v>5</v>
      </c>
      <c r="E6" s="1">
        <f t="shared" si="0"/>
        <v>18.02176742487633</v>
      </c>
      <c r="H6">
        <v>5</v>
      </c>
      <c r="I6">
        <f>3.9284*10^(-15)</f>
        <v>3.9284000000000005E-15</v>
      </c>
      <c r="J6">
        <f>0.0000000000005</f>
        <v>4.9999999999999999E-13</v>
      </c>
      <c r="K6">
        <f>J6/I6</f>
        <v>127.2782812340902</v>
      </c>
      <c r="L6">
        <f>0.968^H6</f>
        <v>0.84991752932556786</v>
      </c>
      <c r="M6">
        <v>1</v>
      </c>
      <c r="N6">
        <f>L6*K6*M6</f>
        <v>108.17604232328273</v>
      </c>
      <c r="O6">
        <f>N6^(1/H6)</f>
        <v>2.5516800473280083</v>
      </c>
      <c r="P6">
        <f>1.033*H6</f>
        <v>5.1649999999999991</v>
      </c>
      <c r="Q6">
        <f>H6*O6</f>
        <v>12.758400236640043</v>
      </c>
      <c r="R6">
        <f>P6+Q6</f>
        <v>17.923400236640042</v>
      </c>
      <c r="S6">
        <f t="shared" si="1"/>
        <v>2.6360331067438105</v>
      </c>
    </row>
    <row r="7" spans="2:19" x14ac:dyDescent="0.4">
      <c r="B7">
        <f>B6/B5</f>
        <v>4.3476436376869348E-14</v>
      </c>
      <c r="C7">
        <f t="shared" ref="C7" si="2">B6/B7</f>
        <v>3.3912361460932652</v>
      </c>
      <c r="D7" s="1">
        <v>6</v>
      </c>
      <c r="E7" s="1">
        <f t="shared" si="0"/>
        <v>19.307877373227196</v>
      </c>
    </row>
    <row r="8" spans="2:19" x14ac:dyDescent="0.4">
      <c r="B8">
        <f>B7/B5</f>
        <v>1.2820232653793395E-14</v>
      </c>
      <c r="C8">
        <f>B7/B8</f>
        <v>3.3912361460932652</v>
      </c>
      <c r="D8" s="1">
        <v>7</v>
      </c>
      <c r="E8" s="1">
        <f t="shared" si="0"/>
        <v>20.846548146521997</v>
      </c>
      <c r="H8">
        <v>3.3588339999999999</v>
      </c>
      <c r="K8">
        <f>5.030194</f>
        <v>5.0301939999999998</v>
      </c>
      <c r="N8">
        <v>2.6360331067438105</v>
      </c>
      <c r="Q8">
        <v>11.281767646698375</v>
      </c>
    </row>
    <row r="9" spans="2:19" x14ac:dyDescent="0.4">
      <c r="B9">
        <f>B8/B5</f>
        <v>3.7804010400639367E-15</v>
      </c>
      <c r="C9">
        <f>B8/B9</f>
        <v>3.3912361460932652</v>
      </c>
      <c r="H9">
        <f>0.5*10^(-12)/H8</f>
        <v>1.4886118218405555E-13</v>
      </c>
      <c r="K9">
        <f>0.5*10^(-12)/K8</f>
        <v>9.9399744820975098E-14</v>
      </c>
      <c r="N9">
        <f>0.5*10^(-12)/N8</f>
        <v>1.89678953090855E-13</v>
      </c>
      <c r="Q9">
        <f>0.5*10^(-12)/Q8</f>
        <v>4.4319296023289901E-14</v>
      </c>
    </row>
    <row r="10" spans="2:19" x14ac:dyDescent="0.4">
      <c r="B10">
        <f>0.5*C7</f>
        <v>1.6956180730466326</v>
      </c>
      <c r="C10">
        <f>1.5*C7</f>
        <v>5.086854219139898</v>
      </c>
      <c r="H10">
        <f>H9/H8</f>
        <v>4.4319303122469154E-14</v>
      </c>
      <c r="I10">
        <f t="shared" ref="I10" si="3">H9/H10</f>
        <v>3.3588339999999999</v>
      </c>
      <c r="K10">
        <f>K9/K8</f>
        <v>1.9760618540949932E-14</v>
      </c>
      <c r="L10">
        <f t="shared" ref="L10" si="4">K9/K10</f>
        <v>5.0301939999999998</v>
      </c>
      <c r="N10">
        <f>N9/N8</f>
        <v>7.1956210491285537E-14</v>
      </c>
      <c r="O10">
        <f t="shared" ref="O10" si="5">N9/N10</f>
        <v>2.636033106743811</v>
      </c>
      <c r="Q10">
        <f>Q9/Q8</f>
        <v>3.9284000000000005E-15</v>
      </c>
      <c r="R10">
        <f t="shared" ref="R10" si="6">Q9/Q10</f>
        <v>11.281767646698375</v>
      </c>
    </row>
    <row r="11" spans="2:19" x14ac:dyDescent="0.4">
      <c r="B11">
        <f>B10*C8</f>
        <v>5.7502412992847507</v>
      </c>
      <c r="C11">
        <f>C10*C8</f>
        <v>17.250723897854254</v>
      </c>
      <c r="H11">
        <f>H10/H8</f>
        <v>1.3194847712768525E-14</v>
      </c>
      <c r="I11">
        <f>H10/H11</f>
        <v>3.3588339999999999</v>
      </c>
      <c r="K11">
        <f>K10/K8</f>
        <v>3.9284008809501052E-15</v>
      </c>
      <c r="L11">
        <f>K10/K11</f>
        <v>5.0301939999999998</v>
      </c>
      <c r="N11">
        <f>N10/N8</f>
        <v>2.7297157348744474E-14</v>
      </c>
      <c r="O11">
        <f>N10/N11</f>
        <v>2.6360331067438105</v>
      </c>
      <c r="Q11">
        <f>Q10/Q8</f>
        <v>3.4820784499578417E-16</v>
      </c>
      <c r="R11">
        <f>Q10/Q11</f>
        <v>11.281767646698375</v>
      </c>
    </row>
    <row r="12" spans="2:19" x14ac:dyDescent="0.4">
      <c r="B12">
        <f>B11*C9</f>
        <v>19.500426142892749</v>
      </c>
      <c r="C12">
        <f>C11*C9</f>
        <v>58.501278428678248</v>
      </c>
      <c r="H12">
        <f>H11/H8</f>
        <v>3.9284012585226081E-15</v>
      </c>
      <c r="I12">
        <f>H11/H12</f>
        <v>3.3588339999999994</v>
      </c>
      <c r="K12">
        <f>K11/K8</f>
        <v>7.8096409024186843E-16</v>
      </c>
      <c r="L12">
        <f>K11/K12</f>
        <v>5.0301939999999998</v>
      </c>
      <c r="N12">
        <f>N11/N8</f>
        <v>1.0355392456532381E-14</v>
      </c>
      <c r="O12">
        <f>N11/N12</f>
        <v>2.6360331067438105</v>
      </c>
      <c r="Q12">
        <f>Q11/Q8</f>
        <v>3.0864653120000007E-17</v>
      </c>
      <c r="R12">
        <f>Q11/Q12</f>
        <v>11.281767646698377</v>
      </c>
    </row>
    <row r="13" spans="2:19" x14ac:dyDescent="0.4">
      <c r="H13">
        <f>0.5*I10</f>
        <v>1.6794169999999999</v>
      </c>
      <c r="I13">
        <f>1.5*I10</f>
        <v>5.0382509999999998</v>
      </c>
      <c r="K13">
        <f>0.5*L10</f>
        <v>2.5150969999999999</v>
      </c>
      <c r="L13">
        <f>1.5*L10</f>
        <v>7.5452909999999997</v>
      </c>
      <c r="N13">
        <f>0.5*O10</f>
        <v>1.3180165533719055</v>
      </c>
      <c r="O13">
        <f>1.5*O10</f>
        <v>3.9540496601157162</v>
      </c>
      <c r="Q13">
        <f>0.5*R10</f>
        <v>5.6408838233491876</v>
      </c>
      <c r="R13">
        <f>1.5*R10</f>
        <v>16.922651470047562</v>
      </c>
    </row>
    <row r="14" spans="2:19" x14ac:dyDescent="0.4">
      <c r="H14">
        <f>H13*I11</f>
        <v>5.6408829197779999</v>
      </c>
      <c r="I14">
        <f>I13*I11</f>
        <v>16.922648759333999</v>
      </c>
      <c r="K14">
        <f>K13*L11</f>
        <v>12.651425838818</v>
      </c>
      <c r="L14">
        <f>L13*L11</f>
        <v>37.954277516453999</v>
      </c>
      <c r="N14">
        <f>N13*O11</f>
        <v>3.4743352699247132</v>
      </c>
      <c r="O14">
        <f>O13*O11</f>
        <v>10.423005809774139</v>
      </c>
    </row>
    <row r="15" spans="2:19" x14ac:dyDescent="0.4">
      <c r="H15">
        <f>H14*I12</f>
        <v>18.946789340969616</v>
      </c>
      <c r="I15">
        <f>I14*I12</f>
        <v>56.840368022908841</v>
      </c>
      <c r="N15">
        <f>N14*O12</f>
        <v>9.1584627954492372</v>
      </c>
      <c r="O15">
        <f>O14*O12</f>
        <v>27.47538838634771</v>
      </c>
    </row>
    <row r="16" spans="2:19" x14ac:dyDescent="0.4">
      <c r="N16">
        <f>N15*O12</f>
        <v>24.142011135685657</v>
      </c>
      <c r="O16">
        <f>O15*O12</f>
        <v>72.426033407056963</v>
      </c>
    </row>
    <row r="18" spans="2:3" x14ac:dyDescent="0.4">
      <c r="B18">
        <f>1/(4*16*3.1415926^2*10^6)</f>
        <v>1.5831435484225623E-9</v>
      </c>
      <c r="C18">
        <f>79.585*15.34</f>
        <v>1220.8338999999999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品然 王</dc:creator>
  <cp:lastModifiedBy>品然 王</cp:lastModifiedBy>
  <dcterms:created xsi:type="dcterms:W3CDTF">2024-10-16T12:20:29Z</dcterms:created>
  <dcterms:modified xsi:type="dcterms:W3CDTF">2024-10-20T11:35:33Z</dcterms:modified>
</cp:coreProperties>
</file>