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dot-my.sharepoint.com/personal/bricer_wsdot_wa_gov/Documents/Special Studies/Deflection of beams with unequal overhangs/"/>
    </mc:Choice>
  </mc:AlternateContent>
  <xr:revisionPtr revIDLastSave="6" documentId="13_ncr:1_{3331BD3C-5AA6-492C-BA47-4F3B550FC8E3}" xr6:coauthVersionLast="47" xr6:coauthVersionMax="47" xr10:uidLastSave="{286501D9-7817-4D26-862F-00D2DA04DC73}"/>
  <bookViews>
    <workbookView xWindow="-120" yWindow="-120" windowWidth="29040" windowHeight="15840" xr2:uid="{33779518-900F-4F3A-9EAB-CE9517E5C06C}"/>
  </bookViews>
  <sheets>
    <sheet name="Sheet1" sheetId="1" r:id="rId1"/>
  </sheets>
  <definedNames>
    <definedName name="a">Sheet1!$D$2</definedName>
    <definedName name="b">Sheet1!$D$3</definedName>
    <definedName name="E">Sheet1!$G$1</definedName>
    <definedName name="I">Sheet1!$G$2</definedName>
    <definedName name="l">Sheet1!$D$4</definedName>
    <definedName name="Lg">Sheet1!$D$1</definedName>
    <definedName name="w">Sheet1!$G$3</definedName>
    <definedName name="Wg">Sheet1!$G$4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D3" i="1"/>
  <c r="D2" i="1"/>
  <c r="D1" i="1"/>
  <c r="H44" i="1" l="1"/>
  <c r="B9" i="1"/>
  <c r="C9" i="1" s="1"/>
  <c r="D9" i="1" s="1"/>
  <c r="B10" i="1" l="1"/>
  <c r="C10" i="1" s="1"/>
  <c r="B11" i="1"/>
  <c r="C11" i="1" s="1"/>
  <c r="B15" i="1"/>
  <c r="C15" i="1" s="1"/>
  <c r="B13" i="1"/>
  <c r="C13" i="1" s="1"/>
  <c r="B7" i="1"/>
  <c r="C7" i="1" s="1"/>
  <c r="B14" i="1"/>
  <c r="C14" i="1" s="1"/>
  <c r="B12" i="1"/>
  <c r="C12" i="1" s="1"/>
  <c r="B17" i="1"/>
  <c r="C17" i="1" s="1"/>
  <c r="B8" i="1"/>
  <c r="C8" i="1" s="1"/>
  <c r="B16" i="1"/>
  <c r="C16" i="1" s="1"/>
  <c r="D4" i="1"/>
  <c r="G4" i="1"/>
  <c r="E9" i="1"/>
  <c r="B43" i="1" l="1"/>
  <c r="B44" i="1"/>
  <c r="H43" i="1"/>
  <c r="E12" i="1"/>
  <c r="G12" i="1"/>
  <c r="E15" i="1"/>
  <c r="G15" i="1"/>
  <c r="E14" i="1"/>
  <c r="G14" i="1"/>
  <c r="E7" i="1"/>
  <c r="G7" i="1"/>
  <c r="E13" i="1"/>
  <c r="G13" i="1"/>
  <c r="D16" i="1"/>
  <c r="G16" i="1"/>
  <c r="E11" i="1"/>
  <c r="G11" i="1"/>
  <c r="D15" i="1"/>
  <c r="F15" i="1"/>
  <c r="F12" i="1"/>
  <c r="F8" i="1"/>
  <c r="F16" i="1"/>
  <c r="F9" i="1"/>
  <c r="F17" i="1"/>
  <c r="F10" i="1"/>
  <c r="F7" i="1"/>
  <c r="F13" i="1"/>
  <c r="F11" i="1"/>
  <c r="F14" i="1"/>
  <c r="E10" i="1"/>
  <c r="G10" i="1"/>
  <c r="D8" i="1"/>
  <c r="G8" i="1"/>
  <c r="D17" i="1"/>
  <c r="G17" i="1"/>
  <c r="G9" i="1"/>
  <c r="H47" i="1"/>
  <c r="D11" i="1"/>
  <c r="D12" i="1"/>
  <c r="D10" i="1"/>
  <c r="E8" i="1"/>
  <c r="D13" i="1"/>
  <c r="D7" i="1"/>
  <c r="B20" i="1"/>
  <c r="C20" i="1" s="1"/>
  <c r="F20" i="1" s="1"/>
  <c r="B23" i="1"/>
  <c r="C23" i="1" s="1"/>
  <c r="F23" i="1" s="1"/>
  <c r="B37" i="1"/>
  <c r="C37" i="1" s="1"/>
  <c r="D14" i="1"/>
  <c r="B26" i="1"/>
  <c r="C26" i="1" s="1"/>
  <c r="F26" i="1" s="1"/>
  <c r="B24" i="1"/>
  <c r="C24" i="1" s="1"/>
  <c r="F24" i="1" s="1"/>
  <c r="B32" i="1"/>
  <c r="C32" i="1" s="1"/>
  <c r="B18" i="1"/>
  <c r="C18" i="1" s="1"/>
  <c r="F18" i="1" s="1"/>
  <c r="B36" i="1"/>
  <c r="C36" i="1" s="1"/>
  <c r="B39" i="1"/>
  <c r="C39" i="1" s="1"/>
  <c r="B28" i="1"/>
  <c r="C28" i="1" s="1"/>
  <c r="F28" i="1" s="1"/>
  <c r="B22" i="1"/>
  <c r="C22" i="1" s="1"/>
  <c r="F22" i="1" s="1"/>
  <c r="B38" i="1"/>
  <c r="C38" i="1" s="1"/>
  <c r="B21" i="1"/>
  <c r="C21" i="1" s="1"/>
  <c r="F21" i="1" s="1"/>
  <c r="E17" i="1"/>
  <c r="B19" i="1"/>
  <c r="C19" i="1" s="1"/>
  <c r="F19" i="1" s="1"/>
  <c r="B31" i="1"/>
  <c r="C31" i="1" s="1"/>
  <c r="B35" i="1"/>
  <c r="C35" i="1" s="1"/>
  <c r="B27" i="1"/>
  <c r="C27" i="1" s="1"/>
  <c r="F27" i="1" s="1"/>
  <c r="B33" i="1"/>
  <c r="C33" i="1" s="1"/>
  <c r="B34" i="1"/>
  <c r="C34" i="1" s="1"/>
  <c r="B29" i="1"/>
  <c r="C29" i="1" s="1"/>
  <c r="B30" i="1"/>
  <c r="C30" i="1" s="1"/>
  <c r="E16" i="1"/>
  <c r="B25" i="1"/>
  <c r="C25" i="1" s="1"/>
  <c r="F25" i="1" s="1"/>
  <c r="G21" i="1" l="1"/>
  <c r="G24" i="1"/>
  <c r="G18" i="1"/>
  <c r="H18" i="1" s="1"/>
  <c r="G26" i="1"/>
  <c r="G34" i="1"/>
  <c r="F34" i="1"/>
  <c r="G38" i="1"/>
  <c r="F38" i="1"/>
  <c r="G22" i="1"/>
  <c r="E37" i="1"/>
  <c r="G37" i="1"/>
  <c r="F37" i="1"/>
  <c r="G28" i="1"/>
  <c r="F33" i="1"/>
  <c r="G33" i="1"/>
  <c r="F35" i="1"/>
  <c r="G35" i="1"/>
  <c r="G31" i="1"/>
  <c r="F31" i="1"/>
  <c r="G36" i="1"/>
  <c r="F36" i="1"/>
  <c r="G20" i="1"/>
  <c r="G23" i="1"/>
  <c r="G39" i="1"/>
  <c r="F39" i="1"/>
  <c r="G30" i="1"/>
  <c r="F30" i="1"/>
  <c r="G32" i="1"/>
  <c r="F32" i="1"/>
  <c r="G27" i="1"/>
  <c r="G25" i="1"/>
  <c r="G29" i="1"/>
  <c r="F29" i="1"/>
  <c r="G19" i="1"/>
  <c r="E20" i="1"/>
  <c r="D26" i="1"/>
  <c r="D35" i="1"/>
  <c r="D30" i="1"/>
  <c r="E34" i="1"/>
  <c r="D37" i="1"/>
  <c r="E23" i="1"/>
  <c r="E21" i="1"/>
  <c r="E18" i="1"/>
  <c r="D20" i="1"/>
  <c r="E26" i="1"/>
  <c r="D21" i="1"/>
  <c r="D24" i="1"/>
  <c r="E25" i="1"/>
  <c r="H9" i="1"/>
  <c r="D23" i="1"/>
  <c r="H11" i="1"/>
  <c r="H13" i="1"/>
  <c r="E35" i="1"/>
  <c r="E27" i="1"/>
  <c r="H8" i="1"/>
  <c r="H14" i="1"/>
  <c r="E31" i="1"/>
  <c r="D31" i="1"/>
  <c r="D34" i="1"/>
  <c r="E24" i="1"/>
  <c r="H17" i="1"/>
  <c r="H12" i="1"/>
  <c r="D29" i="1"/>
  <c r="H15" i="1"/>
  <c r="E32" i="1"/>
  <c r="D32" i="1"/>
  <c r="D22" i="1"/>
  <c r="E28" i="1"/>
  <c r="E29" i="1"/>
  <c r="E22" i="1"/>
  <c r="D28" i="1"/>
  <c r="D39" i="1"/>
  <c r="E39" i="1"/>
  <c r="E36" i="1"/>
  <c r="D36" i="1"/>
  <c r="D19" i="1"/>
  <c r="E38" i="1"/>
  <c r="E19" i="1"/>
  <c r="H10" i="1"/>
  <c r="D38" i="1"/>
  <c r="E30" i="1"/>
  <c r="D27" i="1"/>
  <c r="D25" i="1"/>
  <c r="H16" i="1"/>
  <c r="D18" i="1"/>
  <c r="E33" i="1"/>
  <c r="D33" i="1"/>
  <c r="H38" i="1" l="1"/>
  <c r="H36" i="1"/>
  <c r="H22" i="1"/>
  <c r="H35" i="1"/>
  <c r="H28" i="1"/>
  <c r="H29" i="1"/>
  <c r="H21" i="1"/>
  <c r="H37" i="1"/>
  <c r="H27" i="1"/>
  <c r="H31" i="1"/>
  <c r="H32" i="1"/>
  <c r="H24" i="1"/>
  <c r="H25" i="1"/>
  <c r="H34" i="1"/>
  <c r="H30" i="1"/>
  <c r="H39" i="1"/>
  <c r="H33" i="1"/>
  <c r="H23" i="1"/>
  <c r="H26" i="1"/>
  <c r="H19" i="1"/>
  <c r="H20" i="1"/>
  <c r="H41" i="1" l="1"/>
  <c r="H42" i="1" s="1"/>
</calcChain>
</file>

<file path=xl/sharedStrings.xml><?xml version="1.0" encoding="utf-8"?>
<sst xmlns="http://schemas.openxmlformats.org/spreadsheetml/2006/main" count="36" uniqueCount="31">
  <si>
    <t>a</t>
  </si>
  <si>
    <t>Lg</t>
  </si>
  <si>
    <t>b</t>
  </si>
  <si>
    <t>E</t>
  </si>
  <si>
    <t>I</t>
  </si>
  <si>
    <t>q</t>
  </si>
  <si>
    <t>l</t>
  </si>
  <si>
    <t>w</t>
  </si>
  <si>
    <t>ZoLg</t>
  </si>
  <si>
    <t xml:space="preserve">Zo </t>
  </si>
  <si>
    <t>Wg</t>
  </si>
  <si>
    <t>Zo Mast</t>
  </si>
  <si>
    <t>dy*dx</t>
  </si>
  <si>
    <t>Zo eqn</t>
  </si>
  <si>
    <t>in</t>
  </si>
  <si>
    <t>ksi</t>
  </si>
  <si>
    <t>in4</t>
  </si>
  <si>
    <t>k/in</t>
  </si>
  <si>
    <t>kip</t>
  </si>
  <si>
    <t>X (in)</t>
  </si>
  <si>
    <t>xi (in)</t>
  </si>
  <si>
    <t>V (kip)</t>
  </si>
  <si>
    <t>M (kip-in)</t>
  </si>
  <si>
    <t>y (in)</t>
  </si>
  <si>
    <t>Xcg</t>
  </si>
  <si>
    <t>Equal overhang</t>
  </si>
  <si>
    <t>ft</t>
  </si>
  <si>
    <t>Max moment</t>
  </si>
  <si>
    <t>x</t>
  </si>
  <si>
    <t>M</t>
  </si>
  <si>
    <t>X*L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</si>
</sst>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Sheet1!$B$7:$B$39</c:f>
              <c:numCache>
                <c:formatCode>General</c:formatCode>
                <c:ptCount val="33"/>
                <c:pt idx="0">
                  <c:v>0</c:v>
                </c:pt>
                <c:pt idx="1">
                  <c:v>31.200000000000003</c:v>
                </c:pt>
                <c:pt idx="2">
                  <c:v>62.400000000000006</c:v>
                </c:pt>
                <c:pt idx="3">
                  <c:v>93.6</c:v>
                </c:pt>
                <c:pt idx="4">
                  <c:v>124.80000000000001</c:v>
                </c:pt>
                <c:pt idx="5">
                  <c:v>156</c:v>
                </c:pt>
                <c:pt idx="6">
                  <c:v>187.2</c:v>
                </c:pt>
                <c:pt idx="7">
                  <c:v>218.39999999999998</c:v>
                </c:pt>
                <c:pt idx="8">
                  <c:v>249.60000000000002</c:v>
                </c:pt>
                <c:pt idx="9">
                  <c:v>280.8</c:v>
                </c:pt>
                <c:pt idx="10">
                  <c:v>312</c:v>
                </c:pt>
                <c:pt idx="11">
                  <c:v>312</c:v>
                </c:pt>
                <c:pt idx="12">
                  <c:v>517.20000000000005</c:v>
                </c:pt>
                <c:pt idx="13">
                  <c:v>722.40000000000009</c:v>
                </c:pt>
                <c:pt idx="14">
                  <c:v>927.6</c:v>
                </c:pt>
                <c:pt idx="15">
                  <c:v>1132.8000000000002</c:v>
                </c:pt>
                <c:pt idx="16">
                  <c:v>1338</c:v>
                </c:pt>
                <c:pt idx="17">
                  <c:v>1543.2</c:v>
                </c:pt>
                <c:pt idx="18">
                  <c:v>1748.3999999999999</c:v>
                </c:pt>
                <c:pt idx="19">
                  <c:v>1953.6000000000001</c:v>
                </c:pt>
                <c:pt idx="20">
                  <c:v>2158.8000000000002</c:v>
                </c:pt>
                <c:pt idx="21">
                  <c:v>2364</c:v>
                </c:pt>
                <c:pt idx="22">
                  <c:v>2364</c:v>
                </c:pt>
                <c:pt idx="23">
                  <c:v>2395.1999999999998</c:v>
                </c:pt>
                <c:pt idx="24">
                  <c:v>2426.4</c:v>
                </c:pt>
                <c:pt idx="25">
                  <c:v>2457.6</c:v>
                </c:pt>
                <c:pt idx="26">
                  <c:v>2488.8000000000002</c:v>
                </c:pt>
                <c:pt idx="27">
                  <c:v>2520</c:v>
                </c:pt>
                <c:pt idx="28">
                  <c:v>2551.1999999999998</c:v>
                </c:pt>
                <c:pt idx="29">
                  <c:v>2582.4</c:v>
                </c:pt>
                <c:pt idx="30">
                  <c:v>2613.6</c:v>
                </c:pt>
                <c:pt idx="31">
                  <c:v>2644.8</c:v>
                </c:pt>
                <c:pt idx="32">
                  <c:v>2676</c:v>
                </c:pt>
              </c:numCache>
            </c:numRef>
          </c:xVal>
          <c:yVal>
            <c:numRef>
              <c:f>Sheet1!$F$7:$F$39</c:f>
              <c:numCache>
                <c:formatCode>0.00000000</c:formatCode>
                <c:ptCount val="33"/>
                <c:pt idx="0">
                  <c:v>-4.3157636358986768E-3</c:v>
                </c:pt>
                <c:pt idx="1">
                  <c:v>-4.3158352581224024E-3</c:v>
                </c:pt>
                <c:pt idx="2">
                  <c:v>-4.3163366136884825E-3</c:v>
                </c:pt>
                <c:pt idx="3">
                  <c:v>-4.3176974359392713E-3</c:v>
                </c:pt>
                <c:pt idx="4">
                  <c:v>-4.3203474582171235E-3</c:v>
                </c:pt>
                <c:pt idx="5">
                  <c:v>-4.3247164138643926E-3</c:v>
                </c:pt>
                <c:pt idx="6">
                  <c:v>-4.3312340362234338E-3</c:v>
                </c:pt>
                <c:pt idx="7">
                  <c:v>-4.3403300586366007E-3</c:v>
                </c:pt>
                <c:pt idx="8">
                  <c:v>-4.3524342144462477E-3</c:v>
                </c:pt>
                <c:pt idx="9">
                  <c:v>-4.3679762369947294E-3</c:v>
                </c:pt>
                <c:pt idx="10">
                  <c:v>-4.3873858596244009E-3</c:v>
                </c:pt>
                <c:pt idx="11">
                  <c:v>-4.3873858596244009E-3</c:v>
                </c:pt>
                <c:pt idx="12">
                  <c:v>-4.2434398843905633E-3</c:v>
                </c:pt>
                <c:pt idx="13">
                  <c:v>-3.6104731113626967E-3</c:v>
                </c:pt>
                <c:pt idx="14">
                  <c:v>-2.6107407399893093E-3</c:v>
                </c:pt>
                <c:pt idx="15">
                  <c:v>-1.3664979697189078E-3</c:v>
                </c:pt>
                <c:pt idx="16">
                  <c:v>0</c:v>
                </c:pt>
                <c:pt idx="17">
                  <c:v>1.3664979697189095E-3</c:v>
                </c:pt>
                <c:pt idx="18">
                  <c:v>2.6107407399893106E-3</c:v>
                </c:pt>
                <c:pt idx="19">
                  <c:v>3.6104731113626985E-3</c:v>
                </c:pt>
                <c:pt idx="20">
                  <c:v>4.2434398843905624E-3</c:v>
                </c:pt>
                <c:pt idx="21">
                  <c:v>4.3873858596244009E-3</c:v>
                </c:pt>
                <c:pt idx="22">
                  <c:v>4.3873858596244009E-3</c:v>
                </c:pt>
                <c:pt idx="23">
                  <c:v>4.3679762369947294E-3</c:v>
                </c:pt>
                <c:pt idx="24">
                  <c:v>4.3524342144462477E-3</c:v>
                </c:pt>
                <c:pt idx="25">
                  <c:v>4.3403300586366007E-3</c:v>
                </c:pt>
                <c:pt idx="26">
                  <c:v>4.3312340362234338E-3</c:v>
                </c:pt>
                <c:pt idx="27">
                  <c:v>4.3247164138643926E-3</c:v>
                </c:pt>
                <c:pt idx="28">
                  <c:v>4.3203474582171235E-3</c:v>
                </c:pt>
                <c:pt idx="29">
                  <c:v>4.3176974359392713E-3</c:v>
                </c:pt>
                <c:pt idx="30">
                  <c:v>4.3163366136884825E-3</c:v>
                </c:pt>
                <c:pt idx="31">
                  <c:v>4.3158352581224024E-3</c:v>
                </c:pt>
                <c:pt idx="32">
                  <c:v>4.3157636358986768E-3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7-40AC-BCD6-FB3C7491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73728"/>
        <c:axId val="575538832"/>
      </c:scatterChart>
      <c:valAx>
        <c:axId val="5685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8832"/>
        <c:crosses val="autoZero"/>
        <c:crossBetween val="midCat"/>
      </c:valAx>
      <c:valAx>
        <c:axId val="575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Sheet1!$B$7:$B$39</c:f>
              <c:numCache>
                <c:formatCode>General</c:formatCode>
                <c:ptCount val="33"/>
                <c:pt idx="0">
                  <c:v>0</c:v>
                </c:pt>
                <c:pt idx="1">
                  <c:v>31.200000000000003</c:v>
                </c:pt>
                <c:pt idx="2">
                  <c:v>62.400000000000006</c:v>
                </c:pt>
                <c:pt idx="3">
                  <c:v>93.6</c:v>
                </c:pt>
                <c:pt idx="4">
                  <c:v>124.80000000000001</c:v>
                </c:pt>
                <c:pt idx="5">
                  <c:v>156</c:v>
                </c:pt>
                <c:pt idx="6">
                  <c:v>187.2</c:v>
                </c:pt>
                <c:pt idx="7">
                  <c:v>218.39999999999998</c:v>
                </c:pt>
                <c:pt idx="8">
                  <c:v>249.60000000000002</c:v>
                </c:pt>
                <c:pt idx="9">
                  <c:v>280.8</c:v>
                </c:pt>
                <c:pt idx="10">
                  <c:v>312</c:v>
                </c:pt>
                <c:pt idx="11">
                  <c:v>312</c:v>
                </c:pt>
                <c:pt idx="12">
                  <c:v>517.20000000000005</c:v>
                </c:pt>
                <c:pt idx="13">
                  <c:v>722.40000000000009</c:v>
                </c:pt>
                <c:pt idx="14">
                  <c:v>927.6</c:v>
                </c:pt>
                <c:pt idx="15">
                  <c:v>1132.8000000000002</c:v>
                </c:pt>
                <c:pt idx="16">
                  <c:v>1338</c:v>
                </c:pt>
                <c:pt idx="17">
                  <c:v>1543.2</c:v>
                </c:pt>
                <c:pt idx="18">
                  <c:v>1748.3999999999999</c:v>
                </c:pt>
                <c:pt idx="19">
                  <c:v>1953.6000000000001</c:v>
                </c:pt>
                <c:pt idx="20">
                  <c:v>2158.8000000000002</c:v>
                </c:pt>
                <c:pt idx="21">
                  <c:v>2364</c:v>
                </c:pt>
                <c:pt idx="22">
                  <c:v>2364</c:v>
                </c:pt>
                <c:pt idx="23">
                  <c:v>2395.1999999999998</c:v>
                </c:pt>
                <c:pt idx="24">
                  <c:v>2426.4</c:v>
                </c:pt>
                <c:pt idx="25">
                  <c:v>2457.6</c:v>
                </c:pt>
                <c:pt idx="26">
                  <c:v>2488.8000000000002</c:v>
                </c:pt>
                <c:pt idx="27">
                  <c:v>2520</c:v>
                </c:pt>
                <c:pt idx="28">
                  <c:v>2551.1999999999998</c:v>
                </c:pt>
                <c:pt idx="29">
                  <c:v>2582.4</c:v>
                </c:pt>
                <c:pt idx="30">
                  <c:v>2613.6</c:v>
                </c:pt>
                <c:pt idx="31">
                  <c:v>2644.8</c:v>
                </c:pt>
                <c:pt idx="32">
                  <c:v>2676</c:v>
                </c:pt>
              </c:numCache>
            </c:numRef>
          </c:xVal>
          <c:yVal>
            <c:numRef>
              <c:f>Sheet1!$D$7:$D$39</c:f>
              <c:numCache>
                <c:formatCode>General</c:formatCode>
                <c:ptCount val="33"/>
                <c:pt idx="0">
                  <c:v>0</c:v>
                </c:pt>
                <c:pt idx="1">
                  <c:v>-2.6988000000000003</c:v>
                </c:pt>
                <c:pt idx="2">
                  <c:v>-5.3976000000000006</c:v>
                </c:pt>
                <c:pt idx="3">
                  <c:v>-8.0964000000000009</c:v>
                </c:pt>
                <c:pt idx="4">
                  <c:v>-10.795200000000001</c:v>
                </c:pt>
                <c:pt idx="5">
                  <c:v>-13.494000000000002</c:v>
                </c:pt>
                <c:pt idx="6">
                  <c:v>-16.192800000000002</c:v>
                </c:pt>
                <c:pt idx="7">
                  <c:v>-18.8916</c:v>
                </c:pt>
                <c:pt idx="8">
                  <c:v>-21.590400000000002</c:v>
                </c:pt>
                <c:pt idx="9">
                  <c:v>-24.289200000000005</c:v>
                </c:pt>
                <c:pt idx="10">
                  <c:v>-26.988000000000003</c:v>
                </c:pt>
                <c:pt idx="11">
                  <c:v>88.749000000000009</c:v>
                </c:pt>
                <c:pt idx="12">
                  <c:v>70.999200000000002</c:v>
                </c:pt>
                <c:pt idx="13">
                  <c:v>53.249399999999994</c:v>
                </c:pt>
                <c:pt idx="14">
                  <c:v>35.499600000000008</c:v>
                </c:pt>
                <c:pt idx="15">
                  <c:v>17.74979999999999</c:v>
                </c:pt>
                <c:pt idx="16">
                  <c:v>0</c:v>
                </c:pt>
                <c:pt idx="17">
                  <c:v>-17.749799999999997</c:v>
                </c:pt>
                <c:pt idx="18">
                  <c:v>-35.499599999999994</c:v>
                </c:pt>
                <c:pt idx="19">
                  <c:v>-53.249400000000016</c:v>
                </c:pt>
                <c:pt idx="20">
                  <c:v>-70.99920000000003</c:v>
                </c:pt>
                <c:pt idx="21">
                  <c:v>-88.749000000000009</c:v>
                </c:pt>
                <c:pt idx="22">
                  <c:v>26.988000000000003</c:v>
                </c:pt>
                <c:pt idx="23">
                  <c:v>24.289200000000019</c:v>
                </c:pt>
                <c:pt idx="24">
                  <c:v>21.590399999999995</c:v>
                </c:pt>
                <c:pt idx="25">
                  <c:v>18.891600000000011</c:v>
                </c:pt>
                <c:pt idx="26">
                  <c:v>16.192799999999984</c:v>
                </c:pt>
                <c:pt idx="27">
                  <c:v>13.494000000000002</c:v>
                </c:pt>
                <c:pt idx="28">
                  <c:v>10.795200000000017</c:v>
                </c:pt>
                <c:pt idx="29">
                  <c:v>8.096399999999992</c:v>
                </c:pt>
                <c:pt idx="30">
                  <c:v>5.3976000000000086</c:v>
                </c:pt>
                <c:pt idx="31">
                  <c:v>2.6987999999999843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3-47AF-B009-418064FE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8160"/>
        <c:axId val="570826496"/>
      </c:scatterChart>
      <c:valAx>
        <c:axId val="5708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6496"/>
        <c:crosses val="autoZero"/>
        <c:crossBetween val="midCat"/>
      </c:valAx>
      <c:valAx>
        <c:axId val="5708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Sheet1!$B$7:$B$39</c:f>
              <c:numCache>
                <c:formatCode>General</c:formatCode>
                <c:ptCount val="33"/>
                <c:pt idx="0">
                  <c:v>0</c:v>
                </c:pt>
                <c:pt idx="1">
                  <c:v>31.200000000000003</c:v>
                </c:pt>
                <c:pt idx="2">
                  <c:v>62.400000000000006</c:v>
                </c:pt>
                <c:pt idx="3">
                  <c:v>93.6</c:v>
                </c:pt>
                <c:pt idx="4">
                  <c:v>124.80000000000001</c:v>
                </c:pt>
                <c:pt idx="5">
                  <c:v>156</c:v>
                </c:pt>
                <c:pt idx="6">
                  <c:v>187.2</c:v>
                </c:pt>
                <c:pt idx="7">
                  <c:v>218.39999999999998</c:v>
                </c:pt>
                <c:pt idx="8">
                  <c:v>249.60000000000002</c:v>
                </c:pt>
                <c:pt idx="9">
                  <c:v>280.8</c:v>
                </c:pt>
                <c:pt idx="10">
                  <c:v>312</c:v>
                </c:pt>
                <c:pt idx="11">
                  <c:v>312</c:v>
                </c:pt>
                <c:pt idx="12">
                  <c:v>517.20000000000005</c:v>
                </c:pt>
                <c:pt idx="13">
                  <c:v>722.40000000000009</c:v>
                </c:pt>
                <c:pt idx="14">
                  <c:v>927.6</c:v>
                </c:pt>
                <c:pt idx="15">
                  <c:v>1132.8000000000002</c:v>
                </c:pt>
                <c:pt idx="16">
                  <c:v>1338</c:v>
                </c:pt>
                <c:pt idx="17">
                  <c:v>1543.2</c:v>
                </c:pt>
                <c:pt idx="18">
                  <c:v>1748.3999999999999</c:v>
                </c:pt>
                <c:pt idx="19">
                  <c:v>1953.6000000000001</c:v>
                </c:pt>
                <c:pt idx="20">
                  <c:v>2158.8000000000002</c:v>
                </c:pt>
                <c:pt idx="21">
                  <c:v>2364</c:v>
                </c:pt>
                <c:pt idx="22">
                  <c:v>2364</c:v>
                </c:pt>
                <c:pt idx="23">
                  <c:v>2395.1999999999998</c:v>
                </c:pt>
                <c:pt idx="24">
                  <c:v>2426.4</c:v>
                </c:pt>
                <c:pt idx="25">
                  <c:v>2457.6</c:v>
                </c:pt>
                <c:pt idx="26">
                  <c:v>2488.8000000000002</c:v>
                </c:pt>
                <c:pt idx="27">
                  <c:v>2520</c:v>
                </c:pt>
                <c:pt idx="28">
                  <c:v>2551.1999999999998</c:v>
                </c:pt>
                <c:pt idx="29">
                  <c:v>2582.4</c:v>
                </c:pt>
                <c:pt idx="30">
                  <c:v>2613.6</c:v>
                </c:pt>
                <c:pt idx="31">
                  <c:v>2644.8</c:v>
                </c:pt>
                <c:pt idx="32">
                  <c:v>2676</c:v>
                </c:pt>
              </c:numCache>
            </c:numRef>
          </c:xVal>
          <c:yVal>
            <c:numRef>
              <c:f>Sheet1!$E$7:$E$39</c:f>
              <c:numCache>
                <c:formatCode>General</c:formatCode>
                <c:ptCount val="33"/>
                <c:pt idx="0">
                  <c:v>0</c:v>
                </c:pt>
                <c:pt idx="1">
                  <c:v>-42.10128000000001</c:v>
                </c:pt>
                <c:pt idx="2">
                  <c:v>-168.40512000000004</c:v>
                </c:pt>
                <c:pt idx="3">
                  <c:v>-378.91152</c:v>
                </c:pt>
                <c:pt idx="4">
                  <c:v>-673.62048000000016</c:v>
                </c:pt>
                <c:pt idx="5">
                  <c:v>-1052.5320000000002</c:v>
                </c:pt>
                <c:pt idx="6">
                  <c:v>-1515.64608</c:v>
                </c:pt>
                <c:pt idx="7">
                  <c:v>-2062.9627199999995</c:v>
                </c:pt>
                <c:pt idx="8">
                  <c:v>-2694.4819200000006</c:v>
                </c:pt>
                <c:pt idx="9">
                  <c:v>-3410.2036800000001</c:v>
                </c:pt>
                <c:pt idx="10">
                  <c:v>-4210.1280000000006</c:v>
                </c:pt>
                <c:pt idx="11">
                  <c:v>-4210.1280000000006</c:v>
                </c:pt>
                <c:pt idx="12">
                  <c:v>12180.037320000005</c:v>
                </c:pt>
                <c:pt idx="13">
                  <c:v>24927.943680000008</c:v>
                </c:pt>
                <c:pt idx="14">
                  <c:v>34033.591079999998</c:v>
                </c:pt>
                <c:pt idx="15">
                  <c:v>39496.979520000008</c:v>
                </c:pt>
                <c:pt idx="16">
                  <c:v>41318.109000000004</c:v>
                </c:pt>
                <c:pt idx="17">
                  <c:v>39496.979519999993</c:v>
                </c:pt>
                <c:pt idx="18">
                  <c:v>34033.591080000013</c:v>
                </c:pt>
                <c:pt idx="19">
                  <c:v>24927.943679999997</c:v>
                </c:pt>
                <c:pt idx="20">
                  <c:v>12180.037319999987</c:v>
                </c:pt>
                <c:pt idx="21">
                  <c:v>-4210.1280000000006</c:v>
                </c:pt>
                <c:pt idx="22">
                  <c:v>-4210.1280000000006</c:v>
                </c:pt>
                <c:pt idx="23">
                  <c:v>-3410.2036800000046</c:v>
                </c:pt>
                <c:pt idx="24">
                  <c:v>-2694.4819199999984</c:v>
                </c:pt>
                <c:pt idx="25">
                  <c:v>-2062.9627200000018</c:v>
                </c:pt>
                <c:pt idx="26">
                  <c:v>-1515.6460799999968</c:v>
                </c:pt>
                <c:pt idx="27">
                  <c:v>-1052.5320000000002</c:v>
                </c:pt>
                <c:pt idx="28">
                  <c:v>-673.62048000000232</c:v>
                </c:pt>
                <c:pt idx="29">
                  <c:v>-378.91151999999965</c:v>
                </c:pt>
                <c:pt idx="30">
                  <c:v>-168.40512000000041</c:v>
                </c:pt>
                <c:pt idx="31">
                  <c:v>-42.101279999998845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E-4295-8F31-A4A2B40B39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</c:f>
              <c:numCache>
                <c:formatCode>General</c:formatCode>
                <c:ptCount val="1"/>
                <c:pt idx="0">
                  <c:v>1338</c:v>
                </c:pt>
              </c:numCache>
            </c:numRef>
          </c:xVal>
          <c:yVal>
            <c:numRef>
              <c:f>Sheet1!$B$44</c:f>
              <c:numCache>
                <c:formatCode>General</c:formatCode>
                <c:ptCount val="1"/>
                <c:pt idx="0">
                  <c:v>41318.109000000004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9-48B1-9C42-F3CB63C9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4528"/>
        <c:axId val="122063696"/>
      </c:scatterChart>
      <c:valAx>
        <c:axId val="1220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3696"/>
        <c:crosses val="autoZero"/>
        <c:crossBetween val="midCat"/>
      </c:valAx>
      <c:valAx>
        <c:axId val="1220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Sheet1!$B$7:$B$39</c:f>
              <c:numCache>
                <c:formatCode>General</c:formatCode>
                <c:ptCount val="33"/>
                <c:pt idx="0">
                  <c:v>0</c:v>
                </c:pt>
                <c:pt idx="1">
                  <c:v>31.200000000000003</c:v>
                </c:pt>
                <c:pt idx="2">
                  <c:v>62.400000000000006</c:v>
                </c:pt>
                <c:pt idx="3">
                  <c:v>93.6</c:v>
                </c:pt>
                <c:pt idx="4">
                  <c:v>124.80000000000001</c:v>
                </c:pt>
                <c:pt idx="5">
                  <c:v>156</c:v>
                </c:pt>
                <c:pt idx="6">
                  <c:v>187.2</c:v>
                </c:pt>
                <c:pt idx="7">
                  <c:v>218.39999999999998</c:v>
                </c:pt>
                <c:pt idx="8">
                  <c:v>249.60000000000002</c:v>
                </c:pt>
                <c:pt idx="9">
                  <c:v>280.8</c:v>
                </c:pt>
                <c:pt idx="10">
                  <c:v>312</c:v>
                </c:pt>
                <c:pt idx="11">
                  <c:v>312</c:v>
                </c:pt>
                <c:pt idx="12">
                  <c:v>517.20000000000005</c:v>
                </c:pt>
                <c:pt idx="13">
                  <c:v>722.40000000000009</c:v>
                </c:pt>
                <c:pt idx="14">
                  <c:v>927.6</c:v>
                </c:pt>
                <c:pt idx="15">
                  <c:v>1132.8000000000002</c:v>
                </c:pt>
                <c:pt idx="16">
                  <c:v>1338</c:v>
                </c:pt>
                <c:pt idx="17">
                  <c:v>1543.2</c:v>
                </c:pt>
                <c:pt idx="18">
                  <c:v>1748.3999999999999</c:v>
                </c:pt>
                <c:pt idx="19">
                  <c:v>1953.6000000000001</c:v>
                </c:pt>
                <c:pt idx="20">
                  <c:v>2158.8000000000002</c:v>
                </c:pt>
                <c:pt idx="21">
                  <c:v>2364</c:v>
                </c:pt>
                <c:pt idx="22">
                  <c:v>2364</c:v>
                </c:pt>
                <c:pt idx="23">
                  <c:v>2395.1999999999998</c:v>
                </c:pt>
                <c:pt idx="24">
                  <c:v>2426.4</c:v>
                </c:pt>
                <c:pt idx="25">
                  <c:v>2457.6</c:v>
                </c:pt>
                <c:pt idx="26">
                  <c:v>2488.8000000000002</c:v>
                </c:pt>
                <c:pt idx="27">
                  <c:v>2520</c:v>
                </c:pt>
                <c:pt idx="28">
                  <c:v>2551.1999999999998</c:v>
                </c:pt>
                <c:pt idx="29">
                  <c:v>2582.4</c:v>
                </c:pt>
                <c:pt idx="30">
                  <c:v>2613.6</c:v>
                </c:pt>
                <c:pt idx="31">
                  <c:v>2644.8</c:v>
                </c:pt>
                <c:pt idx="32">
                  <c:v>2676</c:v>
                </c:pt>
              </c:numCache>
            </c:numRef>
          </c:xVal>
          <c:yVal>
            <c:numRef>
              <c:f>Sheet1!$G$7:$G$39</c:f>
              <c:numCache>
                <c:formatCode>General</c:formatCode>
                <c:ptCount val="33"/>
                <c:pt idx="0">
                  <c:v>1.3521047878509938</c:v>
                </c:pt>
                <c:pt idx="1">
                  <c:v>1.21745240375761</c:v>
                </c:pt>
                <c:pt idx="2">
                  <c:v>1.0827921985173954</c:v>
                </c:pt>
                <c:pt idx="3">
                  <c:v>0.94810406060992758</c:v>
                </c:pt>
                <c:pt idx="4">
                  <c:v>0.81335447083450318</c:v>
                </c:pt>
                <c:pt idx="5">
                  <c:v>0.67849650231013714</c:v>
                </c:pt>
                <c:pt idx="6">
                  <c:v>0.5434698204755628</c:v>
                </c:pt>
                <c:pt idx="7">
                  <c:v>0.40820068308923213</c:v>
                </c:pt>
                <c:pt idx="8">
                  <c:v>0.27260194022931544</c:v>
                </c:pt>
                <c:pt idx="9">
                  <c:v>0.13657303429370224</c:v>
                </c:pt>
                <c:pt idx="10">
                  <c:v>0</c:v>
                </c:pt>
                <c:pt idx="11">
                  <c:v>0</c:v>
                </c:pt>
                <c:pt idx="12">
                  <c:v>-0.89493025893349809</c:v>
                </c:pt>
                <c:pt idx="13">
                  <c:v>-1.7080587059847758</c:v>
                </c:pt>
                <c:pt idx="14">
                  <c:v>-2.3515816569099153</c:v>
                </c:pt>
                <c:pt idx="15">
                  <c:v>-2.7627821943918329</c:v>
                </c:pt>
                <c:pt idx="16">
                  <c:v>-2.9040301680402774</c:v>
                </c:pt>
                <c:pt idx="17">
                  <c:v>-2.762782194391832</c:v>
                </c:pt>
                <c:pt idx="18">
                  <c:v>-2.3515816569099148</c:v>
                </c:pt>
                <c:pt idx="19">
                  <c:v>-1.7080587059847754</c:v>
                </c:pt>
                <c:pt idx="20">
                  <c:v>-0.89493025893349731</c:v>
                </c:pt>
                <c:pt idx="21">
                  <c:v>0</c:v>
                </c:pt>
                <c:pt idx="22">
                  <c:v>0</c:v>
                </c:pt>
                <c:pt idx="23">
                  <c:v>0.13657303429370149</c:v>
                </c:pt>
                <c:pt idx="24">
                  <c:v>0.27260194022931589</c:v>
                </c:pt>
                <c:pt idx="25">
                  <c:v>0.40820068308923163</c:v>
                </c:pt>
                <c:pt idx="26">
                  <c:v>0.54346982047556347</c:v>
                </c:pt>
                <c:pt idx="27">
                  <c:v>0.67849650231013714</c:v>
                </c:pt>
                <c:pt idx="28">
                  <c:v>0.81335447083450241</c:v>
                </c:pt>
                <c:pt idx="29">
                  <c:v>0.94810406060992802</c:v>
                </c:pt>
                <c:pt idx="30">
                  <c:v>1.0827921985173947</c:v>
                </c:pt>
                <c:pt idx="31">
                  <c:v>1.2174524037576109</c:v>
                </c:pt>
                <c:pt idx="32">
                  <c:v>1.3521047878509935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02E-BCB1-7F6583E819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Sheet1!$H$44</c:f>
              <c:numCache>
                <c:formatCode>General</c:formatCode>
                <c:ptCount val="1"/>
                <c:pt idx="0">
                  <c:v>1338</c:v>
                </c:pt>
              </c:numCache>
            </c:numRef>
          </c:xVal>
          <c:yVal>
            <c:numRef>
              <c:f>Sheet1!$H$43</c:f>
              <c:numCache>
                <c:formatCode>General</c:formatCode>
                <c:ptCount val="1"/>
                <c:pt idx="0">
                  <c:v>-1.2589596280007618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F-470E-9543-37A828E4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25568"/>
        <c:axId val="580325984"/>
      </c:scatterChart>
      <c:valAx>
        <c:axId val="5803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5984"/>
        <c:crosses val="autoZero"/>
        <c:crossBetween val="midCat"/>
      </c:valAx>
      <c:valAx>
        <c:axId val="5803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219074</xdr:colOff>
      <xdr:row>1</xdr:row>
      <xdr:rowOff>71437</xdr:rowOff>
    </xdr:from>
    <xdr:to>
      <xdr:col>24</xdr:col>
      <xdr:colOff>257175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7C8C3-F90A-454B-8AE4-E7915187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158750</xdr:colOff>
      <xdr:row>1</xdr:row>
      <xdr:rowOff>94720</xdr:rowOff>
    </xdr:from>
    <xdr:to>
      <xdr:col>15</xdr:col>
      <xdr:colOff>206375</xdr:colOff>
      <xdr:row>27</xdr:row>
      <xdr:rowOff>170920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DFE1E-12B8-4FD5-AD38-60479510451B}"/>
            </a:ext>
            <a:ext uri="{147F2762-F138-4A5C-976F-8EAC2B608ADB}">
              <a16:predDERef xmlns:a16="http://schemas.microsoft.com/office/drawing/2014/main" pred="{A107C8C3-F90A-454B-8AE4-E7915187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141817</xdr:colOff>
      <xdr:row>27</xdr:row>
      <xdr:rowOff>182562</xdr:rowOff>
    </xdr:from>
    <xdr:to>
      <xdr:col>15</xdr:col>
      <xdr:colOff>446617</xdr:colOff>
      <xdr:row>48</xdr:row>
      <xdr:rowOff>68262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3318A-0937-40C6-A187-BDBDF4013886}"/>
            </a:ext>
            <a:ext uri="{147F2762-F138-4A5C-976F-8EAC2B608ADB}">
              <a16:predDERef xmlns:a16="http://schemas.microsoft.com/office/drawing/2014/main" pred="{619DFE1E-12B8-4FD5-AD38-60479510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27</xdr:row>
      <xdr:rowOff>157162</xdr:rowOff>
    </xdr:from>
    <xdr:to>
      <xdr:col>24</xdr:col>
      <xdr:colOff>476250</xdr:colOff>
      <xdr:row>48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DB1C2-3956-406C-94AB-BA80E1B7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8CE8-1ED0-4C34-A63D-F1C538B2EC3B}">
  <dimension ref="A1:H47"/>
  <sheetViews>
    <sheetView tabSelected="1" workbookViewId="0">
      <selection activeCell="H6" sqref="H6"/>
    </sheetView>
  </sheetViews>
  <sheetFormatPr defaultRowHeight="15" x14ac:dyDescent="0.25"/>
  <cols>
    <col min="4" max="4" width="11.42578125" customWidth="1"/>
    <col min="6" max="6" width="14.5703125" customWidth="1"/>
    <col min="8" max="8" width="12" bestFit="1" customWidth="1"/>
  </cols>
  <sheetData>
    <row r="1" spans="1:8" x14ac:dyDescent="0.25">
      <c r="A1" t="s">
        <v>1</v>
      </c>
      <c r="B1">
        <v>223</v>
      </c>
      <c r="C1" t="s">
        <v>26</v>
      </c>
      <c r="D1">
        <f>B1*12</f>
        <v>2676</v>
      </c>
      <c r="E1" t="s">
        <v>14</v>
      </c>
      <c r="F1" t="s">
        <v>3</v>
      </c>
      <c r="G1">
        <v>4009</v>
      </c>
      <c r="H1" t="s">
        <v>15</v>
      </c>
    </row>
    <row r="2" spans="1:8" x14ac:dyDescent="0.25">
      <c r="A2" t="s">
        <v>0</v>
      </c>
      <c r="B2">
        <v>26</v>
      </c>
      <c r="C2" t="s">
        <v>26</v>
      </c>
      <c r="D2">
        <f>B2*12</f>
        <v>312</v>
      </c>
      <c r="E2" t="s">
        <v>14</v>
      </c>
      <c r="F2" t="s">
        <v>4</v>
      </c>
      <c r="G2">
        <v>1524912</v>
      </c>
      <c r="H2" t="s">
        <v>16</v>
      </c>
    </row>
    <row r="3" spans="1:8" x14ac:dyDescent="0.25">
      <c r="A3" t="s">
        <v>2</v>
      </c>
      <c r="B3">
        <v>26</v>
      </c>
      <c r="C3" t="s">
        <v>26</v>
      </c>
      <c r="D3">
        <f>B3*12</f>
        <v>312</v>
      </c>
      <c r="E3" t="s">
        <v>14</v>
      </c>
      <c r="F3" t="s">
        <v>7</v>
      </c>
      <c r="G3">
        <f>1.038/12</f>
        <v>8.6500000000000007E-2</v>
      </c>
      <c r="H3" t="s">
        <v>17</v>
      </c>
    </row>
    <row r="4" spans="1:8" x14ac:dyDescent="0.25">
      <c r="A4" t="s">
        <v>6</v>
      </c>
      <c r="D4">
        <f>Lg-a-b</f>
        <v>2052</v>
      </c>
      <c r="E4" t="s">
        <v>14</v>
      </c>
      <c r="F4" t="s">
        <v>10</v>
      </c>
      <c r="G4">
        <f>w*Lg</f>
        <v>231.47400000000002</v>
      </c>
      <c r="H4" t="s">
        <v>18</v>
      </c>
    </row>
    <row r="6" spans="1:8" x14ac:dyDescent="0.25">
      <c r="A6" t="s">
        <v>30</v>
      </c>
      <c r="B6" t="s">
        <v>19</v>
      </c>
      <c r="C6" t="s">
        <v>20</v>
      </c>
      <c r="D6" t="s">
        <v>21</v>
      </c>
      <c r="E6" t="s">
        <v>22</v>
      </c>
      <c r="F6" s="5" t="s">
        <v>5</v>
      </c>
      <c r="G6" t="s">
        <v>23</v>
      </c>
      <c r="H6" t="s">
        <v>12</v>
      </c>
    </row>
    <row r="7" spans="1:8" x14ac:dyDescent="0.25">
      <c r="A7" s="1">
        <v>0</v>
      </c>
      <c r="B7" s="1">
        <f t="shared" ref="B7:B17" si="0">A7*a</f>
        <v>0</v>
      </c>
      <c r="C7" s="1">
        <f>B7</f>
        <v>0</v>
      </c>
      <c r="D7" s="1">
        <f t="shared" ref="D7:D17" si="1">-w*C7</f>
        <v>0</v>
      </c>
      <c r="E7" s="1">
        <f t="shared" ref="E7:E17" si="2">-(w/2)*C7^2</f>
        <v>0</v>
      </c>
      <c r="F7" s="6">
        <f t="shared" ref="F7:F17" si="3">(w/24)*(4*a^2*l+2*b^2*l-l^3+4*a^3-4*C7^3)/(E*I)</f>
        <v>-4.3157636358986768E-3</v>
      </c>
      <c r="G7" s="1">
        <f t="shared" ref="G7:G17" si="4">-(w/(24*E*I))*((C7^4-a^4)+(l^3-4*a^2*l-2*b^2*l-4*a^3)*(C7-a))</f>
        <v>1.3521047878509938</v>
      </c>
      <c r="H7" s="1"/>
    </row>
    <row r="8" spans="1:8" x14ac:dyDescent="0.25">
      <c r="A8" s="1">
        <v>0.1</v>
      </c>
      <c r="B8" s="1">
        <f t="shared" si="0"/>
        <v>31.200000000000003</v>
      </c>
      <c r="C8" s="1">
        <f t="shared" ref="C8:C17" si="5">B8</f>
        <v>31.200000000000003</v>
      </c>
      <c r="D8" s="1">
        <f t="shared" si="1"/>
        <v>-2.6988000000000003</v>
      </c>
      <c r="E8" s="1">
        <f t="shared" si="2"/>
        <v>-42.10128000000001</v>
      </c>
      <c r="F8" s="6">
        <f t="shared" si="3"/>
        <v>-4.3158352581224024E-3</v>
      </c>
      <c r="G8" s="1">
        <f t="shared" si="4"/>
        <v>1.21745240375761</v>
      </c>
      <c r="H8" s="1">
        <f>0.5*(G8+G7)*(B8-B7)</f>
        <v>40.085092189094219</v>
      </c>
    </row>
    <row r="9" spans="1:8" x14ac:dyDescent="0.25">
      <c r="A9" s="1">
        <v>0.2</v>
      </c>
      <c r="B9" s="1">
        <f t="shared" si="0"/>
        <v>62.400000000000006</v>
      </c>
      <c r="C9" s="1">
        <f t="shared" si="5"/>
        <v>62.400000000000006</v>
      </c>
      <c r="D9" s="1">
        <f t="shared" si="1"/>
        <v>-5.3976000000000006</v>
      </c>
      <c r="E9" s="1">
        <f t="shared" si="2"/>
        <v>-168.40512000000004</v>
      </c>
      <c r="F9" s="6">
        <f t="shared" si="3"/>
        <v>-4.3163366136884825E-3</v>
      </c>
      <c r="G9" s="1">
        <f t="shared" si="4"/>
        <v>1.0827921985173954</v>
      </c>
      <c r="H9" s="1">
        <f>0.5*(G9+G8)*(B9-B8)</f>
        <v>35.883815795490086</v>
      </c>
    </row>
    <row r="10" spans="1:8" x14ac:dyDescent="0.25">
      <c r="A10" s="1">
        <v>0.3</v>
      </c>
      <c r="B10" s="1">
        <f t="shared" si="0"/>
        <v>93.6</v>
      </c>
      <c r="C10" s="1">
        <f t="shared" si="5"/>
        <v>93.6</v>
      </c>
      <c r="D10" s="1">
        <f t="shared" si="1"/>
        <v>-8.0964000000000009</v>
      </c>
      <c r="E10" s="1">
        <f t="shared" si="2"/>
        <v>-378.91152</v>
      </c>
      <c r="F10" s="6">
        <f t="shared" si="3"/>
        <v>-4.3176974359392713E-3</v>
      </c>
      <c r="G10" s="1">
        <f t="shared" si="4"/>
        <v>0.94810406060992758</v>
      </c>
      <c r="H10" s="1">
        <f t="shared" ref="H10:H39" si="6">0.5*(G10+G9)*(B10-B9)</f>
        <v>31.681981642386226</v>
      </c>
    </row>
    <row r="11" spans="1:8" x14ac:dyDescent="0.25">
      <c r="A11" s="1">
        <v>0.4</v>
      </c>
      <c r="B11" s="1">
        <f t="shared" si="0"/>
        <v>124.80000000000001</v>
      </c>
      <c r="C11" s="1">
        <f t="shared" si="5"/>
        <v>124.80000000000001</v>
      </c>
      <c r="D11" s="1">
        <f t="shared" si="1"/>
        <v>-10.795200000000001</v>
      </c>
      <c r="E11" s="1">
        <f t="shared" si="2"/>
        <v>-673.62048000000016</v>
      </c>
      <c r="F11" s="6">
        <f t="shared" si="3"/>
        <v>-4.3203474582171235E-3</v>
      </c>
      <c r="G11" s="1">
        <f t="shared" si="4"/>
        <v>0.81335447083450318</v>
      </c>
      <c r="H11" s="1">
        <f t="shared" si="6"/>
        <v>27.478753090533136</v>
      </c>
    </row>
    <row r="12" spans="1:8" x14ac:dyDescent="0.25">
      <c r="A12" s="1">
        <v>0.5</v>
      </c>
      <c r="B12" s="1">
        <f t="shared" si="0"/>
        <v>156</v>
      </c>
      <c r="C12" s="1">
        <f t="shared" si="5"/>
        <v>156</v>
      </c>
      <c r="D12" s="1">
        <f t="shared" si="1"/>
        <v>-13.494000000000002</v>
      </c>
      <c r="E12" s="1">
        <f t="shared" si="2"/>
        <v>-1052.5320000000002</v>
      </c>
      <c r="F12" s="6">
        <f t="shared" si="3"/>
        <v>-4.3247164138643926E-3</v>
      </c>
      <c r="G12" s="1">
        <f t="shared" si="4"/>
        <v>0.67849650231013714</v>
      </c>
      <c r="H12" s="1">
        <f t="shared" si="6"/>
        <v>23.272875181056381</v>
      </c>
    </row>
    <row r="13" spans="1:8" x14ac:dyDescent="0.25">
      <c r="A13" s="1">
        <v>0.6</v>
      </c>
      <c r="B13" s="1">
        <f t="shared" si="0"/>
        <v>187.2</v>
      </c>
      <c r="C13" s="1">
        <f t="shared" si="5"/>
        <v>187.2</v>
      </c>
      <c r="D13" s="1">
        <f t="shared" si="1"/>
        <v>-16.192800000000002</v>
      </c>
      <c r="E13" s="1">
        <f t="shared" si="2"/>
        <v>-1515.64608</v>
      </c>
      <c r="F13" s="6">
        <f t="shared" si="3"/>
        <v>-4.3312340362234338E-3</v>
      </c>
      <c r="G13" s="1">
        <f t="shared" si="4"/>
        <v>0.5434698204755628</v>
      </c>
      <c r="H13" s="1">
        <f t="shared" si="6"/>
        <v>19.062674635456915</v>
      </c>
    </row>
    <row r="14" spans="1:8" x14ac:dyDescent="0.25">
      <c r="A14" s="1">
        <v>0.7</v>
      </c>
      <c r="B14" s="1">
        <f t="shared" si="0"/>
        <v>218.39999999999998</v>
      </c>
      <c r="C14" s="1">
        <f t="shared" si="5"/>
        <v>218.39999999999998</v>
      </c>
      <c r="D14" s="1">
        <f t="shared" si="1"/>
        <v>-18.8916</v>
      </c>
      <c r="E14" s="1">
        <f t="shared" si="2"/>
        <v>-2062.9627199999995</v>
      </c>
      <c r="F14" s="6">
        <f t="shared" si="3"/>
        <v>-4.3403300586366007E-3</v>
      </c>
      <c r="G14" s="1">
        <f t="shared" si="4"/>
        <v>0.40820068308923213</v>
      </c>
      <c r="H14" s="1">
        <f t="shared" si="6"/>
        <v>14.846059855610797</v>
      </c>
    </row>
    <row r="15" spans="1:8" x14ac:dyDescent="0.25">
      <c r="A15" s="1">
        <v>0.8</v>
      </c>
      <c r="B15" s="1">
        <f t="shared" si="0"/>
        <v>249.60000000000002</v>
      </c>
      <c r="C15" s="1">
        <f t="shared" si="5"/>
        <v>249.60000000000002</v>
      </c>
      <c r="D15" s="1">
        <f t="shared" si="1"/>
        <v>-21.590400000000002</v>
      </c>
      <c r="E15" s="1">
        <f t="shared" si="2"/>
        <v>-2694.4819200000006</v>
      </c>
      <c r="F15" s="6">
        <f t="shared" si="3"/>
        <v>-4.3524342144462477E-3</v>
      </c>
      <c r="G15" s="1">
        <f t="shared" si="4"/>
        <v>0.27260194022931544</v>
      </c>
      <c r="H15" s="1">
        <f t="shared" si="6"/>
        <v>10.620520923769357</v>
      </c>
    </row>
    <row r="16" spans="1:8" x14ac:dyDescent="0.25">
      <c r="A16" s="1">
        <v>0.9</v>
      </c>
      <c r="B16" s="1">
        <f t="shared" si="0"/>
        <v>280.8</v>
      </c>
      <c r="C16" s="1">
        <f t="shared" si="5"/>
        <v>280.8</v>
      </c>
      <c r="D16" s="1">
        <f t="shared" si="1"/>
        <v>-24.289200000000005</v>
      </c>
      <c r="E16" s="1">
        <f t="shared" si="2"/>
        <v>-3410.2036800000001</v>
      </c>
      <c r="F16" s="6">
        <f t="shared" si="3"/>
        <v>-4.3679762369947294E-3</v>
      </c>
      <c r="G16" s="1">
        <f t="shared" si="4"/>
        <v>0.13657303429370224</v>
      </c>
      <c r="H16" s="1">
        <f t="shared" si="6"/>
        <v>6.3831296025590731</v>
      </c>
    </row>
    <row r="17" spans="1:8" x14ac:dyDescent="0.25">
      <c r="A17" s="1">
        <v>1</v>
      </c>
      <c r="B17" s="1">
        <f t="shared" si="0"/>
        <v>312</v>
      </c>
      <c r="C17" s="1">
        <f t="shared" si="5"/>
        <v>312</v>
      </c>
      <c r="D17" s="1">
        <f t="shared" si="1"/>
        <v>-26.988000000000003</v>
      </c>
      <c r="E17" s="1">
        <f t="shared" si="2"/>
        <v>-4210.1280000000006</v>
      </c>
      <c r="F17" s="6">
        <f t="shared" si="3"/>
        <v>-4.3873858596244009E-3</v>
      </c>
      <c r="G17" s="1">
        <f t="shared" si="4"/>
        <v>0</v>
      </c>
      <c r="H17" s="1">
        <f t="shared" si="6"/>
        <v>2.1305393349817541</v>
      </c>
    </row>
    <row r="18" spans="1:8" x14ac:dyDescent="0.25">
      <c r="A18" s="2">
        <v>0</v>
      </c>
      <c r="B18" s="2">
        <f t="shared" ref="B18:B28" si="7">A18*l+a</f>
        <v>312</v>
      </c>
      <c r="C18" s="2">
        <f t="shared" ref="C18:C28" si="8">B18-a</f>
        <v>0</v>
      </c>
      <c r="D18" s="2">
        <f>(w/(2*l))*(l^2+a^2-b^2-2*l*C18)</f>
        <v>88.749000000000009</v>
      </c>
      <c r="E18" s="2">
        <f t="shared" ref="E18:E28" si="9">(w/(2*l))*((l^2+a^2-b^2)*C18-l*(a^2+C18^2))</f>
        <v>-4210.1280000000006</v>
      </c>
      <c r="F18" s="7">
        <f t="shared" ref="F18:F28" si="10">(((w*C18)/(2*l))*((l^2+a^2-b^2)*C18/2-l*(a^2+C18^2/3))+(w*l/24)*(4*a^2+2*b^2-l^2))/(E*I)</f>
        <v>-4.3873858596244009E-3</v>
      </c>
      <c r="G18" s="2">
        <f t="shared" ref="G18:G28" si="11">(w/(24))*((2/l)*(l^2+a^2-b^2)*C18^3-(6*a^2+C18^2)*C18^2 + (4*a^2+2*b^2-l^2)*l*C18)/(E*I)</f>
        <v>0</v>
      </c>
      <c r="H18" s="2">
        <f t="shared" si="6"/>
        <v>0</v>
      </c>
    </row>
    <row r="19" spans="1:8" x14ac:dyDescent="0.25">
      <c r="A19" s="2">
        <v>0.1</v>
      </c>
      <c r="B19" s="2">
        <f t="shared" si="7"/>
        <v>517.20000000000005</v>
      </c>
      <c r="C19" s="2">
        <f t="shared" si="8"/>
        <v>205.20000000000005</v>
      </c>
      <c r="D19" s="2">
        <f t="shared" ref="D19:D28" si="12">(w/(2*l))*(l^2+a^2-b^2-2*l*C19)</f>
        <v>70.999200000000002</v>
      </c>
      <c r="E19" s="2">
        <f t="shared" si="9"/>
        <v>12180.037320000005</v>
      </c>
      <c r="F19" s="7">
        <f t="shared" si="10"/>
        <v>-4.2434398843905633E-3</v>
      </c>
      <c r="G19" s="2">
        <f t="shared" si="11"/>
        <v>-0.89493025893349809</v>
      </c>
      <c r="H19" s="2">
        <f t="shared" si="6"/>
        <v>-91.819844566576919</v>
      </c>
    </row>
    <row r="20" spans="1:8" x14ac:dyDescent="0.25">
      <c r="A20" s="2">
        <v>0.2</v>
      </c>
      <c r="B20" s="2">
        <f t="shared" si="7"/>
        <v>722.40000000000009</v>
      </c>
      <c r="C20" s="2">
        <f t="shared" si="8"/>
        <v>410.40000000000009</v>
      </c>
      <c r="D20" s="2">
        <f t="shared" si="12"/>
        <v>53.249399999999994</v>
      </c>
      <c r="E20" s="2">
        <f t="shared" si="9"/>
        <v>24927.943680000008</v>
      </c>
      <c r="F20" s="7">
        <f t="shared" si="10"/>
        <v>-3.6104731113626967E-3</v>
      </c>
      <c r="G20" s="2">
        <f t="shared" si="11"/>
        <v>-1.7080587059847758</v>
      </c>
      <c r="H20" s="2">
        <f t="shared" si="6"/>
        <v>-267.06666780061499</v>
      </c>
    </row>
    <row r="21" spans="1:8" x14ac:dyDescent="0.25">
      <c r="A21" s="2">
        <v>0.3</v>
      </c>
      <c r="B21" s="2">
        <f t="shared" si="7"/>
        <v>927.6</v>
      </c>
      <c r="C21" s="2">
        <f t="shared" si="8"/>
        <v>615.6</v>
      </c>
      <c r="D21" s="2">
        <f t="shared" si="12"/>
        <v>35.499600000000008</v>
      </c>
      <c r="E21" s="2">
        <f t="shared" si="9"/>
        <v>34033.591079999998</v>
      </c>
      <c r="F21" s="7">
        <f t="shared" si="10"/>
        <v>-2.6107407399893093E-3</v>
      </c>
      <c r="G21" s="2">
        <f t="shared" si="11"/>
        <v>-2.3515816569099153</v>
      </c>
      <c r="H21" s="2">
        <f t="shared" si="6"/>
        <v>-416.51910123299518</v>
      </c>
    </row>
    <row r="22" spans="1:8" x14ac:dyDescent="0.25">
      <c r="A22" s="2">
        <v>0.4</v>
      </c>
      <c r="B22" s="2">
        <f t="shared" si="7"/>
        <v>1132.8000000000002</v>
      </c>
      <c r="C22" s="2">
        <f t="shared" si="8"/>
        <v>820.80000000000018</v>
      </c>
      <c r="D22" s="2">
        <f t="shared" si="12"/>
        <v>17.74979999999999</v>
      </c>
      <c r="E22" s="2">
        <f t="shared" si="9"/>
        <v>39496.979520000008</v>
      </c>
      <c r="F22" s="7">
        <f t="shared" si="10"/>
        <v>-1.3664979697189078E-3</v>
      </c>
      <c r="G22" s="2">
        <f t="shared" si="11"/>
        <v>-2.7627821943918329</v>
      </c>
      <c r="H22" s="2">
        <f t="shared" si="6"/>
        <v>-524.73373114355979</v>
      </c>
    </row>
    <row r="23" spans="1:8" x14ac:dyDescent="0.25">
      <c r="A23" s="2">
        <v>0.5</v>
      </c>
      <c r="B23" s="2">
        <f t="shared" si="7"/>
        <v>1338</v>
      </c>
      <c r="C23" s="2">
        <f t="shared" si="8"/>
        <v>1026</v>
      </c>
      <c r="D23" s="2">
        <f t="shared" si="12"/>
        <v>0</v>
      </c>
      <c r="E23" s="2">
        <f t="shared" si="9"/>
        <v>41318.109000000004</v>
      </c>
      <c r="F23" s="7">
        <f t="shared" si="10"/>
        <v>0</v>
      </c>
      <c r="G23" s="2">
        <f t="shared" si="11"/>
        <v>-2.9040301680402774</v>
      </c>
      <c r="H23" s="2">
        <f t="shared" si="6"/>
        <v>-581.41494838553399</v>
      </c>
    </row>
    <row r="24" spans="1:8" x14ac:dyDescent="0.25">
      <c r="A24" s="2">
        <v>0.6</v>
      </c>
      <c r="B24" s="2">
        <f t="shared" si="7"/>
        <v>1543.2</v>
      </c>
      <c r="C24" s="2">
        <f t="shared" si="8"/>
        <v>1231.2</v>
      </c>
      <c r="D24" s="2">
        <f t="shared" si="12"/>
        <v>-17.749799999999997</v>
      </c>
      <c r="E24" s="2">
        <f t="shared" si="9"/>
        <v>39496.979519999993</v>
      </c>
      <c r="F24" s="7">
        <f t="shared" si="10"/>
        <v>1.3664979697189095E-3</v>
      </c>
      <c r="G24" s="2">
        <f t="shared" si="11"/>
        <v>-2.762782194391832</v>
      </c>
      <c r="H24" s="2">
        <f t="shared" si="6"/>
        <v>-581.41494838553456</v>
      </c>
    </row>
    <row r="25" spans="1:8" x14ac:dyDescent="0.25">
      <c r="A25" s="2">
        <v>0.7</v>
      </c>
      <c r="B25" s="2">
        <f t="shared" si="7"/>
        <v>1748.3999999999999</v>
      </c>
      <c r="C25" s="2">
        <f t="shared" si="8"/>
        <v>1436.3999999999999</v>
      </c>
      <c r="D25" s="2">
        <f t="shared" si="12"/>
        <v>-35.499599999999994</v>
      </c>
      <c r="E25" s="2">
        <f t="shared" si="9"/>
        <v>34033.591080000013</v>
      </c>
      <c r="F25" s="7">
        <f t="shared" si="10"/>
        <v>2.6107407399893106E-3</v>
      </c>
      <c r="G25" s="2">
        <f t="shared" si="11"/>
        <v>-2.3515816569099148</v>
      </c>
      <c r="H25" s="2">
        <f t="shared" si="6"/>
        <v>-524.73373114355877</v>
      </c>
    </row>
    <row r="26" spans="1:8" x14ac:dyDescent="0.25">
      <c r="A26" s="2">
        <v>0.8</v>
      </c>
      <c r="B26" s="2">
        <f t="shared" si="7"/>
        <v>1953.6000000000001</v>
      </c>
      <c r="C26" s="2">
        <f t="shared" si="8"/>
        <v>1641.6000000000001</v>
      </c>
      <c r="D26" s="2">
        <f t="shared" si="12"/>
        <v>-53.249400000000016</v>
      </c>
      <c r="E26" s="2">
        <f t="shared" si="9"/>
        <v>24927.943679999997</v>
      </c>
      <c r="F26" s="7">
        <f t="shared" si="10"/>
        <v>3.6104731113626985E-3</v>
      </c>
      <c r="G26" s="2">
        <f t="shared" si="11"/>
        <v>-1.7080587059847754</v>
      </c>
      <c r="H26" s="2">
        <f t="shared" si="6"/>
        <v>-416.51910123299575</v>
      </c>
    </row>
    <row r="27" spans="1:8" x14ac:dyDescent="0.25">
      <c r="A27" s="2">
        <v>0.9</v>
      </c>
      <c r="B27" s="2">
        <f t="shared" si="7"/>
        <v>2158.8000000000002</v>
      </c>
      <c r="C27" s="2">
        <f t="shared" si="8"/>
        <v>1846.8000000000002</v>
      </c>
      <c r="D27" s="2">
        <f t="shared" si="12"/>
        <v>-70.99920000000003</v>
      </c>
      <c r="E27" s="2">
        <f t="shared" si="9"/>
        <v>12180.037319999987</v>
      </c>
      <c r="F27" s="7">
        <f t="shared" si="10"/>
        <v>4.2434398843905624E-3</v>
      </c>
      <c r="G27" s="2">
        <f t="shared" si="11"/>
        <v>-0.89493025893349731</v>
      </c>
      <c r="H27" s="2">
        <f t="shared" si="6"/>
        <v>-267.06666780061482</v>
      </c>
    </row>
    <row r="28" spans="1:8" x14ac:dyDescent="0.25">
      <c r="A28" s="2">
        <v>1</v>
      </c>
      <c r="B28" s="2">
        <f t="shared" si="7"/>
        <v>2364</v>
      </c>
      <c r="C28" s="2">
        <f t="shared" si="8"/>
        <v>2052</v>
      </c>
      <c r="D28" s="2">
        <f t="shared" si="12"/>
        <v>-88.749000000000009</v>
      </c>
      <c r="E28" s="2">
        <f t="shared" si="9"/>
        <v>-4210.1280000000006</v>
      </c>
      <c r="F28" s="7">
        <f t="shared" si="10"/>
        <v>4.3873858596244009E-3</v>
      </c>
      <c r="G28" s="2">
        <f t="shared" si="11"/>
        <v>0</v>
      </c>
      <c r="H28" s="2">
        <f t="shared" si="6"/>
        <v>-91.819844566576748</v>
      </c>
    </row>
    <row r="29" spans="1:8" x14ac:dyDescent="0.25">
      <c r="A29" s="3">
        <v>0</v>
      </c>
      <c r="B29" s="3">
        <f t="shared" ref="B29:B39" si="13">l+a+A29*b</f>
        <v>2364</v>
      </c>
      <c r="C29" s="3">
        <f t="shared" ref="C29:C39" si="14">B29-l-a</f>
        <v>0</v>
      </c>
      <c r="D29" s="3">
        <f t="shared" ref="D29:D39" si="15">w*(b-C29)</f>
        <v>26.988000000000003</v>
      </c>
      <c r="E29" s="3">
        <f t="shared" ref="E29:E39" si="16">(-w/2)*(b^2+C29^2-2*b*C29)</f>
        <v>-4210.1280000000006</v>
      </c>
      <c r="F29" s="8">
        <f t="shared" ref="F29:F39" si="17">-(w/24)*(12*b^2*C29+4*C29^3-12*b*C29^2-l^3+2*a^2*l+4*b^2*l)/(E*I)</f>
        <v>4.3873858596244009E-3</v>
      </c>
      <c r="G29" s="3">
        <f t="shared" ref="G29:G39" si="18">-(w/24)*((6*b^2+C29^2-4*b*C29)*C29^2-(l^2-2*a^2-4*b^2)*l*C29)/(E*I)</f>
        <v>0</v>
      </c>
      <c r="H29" s="3">
        <f t="shared" si="6"/>
        <v>0</v>
      </c>
    </row>
    <row r="30" spans="1:8" x14ac:dyDescent="0.25">
      <c r="A30" s="3">
        <v>0.1</v>
      </c>
      <c r="B30" s="3">
        <f t="shared" si="13"/>
        <v>2395.1999999999998</v>
      </c>
      <c r="C30" s="3">
        <f t="shared" si="14"/>
        <v>31.199999999999818</v>
      </c>
      <c r="D30" s="3">
        <f t="shared" si="15"/>
        <v>24.289200000000019</v>
      </c>
      <c r="E30" s="3">
        <f t="shared" si="16"/>
        <v>-3410.2036800000046</v>
      </c>
      <c r="F30" s="8">
        <f t="shared" si="17"/>
        <v>4.3679762369947294E-3</v>
      </c>
      <c r="G30" s="3">
        <f t="shared" si="18"/>
        <v>0.13657303429370149</v>
      </c>
      <c r="H30" s="3">
        <f t="shared" si="6"/>
        <v>2.130539334981731</v>
      </c>
    </row>
    <row r="31" spans="1:8" x14ac:dyDescent="0.25">
      <c r="A31" s="3">
        <v>0.2</v>
      </c>
      <c r="B31" s="3">
        <f t="shared" si="13"/>
        <v>2426.4</v>
      </c>
      <c r="C31" s="3">
        <f t="shared" si="14"/>
        <v>62.400000000000091</v>
      </c>
      <c r="D31" s="3">
        <f t="shared" si="15"/>
        <v>21.590399999999995</v>
      </c>
      <c r="E31" s="3">
        <f t="shared" si="16"/>
        <v>-2694.4819199999984</v>
      </c>
      <c r="F31" s="8">
        <f t="shared" si="17"/>
        <v>4.3524342144462477E-3</v>
      </c>
      <c r="G31" s="3">
        <f t="shared" si="18"/>
        <v>0.27260194022931589</v>
      </c>
      <c r="H31" s="3">
        <f t="shared" si="6"/>
        <v>6.3831296025591273</v>
      </c>
    </row>
    <row r="32" spans="1:8" x14ac:dyDescent="0.25">
      <c r="A32" s="3">
        <v>0.3</v>
      </c>
      <c r="B32" s="3">
        <f t="shared" si="13"/>
        <v>2457.6</v>
      </c>
      <c r="C32" s="3">
        <f t="shared" si="14"/>
        <v>93.599999999999909</v>
      </c>
      <c r="D32" s="3">
        <f t="shared" si="15"/>
        <v>18.891600000000011</v>
      </c>
      <c r="E32" s="3">
        <f t="shared" si="16"/>
        <v>-2062.9627200000018</v>
      </c>
      <c r="F32" s="8">
        <f t="shared" si="17"/>
        <v>4.3403300586366007E-3</v>
      </c>
      <c r="G32" s="3">
        <f t="shared" si="18"/>
        <v>0.40820068308923163</v>
      </c>
      <c r="H32" s="3">
        <f t="shared" si="6"/>
        <v>10.620520923769281</v>
      </c>
    </row>
    <row r="33" spans="1:8" x14ac:dyDescent="0.25">
      <c r="A33" s="3">
        <v>0.4</v>
      </c>
      <c r="B33" s="3">
        <f t="shared" si="13"/>
        <v>2488.8000000000002</v>
      </c>
      <c r="C33" s="3">
        <f t="shared" si="14"/>
        <v>124.80000000000018</v>
      </c>
      <c r="D33" s="3">
        <f t="shared" si="15"/>
        <v>16.192799999999984</v>
      </c>
      <c r="E33" s="3">
        <f t="shared" si="16"/>
        <v>-1515.6460799999968</v>
      </c>
      <c r="F33" s="8">
        <f t="shared" si="17"/>
        <v>4.3312340362234338E-3</v>
      </c>
      <c r="G33" s="3">
        <f t="shared" si="18"/>
        <v>0.54346982047556347</v>
      </c>
      <c r="H33" s="3">
        <f t="shared" si="6"/>
        <v>14.846059855610934</v>
      </c>
    </row>
    <row r="34" spans="1:8" x14ac:dyDescent="0.25">
      <c r="A34" s="3">
        <v>0.5</v>
      </c>
      <c r="B34" s="3">
        <f t="shared" si="13"/>
        <v>2520</v>
      </c>
      <c r="C34" s="3">
        <f t="shared" si="14"/>
        <v>156</v>
      </c>
      <c r="D34" s="3">
        <f t="shared" si="15"/>
        <v>13.494000000000002</v>
      </c>
      <c r="E34" s="3">
        <f t="shared" si="16"/>
        <v>-1052.5320000000002</v>
      </c>
      <c r="F34" s="8">
        <f t="shared" si="17"/>
        <v>4.3247164138643926E-3</v>
      </c>
      <c r="G34" s="3">
        <f t="shared" si="18"/>
        <v>0.67849650231013714</v>
      </c>
      <c r="H34" s="3">
        <f t="shared" si="6"/>
        <v>19.062674635456816</v>
      </c>
    </row>
    <row r="35" spans="1:8" x14ac:dyDescent="0.25">
      <c r="A35" s="3">
        <v>0.6</v>
      </c>
      <c r="B35" s="3">
        <f t="shared" si="13"/>
        <v>2551.1999999999998</v>
      </c>
      <c r="C35" s="3">
        <f t="shared" si="14"/>
        <v>187.19999999999982</v>
      </c>
      <c r="D35" s="3">
        <f t="shared" si="15"/>
        <v>10.795200000000017</v>
      </c>
      <c r="E35" s="3">
        <f t="shared" si="16"/>
        <v>-673.62048000000232</v>
      </c>
      <c r="F35" s="8">
        <f t="shared" si="17"/>
        <v>4.3203474582171235E-3</v>
      </c>
      <c r="G35" s="3">
        <f t="shared" si="18"/>
        <v>0.81335447083450241</v>
      </c>
      <c r="H35" s="3">
        <f t="shared" si="6"/>
        <v>23.272875181056239</v>
      </c>
    </row>
    <row r="36" spans="1:8" x14ac:dyDescent="0.25">
      <c r="A36" s="3">
        <v>0.7</v>
      </c>
      <c r="B36" s="3">
        <f t="shared" si="13"/>
        <v>2582.4</v>
      </c>
      <c r="C36" s="3">
        <f t="shared" si="14"/>
        <v>218.40000000000009</v>
      </c>
      <c r="D36" s="3">
        <f t="shared" si="15"/>
        <v>8.096399999999992</v>
      </c>
      <c r="E36" s="3">
        <f t="shared" si="16"/>
        <v>-378.91151999999965</v>
      </c>
      <c r="F36" s="8">
        <f t="shared" si="17"/>
        <v>4.3176974359392713E-3</v>
      </c>
      <c r="G36" s="3">
        <f t="shared" si="18"/>
        <v>0.94810406060992802</v>
      </c>
      <c r="H36" s="3">
        <f t="shared" si="6"/>
        <v>27.478753090533356</v>
      </c>
    </row>
    <row r="37" spans="1:8" x14ac:dyDescent="0.25">
      <c r="A37" s="3">
        <v>0.8</v>
      </c>
      <c r="B37" s="3">
        <f t="shared" si="13"/>
        <v>2613.6</v>
      </c>
      <c r="C37" s="3">
        <f t="shared" si="14"/>
        <v>249.59999999999991</v>
      </c>
      <c r="D37" s="3">
        <f t="shared" si="15"/>
        <v>5.3976000000000086</v>
      </c>
      <c r="E37" s="3">
        <f t="shared" si="16"/>
        <v>-168.40512000000041</v>
      </c>
      <c r="F37" s="8">
        <f t="shared" si="17"/>
        <v>4.3163366136884825E-3</v>
      </c>
      <c r="G37" s="3">
        <f t="shared" si="18"/>
        <v>1.0827921985173947</v>
      </c>
      <c r="H37" s="3">
        <f t="shared" si="6"/>
        <v>31.681981642386045</v>
      </c>
    </row>
    <row r="38" spans="1:8" x14ac:dyDescent="0.25">
      <c r="A38" s="3">
        <v>0.9</v>
      </c>
      <c r="B38" s="3">
        <f t="shared" si="13"/>
        <v>2644.8</v>
      </c>
      <c r="C38" s="3">
        <f t="shared" si="14"/>
        <v>280.80000000000018</v>
      </c>
      <c r="D38" s="3">
        <f t="shared" si="15"/>
        <v>2.6987999999999843</v>
      </c>
      <c r="E38" s="3">
        <f t="shared" si="16"/>
        <v>-42.101279999998845</v>
      </c>
      <c r="F38" s="8">
        <f t="shared" si="17"/>
        <v>4.3158352581224024E-3</v>
      </c>
      <c r="G38" s="3">
        <f t="shared" si="18"/>
        <v>1.2174524037576109</v>
      </c>
      <c r="H38" s="3">
        <f t="shared" si="6"/>
        <v>35.883815795490399</v>
      </c>
    </row>
    <row r="39" spans="1:8" x14ac:dyDescent="0.25">
      <c r="A39" s="3">
        <v>1</v>
      </c>
      <c r="B39" s="3">
        <f t="shared" si="13"/>
        <v>2676</v>
      </c>
      <c r="C39" s="3">
        <f t="shared" si="14"/>
        <v>312</v>
      </c>
      <c r="D39" s="3">
        <f t="shared" si="15"/>
        <v>0</v>
      </c>
      <c r="E39" s="3">
        <f t="shared" si="16"/>
        <v>0</v>
      </c>
      <c r="F39" s="8">
        <f t="shared" si="17"/>
        <v>4.3157636358986768E-3</v>
      </c>
      <c r="G39" s="3">
        <f t="shared" si="18"/>
        <v>1.3521047878509935</v>
      </c>
      <c r="H39" s="3">
        <f t="shared" si="6"/>
        <v>40.085092189093992</v>
      </c>
    </row>
    <row r="40" spans="1:8" x14ac:dyDescent="0.25">
      <c r="D40" s="4"/>
    </row>
    <row r="41" spans="1:8" x14ac:dyDescent="0.25">
      <c r="G41" t="s">
        <v>8</v>
      </c>
      <c r="H41">
        <f>SUM(H7:H39)</f>
        <v>-3340.2177017566855</v>
      </c>
    </row>
    <row r="42" spans="1:8" x14ac:dyDescent="0.25">
      <c r="A42" t="s">
        <v>27</v>
      </c>
      <c r="G42" t="s">
        <v>9</v>
      </c>
      <c r="H42">
        <f>H41/Lg</f>
        <v>-1.2482128930331411</v>
      </c>
    </row>
    <row r="43" spans="1:8" x14ac:dyDescent="0.25">
      <c r="A43" t="s">
        <v>28</v>
      </c>
      <c r="B43">
        <f>a+(l^2+a^2-b^2)/(2*l)</f>
        <v>1338</v>
      </c>
      <c r="G43" t="s">
        <v>13</v>
      </c>
      <c r="H43">
        <f>-(Wg/(24*E*I*Lg^2))*(l^5/5-(a^2+b^2)*l^3+2*l*(a^4+a^2*b^2+b^4)+6*a^5/5)</f>
        <v>-1.2589596280007618</v>
      </c>
    </row>
    <row r="44" spans="1:8" x14ac:dyDescent="0.25">
      <c r="A44" t="s">
        <v>29</v>
      </c>
      <c r="B44">
        <f>(w/(8*l^3))*(l*(l^2+a^2-b^2)^2-4*l^3*a^2)</f>
        <v>41318.109000000004</v>
      </c>
      <c r="G44" t="s">
        <v>24</v>
      </c>
      <c r="H44">
        <f>Lg/2</f>
        <v>1338</v>
      </c>
    </row>
    <row r="47" spans="1:8" x14ac:dyDescent="0.25">
      <c r="F47" t="s">
        <v>25</v>
      </c>
      <c r="G47" t="s">
        <v>11</v>
      </c>
      <c r="H47">
        <f>(Wg/(12*E*I*Lg^2))*(l^5/10-a^2*l^3+3*a^4*l+6*a^5/5)</f>
        <v>1.2597412416494567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</vt:lpstr>
      <vt:lpstr>b</vt:lpstr>
      <vt:lpstr>E</vt:lpstr>
      <vt:lpstr>I</vt:lpstr>
      <vt:lpstr>l</vt:lpstr>
      <vt:lpstr>Lg</vt:lpstr>
      <vt:lpstr>w</vt:lpstr>
      <vt:lpstr>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Brice</dc:creator>
  <cp:lastModifiedBy>Brice, Richard</cp:lastModifiedBy>
  <dcterms:created xsi:type="dcterms:W3CDTF">2022-02-02T23:17:55Z</dcterms:created>
  <dcterms:modified xsi:type="dcterms:W3CDTF">2022-05-10T15:34:36Z</dcterms:modified>
</cp:coreProperties>
</file>