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da\Documents\Fantasy-Physics\"/>
    </mc:Choice>
  </mc:AlternateContent>
  <xr:revisionPtr revIDLastSave="0" documentId="13_ncr:1_{239C6005-B8E3-4878-87D0-E2C63A1540FA}" xr6:coauthVersionLast="41" xr6:coauthVersionMax="41" xr10:uidLastSave="{00000000-0000-0000-0000-000000000000}"/>
  <bookViews>
    <workbookView xWindow="11955" yWindow="3320" windowWidth="14400" windowHeight="7380" xr2:uid="{CE5D2859-2397-48DE-AB69-7B5C7E9D43B2}"/>
  </bookViews>
  <sheets>
    <sheet name="APS Apr. '18" sheetId="1" r:id="rId1"/>
    <sheet name="ICHEP '18" sheetId="4" r:id="rId2"/>
  </sheets>
  <definedNames>
    <definedName name="Table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3" i="1" l="1"/>
  <c r="AE12" i="1"/>
  <c r="AE11" i="1"/>
  <c r="AE10" i="1"/>
  <c r="AE9" i="1"/>
  <c r="AE6" i="1"/>
  <c r="AE5" i="1"/>
  <c r="AE4" i="1"/>
  <c r="AE3" i="1"/>
  <c r="W14" i="1"/>
  <c r="W12" i="1"/>
  <c r="M12" i="4" l="1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11" i="4"/>
  <c r="M10" i="4"/>
  <c r="M9" i="4"/>
  <c r="M8" i="4"/>
  <c r="M3" i="4"/>
  <c r="M4" i="4"/>
  <c r="M5" i="4"/>
  <c r="M6" i="4"/>
  <c r="M7" i="4"/>
  <c r="M2" i="4"/>
  <c r="N2" i="1"/>
  <c r="AD2" i="1" l="1"/>
  <c r="Z12" i="1"/>
  <c r="Z9" i="1"/>
  <c r="Z8" i="1"/>
  <c r="V10" i="1"/>
  <c r="V9" i="1"/>
  <c r="V8" i="1"/>
  <c r="V7" i="1"/>
  <c r="V6" i="1"/>
  <c r="V5" i="1"/>
  <c r="V4" i="1"/>
  <c r="V3" i="1"/>
  <c r="R17" i="1"/>
  <c r="R16" i="1"/>
  <c r="R15" i="1"/>
  <c r="R14" i="1"/>
  <c r="R13" i="1"/>
  <c r="R12" i="1"/>
  <c r="R10" i="1"/>
  <c r="S10" i="1" s="1"/>
  <c r="R6" i="1"/>
  <c r="R5" i="1"/>
  <c r="R4" i="1"/>
  <c r="R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R11" i="1" s="1"/>
  <c r="S11" i="1" s="1"/>
  <c r="N86" i="1"/>
  <c r="N87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R8" i="1" s="1"/>
  <c r="S8" i="1" s="1"/>
  <c r="N67" i="1"/>
  <c r="N68" i="1"/>
  <c r="N69" i="1"/>
  <c r="N70" i="1"/>
  <c r="N71" i="1"/>
  <c r="Z11" i="1" s="1"/>
  <c r="N58" i="1"/>
  <c r="N59" i="1"/>
  <c r="N60" i="1"/>
  <c r="N61" i="1"/>
  <c r="N62" i="1"/>
  <c r="N63" i="1"/>
  <c r="N64" i="1"/>
  <c r="N65" i="1"/>
  <c r="N66" i="1"/>
  <c r="Z10" i="1" s="1"/>
  <c r="AA10" i="1" s="1"/>
  <c r="N44" i="1"/>
  <c r="N45" i="1"/>
  <c r="N46" i="1"/>
  <c r="N47" i="1"/>
  <c r="N48" i="1"/>
  <c r="N49" i="1"/>
  <c r="N50" i="1"/>
  <c r="Z6" i="1" s="1"/>
  <c r="AA6" i="1" s="1"/>
  <c r="N51" i="1"/>
  <c r="N52" i="1"/>
  <c r="N53" i="1"/>
  <c r="N54" i="1"/>
  <c r="N55" i="1"/>
  <c r="N56" i="1"/>
  <c r="N57" i="1"/>
  <c r="N39" i="1"/>
  <c r="N40" i="1"/>
  <c r="N41" i="1"/>
  <c r="N42" i="1"/>
  <c r="N43" i="1"/>
  <c r="N34" i="1"/>
  <c r="N35" i="1"/>
  <c r="N36" i="1"/>
  <c r="N37" i="1"/>
  <c r="N38" i="1"/>
  <c r="N32" i="1"/>
  <c r="N33" i="1"/>
  <c r="N25" i="1"/>
  <c r="N26" i="1"/>
  <c r="V2" i="1" s="1"/>
  <c r="W2" i="1" s="1"/>
  <c r="N27" i="1"/>
  <c r="N28" i="1"/>
  <c r="N29" i="1"/>
  <c r="N30" i="1"/>
  <c r="AD5" i="1" s="1"/>
  <c r="N31" i="1"/>
  <c r="N17" i="1"/>
  <c r="N18" i="1"/>
  <c r="N19" i="1"/>
  <c r="N20" i="1"/>
  <c r="N21" i="1"/>
  <c r="N22" i="1"/>
  <c r="N23" i="1"/>
  <c r="N2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AD4" i="1" s="1"/>
  <c r="N16" i="1"/>
  <c r="Z2" i="1" l="1"/>
  <c r="AA2" i="1" s="1"/>
  <c r="R7" i="1"/>
  <c r="S7" i="1" s="1"/>
  <c r="AD6" i="1"/>
  <c r="Z4" i="1"/>
  <c r="AA4" i="1" s="1"/>
  <c r="R2" i="1"/>
  <c r="S2" i="1" s="1"/>
  <c r="AD3" i="1"/>
  <c r="Z3" i="1"/>
  <c r="AA3" i="1" s="1"/>
  <c r="Z7" i="1"/>
  <c r="AA7" i="1" s="1"/>
  <c r="Z5" i="1"/>
  <c r="AA5" i="1" s="1"/>
  <c r="R9" i="1"/>
  <c r="S9" i="1" s="1"/>
</calcChain>
</file>

<file path=xl/sharedStrings.xml><?xml version="1.0" encoding="utf-8"?>
<sst xmlns="http://schemas.openxmlformats.org/spreadsheetml/2006/main" count="285" uniqueCount="126">
  <si>
    <t xml:space="preserve">Session: </t>
  </si>
  <si>
    <t>B02</t>
  </si>
  <si>
    <t># of Feynmann</t>
  </si>
  <si>
    <t>B07</t>
  </si>
  <si>
    <t>B08</t>
  </si>
  <si>
    <t>B09</t>
  </si>
  <si>
    <t>C08</t>
  </si>
  <si>
    <t>C09</t>
  </si>
  <si>
    <t>C10</t>
  </si>
  <si>
    <t>D08</t>
  </si>
  <si>
    <t>D09</t>
  </si>
  <si>
    <t>D10</t>
  </si>
  <si>
    <t>G08</t>
  </si>
  <si>
    <t>G16</t>
  </si>
  <si>
    <t>H08</t>
  </si>
  <si>
    <t xml:space="preserve">                </t>
  </si>
  <si>
    <t>J08</t>
  </si>
  <si>
    <t>J09</t>
  </si>
  <si>
    <t>J10</t>
  </si>
  <si>
    <t>K08</t>
  </si>
  <si>
    <t>K09</t>
  </si>
  <si>
    <t>R08</t>
  </si>
  <si>
    <t>R17</t>
  </si>
  <si>
    <t>S08; R&amp;D</t>
  </si>
  <si>
    <t>S10</t>
  </si>
  <si>
    <t>S17</t>
  </si>
  <si>
    <t>T01</t>
  </si>
  <si>
    <t>U08; R&amp;D</t>
  </si>
  <si>
    <t>U09</t>
  </si>
  <si>
    <t>U12</t>
  </si>
  <si>
    <t>X08</t>
  </si>
  <si>
    <t>X09</t>
  </si>
  <si>
    <t>X10</t>
  </si>
  <si>
    <t xml:space="preserve">Total: </t>
  </si>
  <si>
    <t xml:space="preserve">Overall: </t>
  </si>
  <si>
    <t>Exp.</t>
  </si>
  <si>
    <t>PICO</t>
  </si>
  <si>
    <t>Talk #</t>
  </si>
  <si>
    <t>NOvA</t>
  </si>
  <si>
    <t>CMS Standard Model</t>
  </si>
  <si>
    <t>CMS SUSY</t>
  </si>
  <si>
    <t>CMS Exotica</t>
  </si>
  <si>
    <t>ATLAS SUSY</t>
  </si>
  <si>
    <t>DUNE</t>
  </si>
  <si>
    <t>PROSPECT</t>
  </si>
  <si>
    <t>ATLAS Exotica</t>
  </si>
  <si>
    <t>Super-Kam</t>
  </si>
  <si>
    <t>COHERENT</t>
  </si>
  <si>
    <t>IceCube</t>
  </si>
  <si>
    <t>LUX</t>
  </si>
  <si>
    <t>MicroBoone</t>
  </si>
  <si>
    <t>JUNO</t>
  </si>
  <si>
    <t>CEVNS</t>
  </si>
  <si>
    <t>SNO</t>
  </si>
  <si>
    <t>KATRIN</t>
  </si>
  <si>
    <t>MiniBoone</t>
  </si>
  <si>
    <t>Icarus</t>
  </si>
  <si>
    <t>LUX-ZEPLIN</t>
  </si>
  <si>
    <t>COSINE</t>
  </si>
  <si>
    <t>CMS Higgs</t>
  </si>
  <si>
    <t>ATLAS Higgs</t>
  </si>
  <si>
    <t>DarkSide</t>
  </si>
  <si>
    <t>ATLAS R&amp;D</t>
  </si>
  <si>
    <t>CMS R&amp;D</t>
  </si>
  <si>
    <t xml:space="preserve">LUX </t>
  </si>
  <si>
    <t>ADMX</t>
  </si>
  <si>
    <t>ArDM</t>
  </si>
  <si>
    <t>XMASS</t>
  </si>
  <si>
    <t>XENON</t>
  </si>
  <si>
    <t>PICASSO</t>
  </si>
  <si>
    <t>EDELWEISS</t>
  </si>
  <si>
    <t>CRESST</t>
  </si>
  <si>
    <t>DEAP</t>
  </si>
  <si>
    <t>SuperCDMS</t>
  </si>
  <si>
    <t>DARWIN</t>
  </si>
  <si>
    <t>CoGeNT</t>
  </si>
  <si>
    <t>COUPP</t>
  </si>
  <si>
    <t>Direct Dark Matter</t>
  </si>
  <si>
    <t>Indirect Dark Matter</t>
  </si>
  <si>
    <t>PAMELA</t>
  </si>
  <si>
    <t>MAGIC</t>
  </si>
  <si>
    <t>HESS</t>
  </si>
  <si>
    <t>HPS</t>
  </si>
  <si>
    <t>GAPS</t>
  </si>
  <si>
    <t>FGST-LAT</t>
  </si>
  <si>
    <t>CTA</t>
  </si>
  <si>
    <t>AMS</t>
  </si>
  <si>
    <t>Neutrino</t>
  </si>
  <si>
    <t>MINOS</t>
  </si>
  <si>
    <t>BOREXINO</t>
  </si>
  <si>
    <t>ICARUS</t>
  </si>
  <si>
    <t>T2K</t>
  </si>
  <si>
    <t>MeV Gamma-ray</t>
  </si>
  <si>
    <t>ANTARES</t>
  </si>
  <si>
    <t>CERN Axion</t>
  </si>
  <si>
    <t>Standard Model</t>
  </si>
  <si>
    <t>Higgs Physics</t>
  </si>
  <si>
    <t>SUSY</t>
  </si>
  <si>
    <t>Exotica</t>
  </si>
  <si>
    <t>R&amp;D</t>
  </si>
  <si>
    <t xml:space="preserve">Exotica </t>
  </si>
  <si>
    <t>Overall:</t>
  </si>
  <si>
    <t>Feynmann</t>
  </si>
  <si>
    <t>Graphs</t>
  </si>
  <si>
    <t>Data Points</t>
  </si>
  <si>
    <t>Photos</t>
  </si>
  <si>
    <t>Intim. Eq</t>
  </si>
  <si>
    <t>Lowest Energy/Mass</t>
  </si>
  <si>
    <t>Highest Energy/Mass</t>
  </si>
  <si>
    <t>Largest Dataset</t>
  </si>
  <si>
    <t>Sig Figs</t>
  </si>
  <si>
    <t>Experiment</t>
  </si>
  <si>
    <t>Total:</t>
  </si>
  <si>
    <t>COSINE-100</t>
  </si>
  <si>
    <t>Super-K</t>
  </si>
  <si>
    <t>NOVA</t>
  </si>
  <si>
    <t>MicroB</t>
  </si>
  <si>
    <t>Borexino</t>
  </si>
  <si>
    <t>MiniB</t>
  </si>
  <si>
    <t># of Graphs</t>
  </si>
  <si>
    <t>Intimidating Equation</t>
  </si>
  <si>
    <t># of Sig Figs</t>
  </si>
  <si>
    <t>Normalized:</t>
  </si>
  <si>
    <t>LHC Atlas</t>
  </si>
  <si>
    <t>LHC CMS</t>
  </si>
  <si>
    <t xml:space="preserve">Normalized: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</si>
</sst>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F6857-B5FF-4872-AED5-8414736087AD}">
  <dimension ref="A1:AE250"/>
  <sheetViews>
    <sheetView tabSelected="1" zoomScale="80" zoomScaleNormal="80" workbookViewId="0">
      <selection activeCell="P9" sqref="P9"/>
    </sheetView>
  </sheetViews>
  <sheetFormatPr defaultRowHeight="14.75" x14ac:dyDescent="0.75"/>
  <cols>
    <col min="1" max="1" width="8.7265625" style="1"/>
  </cols>
  <sheetData>
    <row r="1" spans="1:31" s="1" customFormat="1" x14ac:dyDescent="0.75">
      <c r="A1" s="1" t="s">
        <v>0</v>
      </c>
      <c r="B1" s="1" t="s">
        <v>37</v>
      </c>
      <c r="C1" s="1" t="s">
        <v>35</v>
      </c>
      <c r="D1" s="1" t="s">
        <v>2</v>
      </c>
      <c r="E1" s="1" t="s">
        <v>119</v>
      </c>
      <c r="F1" s="1" t="s">
        <v>104</v>
      </c>
      <c r="G1" s="1" t="s">
        <v>105</v>
      </c>
      <c r="H1" s="1" t="s">
        <v>120</v>
      </c>
      <c r="I1" s="1" t="s">
        <v>107</v>
      </c>
      <c r="J1" s="1" t="s">
        <v>108</v>
      </c>
      <c r="K1" s="1" t="s">
        <v>109</v>
      </c>
      <c r="L1" s="1" t="s">
        <v>121</v>
      </c>
      <c r="N1" s="1" t="s">
        <v>33</v>
      </c>
      <c r="Q1" s="1" t="s">
        <v>77</v>
      </c>
      <c r="R1" s="1" t="s">
        <v>34</v>
      </c>
      <c r="S1" s="1" t="s">
        <v>122</v>
      </c>
      <c r="U1" s="1" t="s">
        <v>78</v>
      </c>
      <c r="V1" s="1" t="s">
        <v>101</v>
      </c>
      <c r="W1" s="1" t="s">
        <v>122</v>
      </c>
      <c r="Y1" s="1" t="s">
        <v>87</v>
      </c>
      <c r="Z1" s="1" t="s">
        <v>101</v>
      </c>
      <c r="AA1" s="1" t="s">
        <v>122</v>
      </c>
      <c r="AC1" s="1" t="s">
        <v>123</v>
      </c>
      <c r="AD1" s="1" t="s">
        <v>101</v>
      </c>
      <c r="AE1" s="1" t="s">
        <v>125</v>
      </c>
    </row>
    <row r="2" spans="1:31" x14ac:dyDescent="0.75">
      <c r="A2" s="1" t="s">
        <v>1</v>
      </c>
      <c r="B2">
        <v>1</v>
      </c>
      <c r="C2" t="s">
        <v>36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L2">
        <v>1</v>
      </c>
      <c r="N2">
        <f>SUM(D2:L2)</f>
        <v>7</v>
      </c>
      <c r="Q2" t="s">
        <v>57</v>
      </c>
      <c r="R2">
        <f>SUMIF(C2:C138, "LUX-ZEPLIN", N2:N138)</f>
        <v>33</v>
      </c>
      <c r="S2">
        <f>R2/6</f>
        <v>5.5</v>
      </c>
      <c r="U2" t="s">
        <v>46</v>
      </c>
      <c r="V2">
        <f>SUMIF(C2:C138, "Super-Kam", N2:N138)</f>
        <v>15</v>
      </c>
      <c r="W2">
        <f>V2/3</f>
        <v>5</v>
      </c>
      <c r="Y2" t="s">
        <v>44</v>
      </c>
      <c r="Z2">
        <f>SUMIF(C2:C138, "PROSPECT", N2:N138)</f>
        <v>27</v>
      </c>
      <c r="AA2">
        <f>Z2/5</f>
        <v>5.4</v>
      </c>
      <c r="AC2" t="s">
        <v>95</v>
      </c>
      <c r="AD2">
        <f>SUMIF(C2:C138, "ATLAS Standard Model", N2:N138)</f>
        <v>0</v>
      </c>
      <c r="AE2">
        <v>0</v>
      </c>
    </row>
    <row r="3" spans="1:31" x14ac:dyDescent="0.75">
      <c r="N3">
        <f t="shared" ref="N3:N67" si="0">SUM(D3:L3)</f>
        <v>0</v>
      </c>
      <c r="Q3" t="s">
        <v>66</v>
      </c>
      <c r="R3">
        <f>SUMIF(C2:C138, "ArDM", N2:N138)</f>
        <v>0</v>
      </c>
      <c r="S3">
        <v>0</v>
      </c>
      <c r="U3" t="s">
        <v>79</v>
      </c>
      <c r="V3">
        <f>SUMIF(C2:C138, "PAMELA", N2:N138)</f>
        <v>0</v>
      </c>
      <c r="W3">
        <v>0</v>
      </c>
      <c r="Y3" t="s">
        <v>38</v>
      </c>
      <c r="Z3">
        <f>SUMIF(C2:C138, "NOvA", N2:N138)</f>
        <v>92</v>
      </c>
      <c r="AA3">
        <f>Z3/13</f>
        <v>7.0769230769230766</v>
      </c>
      <c r="AC3" t="s">
        <v>96</v>
      </c>
      <c r="AD3">
        <f>SUMIF(C2:C138, "ATLAS Higgs", N2:N138)</f>
        <v>29</v>
      </c>
      <c r="AE3">
        <f>AD3/4</f>
        <v>7.25</v>
      </c>
    </row>
    <row r="4" spans="1:31" x14ac:dyDescent="0.75">
      <c r="A4" s="1" t="s">
        <v>3</v>
      </c>
      <c r="B4">
        <v>3</v>
      </c>
      <c r="C4" t="s">
        <v>38</v>
      </c>
      <c r="E4">
        <v>1</v>
      </c>
      <c r="F4">
        <v>1</v>
      </c>
      <c r="G4">
        <v>1</v>
      </c>
      <c r="I4">
        <v>1</v>
      </c>
      <c r="J4">
        <v>1</v>
      </c>
      <c r="L4">
        <v>1</v>
      </c>
      <c r="N4">
        <f t="shared" si="0"/>
        <v>6</v>
      </c>
      <c r="Q4" t="s">
        <v>67</v>
      </c>
      <c r="R4">
        <f>SUMIF(C2:C138, "XMASS", N2:N138)</f>
        <v>0</v>
      </c>
      <c r="S4">
        <v>0</v>
      </c>
      <c r="U4" t="s">
        <v>80</v>
      </c>
      <c r="V4">
        <f>SUMIF(C2:C138, "MAGIC", N2:N138)</f>
        <v>0</v>
      </c>
      <c r="W4">
        <v>0</v>
      </c>
      <c r="Y4" t="s">
        <v>50</v>
      </c>
      <c r="Z4">
        <f>SUMIF(C2:C138, "MicroBoone", N2:N138)</f>
        <v>25</v>
      </c>
      <c r="AA4">
        <f>Z4/5</f>
        <v>5</v>
      </c>
      <c r="AC4" t="s">
        <v>97</v>
      </c>
      <c r="AD4">
        <f>SUMIF(C2:C138, "ATLAS SUSY", N2:N138)</f>
        <v>9</v>
      </c>
      <c r="AE4">
        <f>AD4/1</f>
        <v>9</v>
      </c>
    </row>
    <row r="5" spans="1:31" x14ac:dyDescent="0.75">
      <c r="N5">
        <f t="shared" si="0"/>
        <v>0</v>
      </c>
      <c r="Q5" t="s">
        <v>68</v>
      </c>
      <c r="R5">
        <f>SUMIF(C2:C138, "XENON", N2:N138)</f>
        <v>0</v>
      </c>
      <c r="S5">
        <v>0</v>
      </c>
      <c r="U5" t="s">
        <v>81</v>
      </c>
      <c r="V5">
        <f>SUMIF(C2:C138, "HESS", N2:N138)</f>
        <v>0</v>
      </c>
      <c r="W5">
        <v>0</v>
      </c>
      <c r="Y5" t="s">
        <v>47</v>
      </c>
      <c r="Z5">
        <f>SUMIF(C2:C138, "COHERENT", N2:N138)</f>
        <v>32</v>
      </c>
      <c r="AA5">
        <f>Z5/5</f>
        <v>6.4</v>
      </c>
      <c r="AC5" t="s">
        <v>98</v>
      </c>
      <c r="AD5">
        <f>SUMIF(C2:C138, "ATLAS Exotica", N2:N138)</f>
        <v>8</v>
      </c>
      <c r="AE5">
        <f>AD5/1</f>
        <v>8</v>
      </c>
    </row>
    <row r="6" spans="1:31" x14ac:dyDescent="0.75">
      <c r="A6" s="1" t="s">
        <v>4</v>
      </c>
      <c r="B6">
        <v>1</v>
      </c>
      <c r="C6" t="s">
        <v>38</v>
      </c>
      <c r="D6">
        <v>1</v>
      </c>
      <c r="E6">
        <v>1</v>
      </c>
      <c r="F6">
        <v>1</v>
      </c>
      <c r="G6">
        <v>1</v>
      </c>
      <c r="K6">
        <v>1</v>
      </c>
      <c r="L6">
        <v>1</v>
      </c>
      <c r="N6">
        <f t="shared" si="0"/>
        <v>6</v>
      </c>
      <c r="Q6" t="s">
        <v>69</v>
      </c>
      <c r="R6">
        <f>SUMIF(C2:C138, "PICASSO", N2:N138)</f>
        <v>0</v>
      </c>
      <c r="S6">
        <v>0</v>
      </c>
      <c r="U6" t="s">
        <v>82</v>
      </c>
      <c r="V6">
        <f>SUMIF(C2:C138, "HPS", N2:N138)</f>
        <v>0</v>
      </c>
      <c r="W6">
        <v>0</v>
      </c>
      <c r="Y6" t="s">
        <v>51</v>
      </c>
      <c r="Z6">
        <f>SUMIF(C2:C138, "JUNO", N2:N138)</f>
        <v>8</v>
      </c>
      <c r="AA6">
        <f>Z6/2</f>
        <v>4</v>
      </c>
      <c r="AC6" t="s">
        <v>99</v>
      </c>
      <c r="AD6">
        <f>SUMIF(C2:C138, "ATLAS R&amp;D", N2:N138)</f>
        <v>41</v>
      </c>
      <c r="AE6">
        <f>AD6/6</f>
        <v>6.833333333333333</v>
      </c>
    </row>
    <row r="7" spans="1:31" x14ac:dyDescent="0.75">
      <c r="B7">
        <v>2</v>
      </c>
      <c r="C7" t="s">
        <v>38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N7">
        <f t="shared" si="0"/>
        <v>8</v>
      </c>
      <c r="Q7" t="s">
        <v>64</v>
      </c>
      <c r="R7">
        <f>SUMIF(C1:C137, "LUX", N1:N137)</f>
        <v>25</v>
      </c>
      <c r="S7">
        <f>R7/6</f>
        <v>4.166666666666667</v>
      </c>
      <c r="U7" t="s">
        <v>83</v>
      </c>
      <c r="V7">
        <f>SUMIF(C2:C138, "GAPS", N2:N138)</f>
        <v>0</v>
      </c>
      <c r="W7">
        <v>0</v>
      </c>
      <c r="Y7" t="s">
        <v>43</v>
      </c>
      <c r="Z7">
        <f>SUMIF(C2:C138, "DUNE", N2:N138)</f>
        <v>61</v>
      </c>
      <c r="AA7">
        <f>Z7/11</f>
        <v>5.5454545454545459</v>
      </c>
    </row>
    <row r="8" spans="1:31" x14ac:dyDescent="0.75">
      <c r="B8">
        <v>3</v>
      </c>
      <c r="C8" t="s">
        <v>39</v>
      </c>
      <c r="D8">
        <v>1</v>
      </c>
      <c r="E8">
        <v>1</v>
      </c>
      <c r="F8">
        <v>1</v>
      </c>
      <c r="H8">
        <v>1</v>
      </c>
      <c r="I8">
        <v>1</v>
      </c>
      <c r="J8">
        <v>1</v>
      </c>
      <c r="K8">
        <v>1</v>
      </c>
      <c r="L8">
        <v>1</v>
      </c>
      <c r="N8">
        <f t="shared" si="0"/>
        <v>8</v>
      </c>
      <c r="Q8" t="s">
        <v>36</v>
      </c>
      <c r="R8">
        <f>SUMIF(C2:C138, "PICO", N2:N138)</f>
        <v>15</v>
      </c>
      <c r="S8">
        <f>R8/3</f>
        <v>5</v>
      </c>
      <c r="U8" t="s">
        <v>84</v>
      </c>
      <c r="V8">
        <f>SUMIF(C2:C138, "FGST-LAT", N2:N138)</f>
        <v>0</v>
      </c>
      <c r="W8">
        <v>0</v>
      </c>
      <c r="Y8" t="s">
        <v>88</v>
      </c>
      <c r="Z8">
        <f>SUMIF(C2:C138, "MINOS", N2:N138)</f>
        <v>0</v>
      </c>
      <c r="AA8">
        <v>0</v>
      </c>
      <c r="AC8" s="1" t="s">
        <v>124</v>
      </c>
      <c r="AD8" s="1" t="s">
        <v>34</v>
      </c>
    </row>
    <row r="9" spans="1:31" x14ac:dyDescent="0.75">
      <c r="B9">
        <v>4</v>
      </c>
      <c r="C9" t="s">
        <v>39</v>
      </c>
      <c r="D9">
        <v>1</v>
      </c>
      <c r="E9">
        <v>1</v>
      </c>
      <c r="F9">
        <v>1</v>
      </c>
      <c r="H9">
        <v>1</v>
      </c>
      <c r="I9">
        <v>1</v>
      </c>
      <c r="J9">
        <v>1</v>
      </c>
      <c r="K9">
        <v>1</v>
      </c>
      <c r="L9">
        <v>1</v>
      </c>
      <c r="N9">
        <f t="shared" si="0"/>
        <v>8</v>
      </c>
      <c r="Q9" t="s">
        <v>58</v>
      </c>
      <c r="R9">
        <f>SUMIF(C2:C138, "COSINE", N2:N138)</f>
        <v>15</v>
      </c>
      <c r="S9">
        <f t="shared" ref="S9:S10" si="1">R9/3</f>
        <v>5</v>
      </c>
      <c r="U9" t="s">
        <v>85</v>
      </c>
      <c r="V9">
        <f>SUMIF(C2:C138, "CTA", N2:N138)</f>
        <v>0</v>
      </c>
      <c r="W9">
        <v>0</v>
      </c>
      <c r="Y9" t="s">
        <v>89</v>
      </c>
      <c r="Z9">
        <f>SUMIF(C2:C138, "BOREXINO", N2:N138)</f>
        <v>0</v>
      </c>
      <c r="AA9">
        <v>0</v>
      </c>
      <c r="AC9" t="s">
        <v>95</v>
      </c>
      <c r="AD9">
        <v>23</v>
      </c>
      <c r="AE9">
        <f>AD9/3</f>
        <v>7.666666666666667</v>
      </c>
    </row>
    <row r="10" spans="1:31" x14ac:dyDescent="0.75">
      <c r="N10">
        <f t="shared" si="0"/>
        <v>0</v>
      </c>
      <c r="Q10" t="s">
        <v>70</v>
      </c>
      <c r="R10">
        <f>SUMIF(C2:C138, "EDELWEISS", N2:N138)</f>
        <v>0</v>
      </c>
      <c r="S10">
        <f t="shared" si="1"/>
        <v>0</v>
      </c>
      <c r="U10" t="s">
        <v>86</v>
      </c>
      <c r="V10">
        <f>SUMIF(C2:C138, "AMS", N2:N138)</f>
        <v>0</v>
      </c>
      <c r="W10">
        <v>0</v>
      </c>
      <c r="Y10" t="s">
        <v>55</v>
      </c>
      <c r="Z10">
        <f>SUMIF(C2:C138, "MiniBoone", N2:N138)</f>
        <v>7</v>
      </c>
      <c r="AA10">
        <f>Z10/2</f>
        <v>3.5</v>
      </c>
      <c r="AC10" t="s">
        <v>96</v>
      </c>
      <c r="AD10">
        <v>33</v>
      </c>
      <c r="AE10">
        <f>AD10/4</f>
        <v>8.25</v>
      </c>
    </row>
    <row r="11" spans="1:31" x14ac:dyDescent="0.75">
      <c r="A11" s="1" t="s">
        <v>5</v>
      </c>
      <c r="B11">
        <v>1</v>
      </c>
      <c r="C11" t="s">
        <v>40</v>
      </c>
      <c r="E11">
        <v>1</v>
      </c>
      <c r="F11">
        <v>1</v>
      </c>
      <c r="H11">
        <v>1</v>
      </c>
      <c r="I11">
        <v>1</v>
      </c>
      <c r="J11">
        <v>1</v>
      </c>
      <c r="K11">
        <v>1</v>
      </c>
      <c r="L11">
        <v>1</v>
      </c>
      <c r="N11">
        <f t="shared" si="0"/>
        <v>7</v>
      </c>
      <c r="Q11" t="s">
        <v>61</v>
      </c>
      <c r="R11">
        <f>SUMIF(C2:C138, "DarkSide", N2:N138)</f>
        <v>8</v>
      </c>
      <c r="S11">
        <f>R11/2</f>
        <v>4</v>
      </c>
      <c r="U11" t="s">
        <v>54</v>
      </c>
      <c r="V11">
        <v>8</v>
      </c>
      <c r="W11">
        <v>4</v>
      </c>
      <c r="Y11" t="s">
        <v>90</v>
      </c>
      <c r="Z11">
        <f>SUMIF(C2:C138, "ICARUS", N2:N138)</f>
        <v>8</v>
      </c>
      <c r="AA11">
        <v>4</v>
      </c>
      <c r="AC11" t="s">
        <v>97</v>
      </c>
      <c r="AD11">
        <v>31</v>
      </c>
      <c r="AE11">
        <f>AD11/4</f>
        <v>7.75</v>
      </c>
    </row>
    <row r="12" spans="1:31" x14ac:dyDescent="0.75">
      <c r="B12">
        <v>2</v>
      </c>
      <c r="C12" t="s">
        <v>41</v>
      </c>
      <c r="D12">
        <v>1</v>
      </c>
      <c r="E12">
        <v>1</v>
      </c>
      <c r="F12">
        <v>1</v>
      </c>
      <c r="I12">
        <v>1</v>
      </c>
      <c r="J12">
        <v>1</v>
      </c>
      <c r="K12">
        <v>1</v>
      </c>
      <c r="L12">
        <v>1</v>
      </c>
      <c r="N12">
        <f t="shared" si="0"/>
        <v>7</v>
      </c>
      <c r="Q12" t="s">
        <v>71</v>
      </c>
      <c r="R12">
        <f>SUMIF(C2:C138, "CRESST", N2:N138)</f>
        <v>0</v>
      </c>
      <c r="S12">
        <v>0</v>
      </c>
      <c r="U12" t="s">
        <v>48</v>
      </c>
      <c r="V12">
        <v>82</v>
      </c>
      <c r="W12">
        <f>V12/13</f>
        <v>6.3076923076923075</v>
      </c>
      <c r="Y12" t="s">
        <v>91</v>
      </c>
      <c r="Z12">
        <f>SUMIF(C2:C138, "T2K", N2:N138)</f>
        <v>0</v>
      </c>
      <c r="AA12">
        <v>0</v>
      </c>
      <c r="AC12" t="s">
        <v>100</v>
      </c>
      <c r="AD12">
        <v>67</v>
      </c>
      <c r="AE12">
        <f>AD12/9</f>
        <v>7.4444444444444446</v>
      </c>
    </row>
    <row r="13" spans="1:31" x14ac:dyDescent="0.75">
      <c r="B13">
        <v>5</v>
      </c>
      <c r="C13" t="s">
        <v>41</v>
      </c>
      <c r="D13">
        <v>1</v>
      </c>
      <c r="E13">
        <v>1</v>
      </c>
      <c r="F13">
        <v>1</v>
      </c>
      <c r="H13">
        <v>1</v>
      </c>
      <c r="I13">
        <v>1</v>
      </c>
      <c r="J13">
        <v>1</v>
      </c>
      <c r="K13">
        <v>1</v>
      </c>
      <c r="L13">
        <v>1</v>
      </c>
      <c r="N13">
        <f t="shared" si="0"/>
        <v>8</v>
      </c>
      <c r="Q13" t="s">
        <v>72</v>
      </c>
      <c r="R13">
        <f>SUMIF(C2:C138, "DEAP", N2:N138)</f>
        <v>0</v>
      </c>
      <c r="S13">
        <v>0</v>
      </c>
      <c r="U13" t="s">
        <v>92</v>
      </c>
      <c r="V13">
        <v>0</v>
      </c>
      <c r="W13">
        <v>0</v>
      </c>
      <c r="AC13" t="s">
        <v>99</v>
      </c>
      <c r="AD13">
        <v>15</v>
      </c>
      <c r="AE13">
        <f>AD13/2</f>
        <v>7.5</v>
      </c>
    </row>
    <row r="14" spans="1:31" x14ac:dyDescent="0.75">
      <c r="B14">
        <v>6</v>
      </c>
      <c r="C14" t="s">
        <v>40</v>
      </c>
      <c r="D14">
        <v>1</v>
      </c>
      <c r="E14">
        <v>1</v>
      </c>
      <c r="F14">
        <v>1</v>
      </c>
      <c r="H14">
        <v>1</v>
      </c>
      <c r="I14">
        <v>1</v>
      </c>
      <c r="J14">
        <v>1</v>
      </c>
      <c r="L14">
        <v>1</v>
      </c>
      <c r="N14">
        <f t="shared" si="0"/>
        <v>7</v>
      </c>
      <c r="Q14" t="s">
        <v>73</v>
      </c>
      <c r="R14">
        <f>SUMIF(C2:C138, "SuperCDMS", N2:N138)</f>
        <v>0</v>
      </c>
      <c r="S14">
        <v>0</v>
      </c>
      <c r="U14" t="s">
        <v>65</v>
      </c>
      <c r="V14">
        <v>37</v>
      </c>
      <c r="W14">
        <f>V14/6</f>
        <v>6.166666666666667</v>
      </c>
    </row>
    <row r="15" spans="1:31" x14ac:dyDescent="0.75">
      <c r="B15">
        <v>7</v>
      </c>
      <c r="C15" t="s">
        <v>42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N15">
        <f t="shared" si="0"/>
        <v>9</v>
      </c>
      <c r="Q15" t="s">
        <v>74</v>
      </c>
      <c r="R15">
        <f>SUMIF(C2:C138, "DARWIN", N2:N138)</f>
        <v>0</v>
      </c>
      <c r="S15">
        <v>0</v>
      </c>
      <c r="U15" t="s">
        <v>94</v>
      </c>
      <c r="V15">
        <v>0</v>
      </c>
      <c r="W15">
        <v>0</v>
      </c>
    </row>
    <row r="16" spans="1:31" x14ac:dyDescent="0.75">
      <c r="B16">
        <v>9</v>
      </c>
      <c r="C16" t="s">
        <v>40</v>
      </c>
      <c r="D16">
        <v>1</v>
      </c>
      <c r="E16">
        <v>1</v>
      </c>
      <c r="F16">
        <v>1</v>
      </c>
      <c r="H16">
        <v>1</v>
      </c>
      <c r="I16">
        <v>1</v>
      </c>
      <c r="J16">
        <v>1</v>
      </c>
      <c r="K16">
        <v>1</v>
      </c>
      <c r="L16">
        <v>1</v>
      </c>
      <c r="N16">
        <f t="shared" si="0"/>
        <v>8</v>
      </c>
      <c r="Q16" t="s">
        <v>75</v>
      </c>
      <c r="R16">
        <f>SUMIF(C2:C138, "CoGeNT", N2:N138)</f>
        <v>0</v>
      </c>
      <c r="S16">
        <v>0</v>
      </c>
      <c r="U16" t="s">
        <v>93</v>
      </c>
      <c r="V16">
        <v>0</v>
      </c>
      <c r="W16">
        <v>0</v>
      </c>
    </row>
    <row r="17" spans="1:19" x14ac:dyDescent="0.75">
      <c r="N17">
        <f t="shared" si="0"/>
        <v>0</v>
      </c>
      <c r="Q17" t="s">
        <v>76</v>
      </c>
      <c r="R17">
        <f>SUMIF(C2:C138, "COUPP", N2:N138)</f>
        <v>0</v>
      </c>
      <c r="S17">
        <v>0</v>
      </c>
    </row>
    <row r="18" spans="1:19" x14ac:dyDescent="0.75">
      <c r="A18" s="1" t="s">
        <v>6</v>
      </c>
      <c r="B18">
        <v>1</v>
      </c>
      <c r="C18" t="s">
        <v>43</v>
      </c>
      <c r="E18">
        <v>1</v>
      </c>
      <c r="F18">
        <v>1</v>
      </c>
      <c r="H18">
        <v>1</v>
      </c>
      <c r="I18">
        <v>1</v>
      </c>
      <c r="J18">
        <v>1</v>
      </c>
      <c r="L18">
        <v>1</v>
      </c>
      <c r="N18">
        <f t="shared" si="0"/>
        <v>6</v>
      </c>
    </row>
    <row r="19" spans="1:19" x14ac:dyDescent="0.75">
      <c r="B19">
        <v>2</v>
      </c>
      <c r="C19" t="s">
        <v>38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N19">
        <f t="shared" si="0"/>
        <v>9</v>
      </c>
    </row>
    <row r="20" spans="1:19" x14ac:dyDescent="0.75">
      <c r="B20">
        <v>3</v>
      </c>
      <c r="C20" t="s">
        <v>38</v>
      </c>
      <c r="D20">
        <v>1</v>
      </c>
      <c r="E20">
        <v>1</v>
      </c>
      <c r="F20">
        <v>1</v>
      </c>
      <c r="G20">
        <v>1</v>
      </c>
      <c r="I20">
        <v>1</v>
      </c>
      <c r="J20">
        <v>1</v>
      </c>
      <c r="K20">
        <v>1</v>
      </c>
      <c r="L20">
        <v>1</v>
      </c>
      <c r="N20">
        <f t="shared" si="0"/>
        <v>8</v>
      </c>
    </row>
    <row r="21" spans="1:19" x14ac:dyDescent="0.75">
      <c r="B21">
        <v>6</v>
      </c>
      <c r="C21" t="s">
        <v>44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L21">
        <v>1</v>
      </c>
      <c r="N21">
        <f t="shared" si="0"/>
        <v>7</v>
      </c>
    </row>
    <row r="22" spans="1:19" x14ac:dyDescent="0.75">
      <c r="B22">
        <v>7</v>
      </c>
      <c r="C22" t="s">
        <v>44</v>
      </c>
      <c r="E22">
        <v>1</v>
      </c>
      <c r="F22">
        <v>1</v>
      </c>
      <c r="G22">
        <v>1</v>
      </c>
      <c r="I22">
        <v>1</v>
      </c>
      <c r="J22">
        <v>1</v>
      </c>
      <c r="L22">
        <v>1</v>
      </c>
      <c r="N22">
        <f t="shared" si="0"/>
        <v>6</v>
      </c>
    </row>
    <row r="23" spans="1:19" x14ac:dyDescent="0.75">
      <c r="B23">
        <v>8</v>
      </c>
      <c r="C23" t="s">
        <v>44</v>
      </c>
      <c r="E23">
        <v>1</v>
      </c>
      <c r="F23">
        <v>1</v>
      </c>
      <c r="G23">
        <v>1</v>
      </c>
      <c r="I23">
        <v>1</v>
      </c>
      <c r="J23">
        <v>1</v>
      </c>
      <c r="K23">
        <v>1</v>
      </c>
      <c r="L23">
        <v>1</v>
      </c>
      <c r="N23">
        <f t="shared" si="0"/>
        <v>7</v>
      </c>
    </row>
    <row r="24" spans="1:19" x14ac:dyDescent="0.75">
      <c r="B24">
        <v>9</v>
      </c>
      <c r="C24" t="s">
        <v>44</v>
      </c>
      <c r="E24">
        <v>1</v>
      </c>
      <c r="F24">
        <v>1</v>
      </c>
      <c r="G24">
        <v>1</v>
      </c>
      <c r="I24">
        <v>1</v>
      </c>
      <c r="J24">
        <v>1</v>
      </c>
      <c r="K24">
        <v>1</v>
      </c>
      <c r="L24">
        <v>1</v>
      </c>
      <c r="N24">
        <f t="shared" si="0"/>
        <v>7</v>
      </c>
    </row>
    <row r="25" spans="1:19" x14ac:dyDescent="0.75">
      <c r="N25">
        <f t="shared" si="0"/>
        <v>0</v>
      </c>
    </row>
    <row r="26" spans="1:19" x14ac:dyDescent="0.75">
      <c r="A26" s="1" t="s">
        <v>7</v>
      </c>
      <c r="B26">
        <v>3</v>
      </c>
      <c r="C26" t="s">
        <v>46</v>
      </c>
      <c r="E26">
        <v>1</v>
      </c>
      <c r="F26">
        <v>1</v>
      </c>
      <c r="G26">
        <v>1</v>
      </c>
      <c r="I26">
        <v>1</v>
      </c>
      <c r="J26">
        <v>1</v>
      </c>
      <c r="K26">
        <v>1</v>
      </c>
      <c r="L26">
        <v>1</v>
      </c>
      <c r="N26">
        <f t="shared" si="0"/>
        <v>7</v>
      </c>
    </row>
    <row r="27" spans="1:19" x14ac:dyDescent="0.75">
      <c r="B27">
        <v>4</v>
      </c>
      <c r="C27" t="s">
        <v>41</v>
      </c>
      <c r="D27">
        <v>1</v>
      </c>
      <c r="E27">
        <v>1</v>
      </c>
      <c r="F27">
        <v>1</v>
      </c>
      <c r="H27">
        <v>1</v>
      </c>
      <c r="I27">
        <v>1</v>
      </c>
      <c r="J27">
        <v>1</v>
      </c>
      <c r="K27">
        <v>1</v>
      </c>
      <c r="L27">
        <v>1</v>
      </c>
      <c r="N27">
        <f t="shared" si="0"/>
        <v>8</v>
      </c>
    </row>
    <row r="28" spans="1:19" x14ac:dyDescent="0.75">
      <c r="B28">
        <v>5</v>
      </c>
      <c r="C28" t="s">
        <v>41</v>
      </c>
      <c r="D28">
        <v>1</v>
      </c>
      <c r="E28">
        <v>1</v>
      </c>
      <c r="F28">
        <v>1</v>
      </c>
      <c r="H28">
        <v>1</v>
      </c>
      <c r="I28">
        <v>1</v>
      </c>
      <c r="J28">
        <v>1</v>
      </c>
      <c r="K28">
        <v>1</v>
      </c>
      <c r="L28">
        <v>1</v>
      </c>
      <c r="N28">
        <f t="shared" si="0"/>
        <v>8</v>
      </c>
    </row>
    <row r="29" spans="1:19" x14ac:dyDescent="0.75">
      <c r="B29">
        <v>7</v>
      </c>
      <c r="C29" t="s">
        <v>41</v>
      </c>
      <c r="D29">
        <v>1</v>
      </c>
      <c r="E29">
        <v>1</v>
      </c>
      <c r="F29">
        <v>1</v>
      </c>
      <c r="H29">
        <v>1</v>
      </c>
      <c r="I29">
        <v>1</v>
      </c>
      <c r="J29">
        <v>1</v>
      </c>
      <c r="L29">
        <v>1</v>
      </c>
      <c r="N29">
        <f t="shared" si="0"/>
        <v>7</v>
      </c>
    </row>
    <row r="30" spans="1:19" x14ac:dyDescent="0.75">
      <c r="B30">
        <v>8</v>
      </c>
      <c r="C30" t="s">
        <v>45</v>
      </c>
      <c r="D30">
        <v>1</v>
      </c>
      <c r="E30">
        <v>1</v>
      </c>
      <c r="F30">
        <v>1</v>
      </c>
      <c r="H30">
        <v>1</v>
      </c>
      <c r="I30">
        <v>1</v>
      </c>
      <c r="J30">
        <v>1</v>
      </c>
      <c r="K30">
        <v>1</v>
      </c>
      <c r="L30">
        <v>1</v>
      </c>
      <c r="N30">
        <f t="shared" si="0"/>
        <v>8</v>
      </c>
    </row>
    <row r="31" spans="1:19" x14ac:dyDescent="0.75">
      <c r="B31">
        <v>9</v>
      </c>
      <c r="C31" t="s">
        <v>41</v>
      </c>
      <c r="D31">
        <v>1</v>
      </c>
      <c r="E31">
        <v>1</v>
      </c>
      <c r="F31">
        <v>1</v>
      </c>
      <c r="H31">
        <v>1</v>
      </c>
      <c r="I31">
        <v>1</v>
      </c>
      <c r="J31">
        <v>1</v>
      </c>
      <c r="K31">
        <v>1</v>
      </c>
      <c r="L31">
        <v>1</v>
      </c>
      <c r="N31">
        <f t="shared" si="0"/>
        <v>8</v>
      </c>
    </row>
    <row r="32" spans="1:19" x14ac:dyDescent="0.75">
      <c r="N32">
        <f t="shared" si="0"/>
        <v>0</v>
      </c>
    </row>
    <row r="33" spans="1:14" x14ac:dyDescent="0.75">
      <c r="A33" s="1" t="s">
        <v>8</v>
      </c>
      <c r="B33">
        <v>6</v>
      </c>
      <c r="C33" t="s">
        <v>40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N33">
        <f t="shared" si="0"/>
        <v>9</v>
      </c>
    </row>
    <row r="34" spans="1:14" x14ac:dyDescent="0.75">
      <c r="N34">
        <f t="shared" si="0"/>
        <v>0</v>
      </c>
    </row>
    <row r="35" spans="1:14" x14ac:dyDescent="0.75">
      <c r="A35" s="1" t="s">
        <v>9</v>
      </c>
      <c r="B35">
        <v>1</v>
      </c>
      <c r="C35" t="s">
        <v>47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N35">
        <f t="shared" si="0"/>
        <v>9</v>
      </c>
    </row>
    <row r="36" spans="1:14" x14ac:dyDescent="0.75">
      <c r="B36">
        <v>3</v>
      </c>
      <c r="C36" t="s">
        <v>47</v>
      </c>
      <c r="E36">
        <v>1</v>
      </c>
      <c r="F36">
        <v>1</v>
      </c>
      <c r="G36">
        <v>1</v>
      </c>
      <c r="I36">
        <v>1</v>
      </c>
      <c r="J36">
        <v>1</v>
      </c>
      <c r="K36">
        <v>1</v>
      </c>
      <c r="L36">
        <v>1</v>
      </c>
      <c r="N36">
        <f t="shared" si="0"/>
        <v>7</v>
      </c>
    </row>
    <row r="37" spans="1:14" x14ac:dyDescent="0.75">
      <c r="B37">
        <v>4</v>
      </c>
      <c r="C37" t="s">
        <v>47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L37">
        <v>1</v>
      </c>
      <c r="N37">
        <f t="shared" si="0"/>
        <v>8</v>
      </c>
    </row>
    <row r="38" spans="1:14" x14ac:dyDescent="0.75">
      <c r="B38">
        <v>8</v>
      </c>
      <c r="C38" t="s">
        <v>48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N38">
        <f t="shared" si="0"/>
        <v>9</v>
      </c>
    </row>
    <row r="39" spans="1:14" x14ac:dyDescent="0.75">
      <c r="N39">
        <f t="shared" si="0"/>
        <v>0</v>
      </c>
    </row>
    <row r="40" spans="1:14" x14ac:dyDescent="0.75">
      <c r="A40" s="1" t="s">
        <v>10</v>
      </c>
      <c r="B40">
        <v>4</v>
      </c>
      <c r="C40" t="s">
        <v>38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N40">
        <f t="shared" si="0"/>
        <v>8</v>
      </c>
    </row>
    <row r="41" spans="1:14" x14ac:dyDescent="0.75">
      <c r="B41">
        <v>7</v>
      </c>
      <c r="C41" t="s">
        <v>49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N41">
        <f t="shared" si="0"/>
        <v>9</v>
      </c>
    </row>
    <row r="42" spans="1:14" x14ac:dyDescent="0.75">
      <c r="B42">
        <v>8</v>
      </c>
      <c r="C42" t="s">
        <v>43</v>
      </c>
      <c r="E42">
        <v>1</v>
      </c>
      <c r="F42">
        <v>1</v>
      </c>
      <c r="G42">
        <v>1</v>
      </c>
      <c r="L42">
        <v>1</v>
      </c>
      <c r="N42">
        <f t="shared" si="0"/>
        <v>4</v>
      </c>
    </row>
    <row r="43" spans="1:14" x14ac:dyDescent="0.75">
      <c r="B43">
        <v>9</v>
      </c>
      <c r="C43" t="s">
        <v>43</v>
      </c>
      <c r="D43">
        <v>1</v>
      </c>
      <c r="E43">
        <v>1</v>
      </c>
      <c r="G43">
        <v>1</v>
      </c>
      <c r="H43">
        <v>1</v>
      </c>
      <c r="I43">
        <v>1</v>
      </c>
      <c r="J43">
        <v>1</v>
      </c>
      <c r="L43">
        <v>1</v>
      </c>
      <c r="N43">
        <f t="shared" si="0"/>
        <v>7</v>
      </c>
    </row>
    <row r="44" spans="1:14" x14ac:dyDescent="0.75">
      <c r="N44">
        <f t="shared" si="0"/>
        <v>0</v>
      </c>
    </row>
    <row r="45" spans="1:14" x14ac:dyDescent="0.75">
      <c r="A45" s="1" t="s">
        <v>11</v>
      </c>
      <c r="B45">
        <v>1</v>
      </c>
      <c r="C45" t="s">
        <v>41</v>
      </c>
      <c r="E45">
        <v>1</v>
      </c>
      <c r="F45">
        <v>1</v>
      </c>
      <c r="G45">
        <v>1</v>
      </c>
      <c r="H45">
        <v>1</v>
      </c>
      <c r="K45">
        <v>1</v>
      </c>
      <c r="L45">
        <v>1</v>
      </c>
      <c r="N45">
        <f t="shared" si="0"/>
        <v>6</v>
      </c>
    </row>
    <row r="46" spans="1:14" x14ac:dyDescent="0.75">
      <c r="N46">
        <f t="shared" si="0"/>
        <v>0</v>
      </c>
    </row>
    <row r="47" spans="1:14" x14ac:dyDescent="0.75">
      <c r="A47" s="1" t="s">
        <v>12</v>
      </c>
      <c r="B47">
        <v>1</v>
      </c>
      <c r="C47" t="s">
        <v>50</v>
      </c>
      <c r="E47">
        <v>1</v>
      </c>
      <c r="F47">
        <v>1</v>
      </c>
      <c r="G47">
        <v>1</v>
      </c>
      <c r="H47">
        <v>1</v>
      </c>
      <c r="J47">
        <v>1</v>
      </c>
      <c r="K47">
        <v>1</v>
      </c>
      <c r="L47">
        <v>1</v>
      </c>
      <c r="N47">
        <f t="shared" si="0"/>
        <v>7</v>
      </c>
    </row>
    <row r="48" spans="1:14" x14ac:dyDescent="0.75">
      <c r="B48">
        <v>2</v>
      </c>
      <c r="C48" t="s">
        <v>48</v>
      </c>
      <c r="D48">
        <v>1</v>
      </c>
      <c r="E48">
        <v>1</v>
      </c>
      <c r="F48">
        <v>1</v>
      </c>
      <c r="G48">
        <v>1</v>
      </c>
      <c r="L48">
        <v>1</v>
      </c>
      <c r="N48">
        <f t="shared" si="0"/>
        <v>5</v>
      </c>
    </row>
    <row r="49" spans="1:14" x14ac:dyDescent="0.75">
      <c r="B49">
        <v>3</v>
      </c>
      <c r="C49" t="s">
        <v>48</v>
      </c>
      <c r="E49">
        <v>1</v>
      </c>
      <c r="F49">
        <v>1</v>
      </c>
      <c r="I49">
        <v>1</v>
      </c>
      <c r="J49">
        <v>1</v>
      </c>
      <c r="L49">
        <v>1</v>
      </c>
      <c r="N49">
        <f t="shared" si="0"/>
        <v>5</v>
      </c>
    </row>
    <row r="50" spans="1:14" x14ac:dyDescent="0.75">
      <c r="B50">
        <v>4</v>
      </c>
      <c r="C50" t="s">
        <v>51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N50">
        <f t="shared" si="0"/>
        <v>8</v>
      </c>
    </row>
    <row r="51" spans="1:14" x14ac:dyDescent="0.75">
      <c r="B51">
        <v>5</v>
      </c>
      <c r="C51" t="s">
        <v>52</v>
      </c>
      <c r="D51">
        <v>1</v>
      </c>
      <c r="E51">
        <v>1</v>
      </c>
      <c r="F51">
        <v>1</v>
      </c>
      <c r="G51">
        <v>1</v>
      </c>
      <c r="I51">
        <v>1</v>
      </c>
      <c r="J51">
        <v>1</v>
      </c>
      <c r="L51">
        <v>1</v>
      </c>
      <c r="N51">
        <f t="shared" si="0"/>
        <v>7</v>
      </c>
    </row>
    <row r="52" spans="1:14" x14ac:dyDescent="0.75">
      <c r="B52">
        <v>6</v>
      </c>
      <c r="C52" t="s">
        <v>48</v>
      </c>
      <c r="E52">
        <v>1</v>
      </c>
      <c r="F52">
        <v>1</v>
      </c>
      <c r="H52">
        <v>1</v>
      </c>
      <c r="I52">
        <v>1</v>
      </c>
      <c r="J52">
        <v>1</v>
      </c>
      <c r="L52">
        <v>1</v>
      </c>
      <c r="N52">
        <f t="shared" si="0"/>
        <v>6</v>
      </c>
    </row>
    <row r="53" spans="1:14" x14ac:dyDescent="0.75">
      <c r="B53">
        <v>7</v>
      </c>
      <c r="C53" t="s">
        <v>48</v>
      </c>
      <c r="E53">
        <v>1</v>
      </c>
      <c r="F53">
        <v>1</v>
      </c>
      <c r="G53">
        <v>1</v>
      </c>
      <c r="H53">
        <v>1</v>
      </c>
      <c r="L53">
        <v>1</v>
      </c>
      <c r="N53">
        <f t="shared" si="0"/>
        <v>5</v>
      </c>
    </row>
    <row r="54" spans="1:14" x14ac:dyDescent="0.75">
      <c r="B54">
        <v>8</v>
      </c>
      <c r="C54" t="s">
        <v>47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L54">
        <v>1</v>
      </c>
      <c r="N54">
        <f t="shared" si="0"/>
        <v>8</v>
      </c>
    </row>
    <row r="55" spans="1:14" x14ac:dyDescent="0.75">
      <c r="N55">
        <f t="shared" si="0"/>
        <v>0</v>
      </c>
    </row>
    <row r="56" spans="1:14" x14ac:dyDescent="0.75">
      <c r="A56" s="1" t="s">
        <v>13</v>
      </c>
      <c r="B56">
        <v>7</v>
      </c>
      <c r="C56" t="s">
        <v>53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N56">
        <f t="shared" si="0"/>
        <v>8</v>
      </c>
    </row>
    <row r="57" spans="1:14" x14ac:dyDescent="0.75">
      <c r="B57">
        <v>8</v>
      </c>
      <c r="C57" t="s">
        <v>54</v>
      </c>
      <c r="D57">
        <v>1</v>
      </c>
      <c r="E57">
        <v>1</v>
      </c>
      <c r="F57">
        <v>1</v>
      </c>
      <c r="G57">
        <v>1</v>
      </c>
      <c r="I57">
        <v>1</v>
      </c>
      <c r="J57">
        <v>1</v>
      </c>
      <c r="K57">
        <v>1</v>
      </c>
      <c r="L57">
        <v>1</v>
      </c>
      <c r="N57">
        <f t="shared" si="0"/>
        <v>8</v>
      </c>
    </row>
    <row r="58" spans="1:14" x14ac:dyDescent="0.75">
      <c r="N58">
        <f t="shared" si="0"/>
        <v>0</v>
      </c>
    </row>
    <row r="59" spans="1:14" x14ac:dyDescent="0.75">
      <c r="A59" s="1" t="s">
        <v>14</v>
      </c>
      <c r="B59">
        <v>1</v>
      </c>
      <c r="C59" t="s">
        <v>38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N59">
        <f t="shared" si="0"/>
        <v>9</v>
      </c>
    </row>
    <row r="60" spans="1:14" x14ac:dyDescent="0.75">
      <c r="B60">
        <v>2</v>
      </c>
      <c r="C60" t="s">
        <v>38</v>
      </c>
      <c r="D60">
        <v>1</v>
      </c>
      <c r="E60">
        <v>1</v>
      </c>
      <c r="F60">
        <v>1</v>
      </c>
      <c r="I60">
        <v>1</v>
      </c>
      <c r="J60">
        <v>1</v>
      </c>
      <c r="K60">
        <v>1</v>
      </c>
      <c r="L60">
        <v>1</v>
      </c>
      <c r="N60">
        <f t="shared" si="0"/>
        <v>7</v>
      </c>
    </row>
    <row r="61" spans="1:14" x14ac:dyDescent="0.75">
      <c r="B61">
        <v>3</v>
      </c>
      <c r="C61" t="s">
        <v>38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N61">
        <f t="shared" si="0"/>
        <v>8</v>
      </c>
    </row>
    <row r="62" spans="1:14" x14ac:dyDescent="0.75">
      <c r="B62">
        <v>4</v>
      </c>
      <c r="C62" t="s">
        <v>43</v>
      </c>
      <c r="E62">
        <v>1</v>
      </c>
      <c r="F62">
        <v>1</v>
      </c>
      <c r="G62">
        <v>1</v>
      </c>
      <c r="I62">
        <v>1</v>
      </c>
      <c r="J62">
        <v>1</v>
      </c>
      <c r="L62">
        <v>1</v>
      </c>
      <c r="N62">
        <f t="shared" si="0"/>
        <v>6</v>
      </c>
    </row>
    <row r="63" spans="1:14" x14ac:dyDescent="0.75">
      <c r="B63">
        <v>5</v>
      </c>
      <c r="C63" t="s">
        <v>43</v>
      </c>
      <c r="E63">
        <v>1</v>
      </c>
      <c r="F63">
        <v>1</v>
      </c>
      <c r="G63">
        <v>1</v>
      </c>
      <c r="L63">
        <v>1</v>
      </c>
      <c r="N63">
        <f t="shared" si="0"/>
        <v>4</v>
      </c>
    </row>
    <row r="64" spans="1:14" x14ac:dyDescent="0.75">
      <c r="B64">
        <v>6</v>
      </c>
      <c r="C64" t="s">
        <v>43</v>
      </c>
      <c r="D64">
        <v>1</v>
      </c>
      <c r="E64">
        <v>1</v>
      </c>
      <c r="F64">
        <v>1</v>
      </c>
      <c r="H64">
        <v>1</v>
      </c>
      <c r="I64">
        <v>1</v>
      </c>
      <c r="J64">
        <v>1</v>
      </c>
      <c r="K64">
        <v>1</v>
      </c>
      <c r="L64">
        <v>1</v>
      </c>
      <c r="N64">
        <f t="shared" si="0"/>
        <v>8</v>
      </c>
    </row>
    <row r="65" spans="1:14" x14ac:dyDescent="0.75">
      <c r="B65">
        <v>7</v>
      </c>
      <c r="C65" t="s">
        <v>43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N65">
        <f t="shared" si="0"/>
        <v>8</v>
      </c>
    </row>
    <row r="66" spans="1:14" x14ac:dyDescent="0.75">
      <c r="B66">
        <v>8</v>
      </c>
      <c r="C66" t="s">
        <v>55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L66">
        <v>1</v>
      </c>
      <c r="N66">
        <f t="shared" si="0"/>
        <v>7</v>
      </c>
    </row>
    <row r="67" spans="1:14" x14ac:dyDescent="0.75">
      <c r="N67">
        <f t="shared" si="0"/>
        <v>0</v>
      </c>
    </row>
    <row r="68" spans="1:14" x14ac:dyDescent="0.75">
      <c r="A68" s="1" t="s">
        <v>16</v>
      </c>
      <c r="B68">
        <v>1</v>
      </c>
      <c r="C68" t="s">
        <v>50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N68">
        <f t="shared" ref="N68:N131" si="2">SUM(D68:L68)</f>
        <v>8</v>
      </c>
    </row>
    <row r="69" spans="1:14" x14ac:dyDescent="0.75">
      <c r="B69">
        <v>2</v>
      </c>
      <c r="C69" t="s">
        <v>50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L69">
        <v>1</v>
      </c>
      <c r="N69">
        <f t="shared" si="2"/>
        <v>7</v>
      </c>
    </row>
    <row r="70" spans="1:14" x14ac:dyDescent="0.75">
      <c r="B70">
        <v>3</v>
      </c>
      <c r="C70" t="s">
        <v>50</v>
      </c>
      <c r="E70">
        <v>1</v>
      </c>
      <c r="F70">
        <v>1</v>
      </c>
      <c r="L70">
        <v>1</v>
      </c>
      <c r="N70">
        <f t="shared" si="2"/>
        <v>3</v>
      </c>
    </row>
    <row r="71" spans="1:14" x14ac:dyDescent="0.75">
      <c r="B71">
        <v>5</v>
      </c>
      <c r="C71" t="s">
        <v>56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N71">
        <f t="shared" si="2"/>
        <v>8</v>
      </c>
    </row>
    <row r="72" spans="1:14" x14ac:dyDescent="0.75">
      <c r="N72">
        <f t="shared" si="2"/>
        <v>0</v>
      </c>
    </row>
    <row r="73" spans="1:14" x14ac:dyDescent="0.75">
      <c r="A73" s="1" t="s">
        <v>17</v>
      </c>
      <c r="B73">
        <v>2</v>
      </c>
      <c r="C73" t="s">
        <v>49</v>
      </c>
      <c r="E73">
        <v>1</v>
      </c>
      <c r="F73">
        <v>1</v>
      </c>
      <c r="H73">
        <v>1</v>
      </c>
      <c r="I73">
        <v>1</v>
      </c>
      <c r="J73">
        <v>1</v>
      </c>
      <c r="L73">
        <v>1</v>
      </c>
      <c r="N73">
        <f t="shared" si="2"/>
        <v>6</v>
      </c>
    </row>
    <row r="74" spans="1:14" x14ac:dyDescent="0.75">
      <c r="B74">
        <v>3</v>
      </c>
      <c r="C74" t="s">
        <v>49</v>
      </c>
      <c r="E74">
        <v>1</v>
      </c>
      <c r="F74">
        <v>1</v>
      </c>
      <c r="H74">
        <v>1</v>
      </c>
      <c r="I74">
        <v>1</v>
      </c>
      <c r="J74">
        <v>1</v>
      </c>
      <c r="L74">
        <v>1</v>
      </c>
      <c r="N74">
        <f t="shared" si="2"/>
        <v>6</v>
      </c>
    </row>
    <row r="75" spans="1:14" x14ac:dyDescent="0.75">
      <c r="B75">
        <v>6</v>
      </c>
      <c r="C75" t="s">
        <v>57</v>
      </c>
      <c r="E75">
        <v>1</v>
      </c>
      <c r="F75">
        <v>1</v>
      </c>
      <c r="G75">
        <v>1</v>
      </c>
      <c r="H75">
        <v>1</v>
      </c>
      <c r="K75">
        <v>1</v>
      </c>
      <c r="L75">
        <v>1</v>
      </c>
      <c r="N75">
        <f t="shared" si="2"/>
        <v>6</v>
      </c>
    </row>
    <row r="76" spans="1:14" x14ac:dyDescent="0.75">
      <c r="B76">
        <v>7</v>
      </c>
      <c r="C76" t="s">
        <v>57</v>
      </c>
      <c r="E76">
        <v>1</v>
      </c>
      <c r="F76">
        <v>1</v>
      </c>
      <c r="G76">
        <v>1</v>
      </c>
      <c r="I76">
        <v>1</v>
      </c>
      <c r="J76">
        <v>1</v>
      </c>
      <c r="K76">
        <v>1</v>
      </c>
      <c r="L76">
        <v>1</v>
      </c>
      <c r="N76">
        <f t="shared" si="2"/>
        <v>7</v>
      </c>
    </row>
    <row r="77" spans="1:14" x14ac:dyDescent="0.75">
      <c r="B77">
        <v>8</v>
      </c>
      <c r="C77" t="s">
        <v>57</v>
      </c>
      <c r="E77">
        <v>1</v>
      </c>
      <c r="F77">
        <v>1</v>
      </c>
      <c r="G77">
        <v>1</v>
      </c>
      <c r="I77">
        <v>1</v>
      </c>
      <c r="J77">
        <v>1</v>
      </c>
      <c r="L77">
        <v>1</v>
      </c>
      <c r="N77">
        <f t="shared" si="2"/>
        <v>6</v>
      </c>
    </row>
    <row r="78" spans="1:14" x14ac:dyDescent="0.75">
      <c r="B78">
        <v>9</v>
      </c>
      <c r="C78" t="s">
        <v>57</v>
      </c>
      <c r="E78">
        <v>1</v>
      </c>
      <c r="F78">
        <v>1</v>
      </c>
      <c r="G78">
        <v>1</v>
      </c>
      <c r="I78">
        <v>1</v>
      </c>
      <c r="J78">
        <v>1</v>
      </c>
      <c r="K78">
        <v>1</v>
      </c>
      <c r="L78">
        <v>1</v>
      </c>
      <c r="N78">
        <f t="shared" si="2"/>
        <v>7</v>
      </c>
    </row>
    <row r="79" spans="1:14" x14ac:dyDescent="0.75">
      <c r="N79">
        <f t="shared" si="2"/>
        <v>0</v>
      </c>
    </row>
    <row r="80" spans="1:14" x14ac:dyDescent="0.75">
      <c r="A80" s="1" t="s">
        <v>18</v>
      </c>
      <c r="B80">
        <v>6</v>
      </c>
      <c r="C80" t="s">
        <v>49</v>
      </c>
      <c r="E80">
        <v>1</v>
      </c>
      <c r="F80">
        <v>1</v>
      </c>
      <c r="G80">
        <v>1</v>
      </c>
      <c r="L80">
        <v>1</v>
      </c>
      <c r="N80">
        <f t="shared" si="2"/>
        <v>4</v>
      </c>
    </row>
    <row r="81" spans="1:14" x14ac:dyDescent="0.75">
      <c r="N81">
        <f t="shared" si="2"/>
        <v>0</v>
      </c>
    </row>
    <row r="82" spans="1:14" x14ac:dyDescent="0.75">
      <c r="A82" s="1" t="s">
        <v>19</v>
      </c>
      <c r="B82">
        <v>5</v>
      </c>
      <c r="C82" t="s">
        <v>38</v>
      </c>
      <c r="E82">
        <v>1</v>
      </c>
      <c r="F82">
        <v>1</v>
      </c>
      <c r="H82">
        <v>1</v>
      </c>
      <c r="I82">
        <v>1</v>
      </c>
      <c r="J82">
        <v>1</v>
      </c>
      <c r="K82">
        <v>1</v>
      </c>
      <c r="L82">
        <v>1</v>
      </c>
      <c r="N82">
        <f t="shared" si="2"/>
        <v>7</v>
      </c>
    </row>
    <row r="83" spans="1:14" x14ac:dyDescent="0.75">
      <c r="B83">
        <v>6</v>
      </c>
      <c r="C83" t="s">
        <v>38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L83">
        <v>1</v>
      </c>
      <c r="N83">
        <f t="shared" si="2"/>
        <v>8</v>
      </c>
    </row>
    <row r="84" spans="1:14" x14ac:dyDescent="0.75">
      <c r="N84">
        <f t="shared" si="2"/>
        <v>0</v>
      </c>
    </row>
    <row r="85" spans="1:14" x14ac:dyDescent="0.75">
      <c r="A85" s="1" t="s">
        <v>20</v>
      </c>
      <c r="B85">
        <v>2</v>
      </c>
      <c r="C85" t="s">
        <v>36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N85">
        <f t="shared" si="2"/>
        <v>8</v>
      </c>
    </row>
    <row r="86" spans="1:14" x14ac:dyDescent="0.75">
      <c r="B86">
        <v>7</v>
      </c>
      <c r="C86" t="s">
        <v>58</v>
      </c>
      <c r="E86">
        <v>1</v>
      </c>
      <c r="F86">
        <v>1</v>
      </c>
      <c r="G86">
        <v>1</v>
      </c>
      <c r="I86">
        <v>1</v>
      </c>
      <c r="J86">
        <v>1</v>
      </c>
      <c r="K86">
        <v>1</v>
      </c>
      <c r="L86">
        <v>1</v>
      </c>
      <c r="N86">
        <f t="shared" si="2"/>
        <v>7</v>
      </c>
    </row>
    <row r="87" spans="1:14" x14ac:dyDescent="0.75">
      <c r="B87">
        <v>9</v>
      </c>
      <c r="C87" t="s">
        <v>58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N87">
        <f t="shared" si="2"/>
        <v>8</v>
      </c>
    </row>
    <row r="88" spans="1:14" x14ac:dyDescent="0.75">
      <c r="N88">
        <f t="shared" si="2"/>
        <v>0</v>
      </c>
    </row>
    <row r="89" spans="1:14" x14ac:dyDescent="0.75">
      <c r="A89" s="1" t="s">
        <v>21</v>
      </c>
      <c r="B89">
        <v>1</v>
      </c>
      <c r="C89" t="s">
        <v>59</v>
      </c>
      <c r="D89">
        <v>1</v>
      </c>
      <c r="E89">
        <v>1</v>
      </c>
      <c r="F89">
        <v>1</v>
      </c>
      <c r="H89">
        <v>1</v>
      </c>
      <c r="I89">
        <v>1</v>
      </c>
      <c r="J89">
        <v>1</v>
      </c>
      <c r="K89">
        <v>1</v>
      </c>
      <c r="L89">
        <v>1</v>
      </c>
      <c r="N89">
        <f t="shared" si="2"/>
        <v>8</v>
      </c>
    </row>
    <row r="90" spans="1:14" x14ac:dyDescent="0.75">
      <c r="B90">
        <v>2</v>
      </c>
      <c r="C90" t="s">
        <v>59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N90">
        <f t="shared" si="2"/>
        <v>9</v>
      </c>
    </row>
    <row r="91" spans="1:14" x14ac:dyDescent="0.75">
      <c r="B91">
        <v>3</v>
      </c>
      <c r="C91" t="s">
        <v>59</v>
      </c>
      <c r="D91">
        <v>1</v>
      </c>
      <c r="E91">
        <v>1</v>
      </c>
      <c r="F91">
        <v>1</v>
      </c>
      <c r="H91">
        <v>1</v>
      </c>
      <c r="I91">
        <v>1</v>
      </c>
      <c r="J91">
        <v>1</v>
      </c>
      <c r="K91">
        <v>1</v>
      </c>
      <c r="L91">
        <v>1</v>
      </c>
      <c r="N91">
        <f t="shared" si="2"/>
        <v>8</v>
      </c>
    </row>
    <row r="92" spans="1:14" x14ac:dyDescent="0.75">
      <c r="B92">
        <v>6</v>
      </c>
      <c r="C92" t="s">
        <v>59</v>
      </c>
      <c r="D92">
        <v>1</v>
      </c>
      <c r="E92">
        <v>1</v>
      </c>
      <c r="F92">
        <v>1</v>
      </c>
      <c r="H92">
        <v>1</v>
      </c>
      <c r="I92">
        <v>1</v>
      </c>
      <c r="J92">
        <v>1</v>
      </c>
      <c r="K92">
        <v>1</v>
      </c>
      <c r="L92">
        <v>1</v>
      </c>
      <c r="N92">
        <f t="shared" si="2"/>
        <v>8</v>
      </c>
    </row>
    <row r="93" spans="1:14" x14ac:dyDescent="0.75">
      <c r="B93">
        <v>7</v>
      </c>
      <c r="C93" t="s">
        <v>60</v>
      </c>
      <c r="D93">
        <v>1</v>
      </c>
      <c r="E93">
        <v>1</v>
      </c>
      <c r="F93">
        <v>1</v>
      </c>
      <c r="I93">
        <v>1</v>
      </c>
      <c r="J93">
        <v>1</v>
      </c>
      <c r="K93">
        <v>1</v>
      </c>
      <c r="L93">
        <v>1</v>
      </c>
      <c r="N93">
        <f t="shared" si="2"/>
        <v>7</v>
      </c>
    </row>
    <row r="94" spans="1:14" x14ac:dyDescent="0.75">
      <c r="B94">
        <v>8</v>
      </c>
      <c r="C94" t="s">
        <v>60</v>
      </c>
      <c r="D94">
        <v>1</v>
      </c>
      <c r="E94">
        <v>1</v>
      </c>
      <c r="F94">
        <v>1</v>
      </c>
      <c r="I94">
        <v>1</v>
      </c>
      <c r="J94">
        <v>1</v>
      </c>
      <c r="L94">
        <v>1</v>
      </c>
      <c r="N94">
        <f t="shared" si="2"/>
        <v>6</v>
      </c>
    </row>
    <row r="95" spans="1:14" x14ac:dyDescent="0.75">
      <c r="B95">
        <v>9</v>
      </c>
      <c r="C95" t="s">
        <v>60</v>
      </c>
      <c r="D95">
        <v>1</v>
      </c>
      <c r="E95">
        <v>1</v>
      </c>
      <c r="F95">
        <v>1</v>
      </c>
      <c r="H95">
        <v>1</v>
      </c>
      <c r="I95">
        <v>1</v>
      </c>
      <c r="J95">
        <v>1</v>
      </c>
      <c r="K95">
        <v>1</v>
      </c>
      <c r="L95">
        <v>1</v>
      </c>
      <c r="N95">
        <f t="shared" si="2"/>
        <v>8</v>
      </c>
    </row>
    <row r="96" spans="1:14" x14ac:dyDescent="0.75">
      <c r="N96">
        <f t="shared" si="2"/>
        <v>0</v>
      </c>
    </row>
    <row r="97" spans="1:14" x14ac:dyDescent="0.75">
      <c r="A97" s="1" t="s">
        <v>22</v>
      </c>
      <c r="B97">
        <v>1</v>
      </c>
      <c r="C97" t="s">
        <v>48</v>
      </c>
      <c r="D97">
        <v>1</v>
      </c>
      <c r="E97">
        <v>1</v>
      </c>
      <c r="F97">
        <v>1</v>
      </c>
      <c r="G97">
        <v>1</v>
      </c>
      <c r="I97">
        <v>1</v>
      </c>
      <c r="J97">
        <v>1</v>
      </c>
      <c r="L97">
        <v>1</v>
      </c>
      <c r="N97">
        <f t="shared" si="2"/>
        <v>7</v>
      </c>
    </row>
    <row r="98" spans="1:14" x14ac:dyDescent="0.75">
      <c r="B98">
        <v>2</v>
      </c>
      <c r="C98" t="s">
        <v>48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L98">
        <v>1</v>
      </c>
      <c r="N98">
        <f t="shared" si="2"/>
        <v>8</v>
      </c>
    </row>
    <row r="99" spans="1:14" x14ac:dyDescent="0.75">
      <c r="B99">
        <v>3</v>
      </c>
      <c r="C99" t="s">
        <v>48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N99">
        <f t="shared" si="2"/>
        <v>8</v>
      </c>
    </row>
    <row r="100" spans="1:14" x14ac:dyDescent="0.75">
      <c r="B100">
        <v>6</v>
      </c>
      <c r="C100" t="s">
        <v>38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N100">
        <f t="shared" si="2"/>
        <v>8</v>
      </c>
    </row>
    <row r="101" spans="1:14" x14ac:dyDescent="0.75">
      <c r="B101">
        <v>7</v>
      </c>
      <c r="C101" t="s">
        <v>46</v>
      </c>
      <c r="D101">
        <v>1</v>
      </c>
      <c r="E101">
        <v>1</v>
      </c>
      <c r="F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N101">
        <f t="shared" si="2"/>
        <v>8</v>
      </c>
    </row>
    <row r="102" spans="1:14" x14ac:dyDescent="0.75">
      <c r="B102">
        <v>8</v>
      </c>
      <c r="C102" t="s">
        <v>43</v>
      </c>
      <c r="D102">
        <v>1</v>
      </c>
      <c r="E102">
        <v>1</v>
      </c>
      <c r="F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N102">
        <f t="shared" si="2"/>
        <v>8</v>
      </c>
    </row>
    <row r="103" spans="1:14" x14ac:dyDescent="0.75">
      <c r="B103">
        <v>9</v>
      </c>
      <c r="C103" t="s">
        <v>61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N103">
        <f t="shared" si="2"/>
        <v>8</v>
      </c>
    </row>
    <row r="104" spans="1:14" x14ac:dyDescent="0.75">
      <c r="N104">
        <f t="shared" si="2"/>
        <v>0</v>
      </c>
    </row>
    <row r="105" spans="1:14" x14ac:dyDescent="0.75">
      <c r="A105" s="1" t="s">
        <v>23</v>
      </c>
      <c r="B105">
        <v>1</v>
      </c>
      <c r="C105" t="s">
        <v>62</v>
      </c>
      <c r="E105">
        <v>1</v>
      </c>
      <c r="F105">
        <v>1</v>
      </c>
      <c r="G105">
        <v>1</v>
      </c>
      <c r="I105">
        <v>1</v>
      </c>
      <c r="J105">
        <v>1</v>
      </c>
      <c r="K105">
        <v>1</v>
      </c>
      <c r="L105">
        <v>1</v>
      </c>
      <c r="N105">
        <f t="shared" si="2"/>
        <v>7</v>
      </c>
    </row>
    <row r="106" spans="1:14" x14ac:dyDescent="0.75">
      <c r="B106">
        <v>4</v>
      </c>
      <c r="C106" t="s">
        <v>62</v>
      </c>
      <c r="E106">
        <v>1</v>
      </c>
      <c r="F106">
        <v>1</v>
      </c>
      <c r="G106">
        <v>1</v>
      </c>
      <c r="H106">
        <v>1</v>
      </c>
      <c r="I106">
        <v>1</v>
      </c>
      <c r="K106">
        <v>1</v>
      </c>
      <c r="L106">
        <v>1</v>
      </c>
      <c r="N106">
        <f t="shared" si="2"/>
        <v>7</v>
      </c>
    </row>
    <row r="107" spans="1:14" x14ac:dyDescent="0.75">
      <c r="B107">
        <v>6</v>
      </c>
      <c r="C107" t="s">
        <v>62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N107">
        <f t="shared" si="2"/>
        <v>9</v>
      </c>
    </row>
    <row r="108" spans="1:14" x14ac:dyDescent="0.75">
      <c r="B108">
        <v>7</v>
      </c>
      <c r="C108" t="s">
        <v>62</v>
      </c>
      <c r="E108">
        <v>1</v>
      </c>
      <c r="F108">
        <v>1</v>
      </c>
      <c r="L108">
        <v>1</v>
      </c>
      <c r="N108">
        <f t="shared" si="2"/>
        <v>3</v>
      </c>
    </row>
    <row r="109" spans="1:14" x14ac:dyDescent="0.75">
      <c r="B109">
        <v>8</v>
      </c>
      <c r="C109" t="s">
        <v>63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N109">
        <f t="shared" si="2"/>
        <v>8</v>
      </c>
    </row>
    <row r="110" spans="1:14" x14ac:dyDescent="0.75">
      <c r="B110">
        <v>9</v>
      </c>
      <c r="C110" t="s">
        <v>63</v>
      </c>
      <c r="E110">
        <v>1</v>
      </c>
      <c r="F110">
        <v>1</v>
      </c>
      <c r="G110">
        <v>1</v>
      </c>
      <c r="H110">
        <v>1</v>
      </c>
      <c r="I110">
        <v>1</v>
      </c>
      <c r="K110">
        <v>1</v>
      </c>
      <c r="L110">
        <v>1</v>
      </c>
      <c r="N110">
        <f t="shared" si="2"/>
        <v>7</v>
      </c>
    </row>
    <row r="111" spans="1:14" x14ac:dyDescent="0.75">
      <c r="N111">
        <f t="shared" si="2"/>
        <v>0</v>
      </c>
    </row>
    <row r="112" spans="1:14" x14ac:dyDescent="0.75">
      <c r="A112" s="1" t="s">
        <v>24</v>
      </c>
      <c r="B112">
        <v>1</v>
      </c>
      <c r="C112" t="s">
        <v>57</v>
      </c>
      <c r="E112">
        <v>1</v>
      </c>
      <c r="F112">
        <v>1</v>
      </c>
      <c r="G112">
        <v>1</v>
      </c>
      <c r="I112">
        <v>1</v>
      </c>
      <c r="J112">
        <v>1</v>
      </c>
      <c r="K112">
        <v>1</v>
      </c>
      <c r="L112">
        <v>1</v>
      </c>
      <c r="N112">
        <f t="shared" si="2"/>
        <v>7</v>
      </c>
    </row>
    <row r="113" spans="1:14" x14ac:dyDescent="0.75">
      <c r="B113">
        <v>2</v>
      </c>
      <c r="C113" t="s">
        <v>64</v>
      </c>
      <c r="E113">
        <v>1</v>
      </c>
      <c r="F113">
        <v>1</v>
      </c>
      <c r="G113">
        <v>1</v>
      </c>
      <c r="I113">
        <v>1</v>
      </c>
      <c r="J113">
        <v>1</v>
      </c>
      <c r="K113">
        <v>1</v>
      </c>
      <c r="L113">
        <v>1</v>
      </c>
      <c r="N113">
        <f t="shared" si="2"/>
        <v>7</v>
      </c>
    </row>
    <row r="114" spans="1:14" x14ac:dyDescent="0.75">
      <c r="N114">
        <f t="shared" si="2"/>
        <v>0</v>
      </c>
    </row>
    <row r="115" spans="1:14" x14ac:dyDescent="0.75">
      <c r="A115" s="1" t="s">
        <v>25</v>
      </c>
      <c r="B115">
        <v>4</v>
      </c>
      <c r="C115" t="s">
        <v>48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N115">
        <f t="shared" si="2"/>
        <v>9</v>
      </c>
    </row>
    <row r="116" spans="1:14" x14ac:dyDescent="0.75">
      <c r="B116">
        <v>6</v>
      </c>
      <c r="C116" t="s">
        <v>48</v>
      </c>
      <c r="E116">
        <v>1</v>
      </c>
      <c r="F116">
        <v>1</v>
      </c>
      <c r="H116">
        <v>1</v>
      </c>
      <c r="I116">
        <v>1</v>
      </c>
      <c r="J116">
        <v>1</v>
      </c>
      <c r="L116">
        <v>1</v>
      </c>
      <c r="N116">
        <f t="shared" si="2"/>
        <v>6</v>
      </c>
    </row>
    <row r="117" spans="1:14" x14ac:dyDescent="0.75">
      <c r="B117">
        <v>7</v>
      </c>
      <c r="C117" t="s">
        <v>48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N117">
        <f t="shared" si="2"/>
        <v>9</v>
      </c>
    </row>
    <row r="118" spans="1:14" x14ac:dyDescent="0.75">
      <c r="B118">
        <v>8</v>
      </c>
      <c r="C118" t="s">
        <v>48</v>
      </c>
      <c r="E118">
        <v>1</v>
      </c>
      <c r="F118">
        <v>1</v>
      </c>
      <c r="G118">
        <v>1</v>
      </c>
      <c r="H118">
        <v>1</v>
      </c>
      <c r="L118">
        <v>1</v>
      </c>
      <c r="N118">
        <f t="shared" si="2"/>
        <v>5</v>
      </c>
    </row>
    <row r="119" spans="1:14" x14ac:dyDescent="0.75">
      <c r="N119">
        <f t="shared" si="2"/>
        <v>0</v>
      </c>
    </row>
    <row r="120" spans="1:14" x14ac:dyDescent="0.75">
      <c r="A120" s="1" t="s">
        <v>26</v>
      </c>
      <c r="B120">
        <v>1</v>
      </c>
      <c r="C120" t="s">
        <v>43</v>
      </c>
      <c r="G120">
        <v>1</v>
      </c>
      <c r="H120">
        <v>1</v>
      </c>
      <c r="K120">
        <v>1</v>
      </c>
      <c r="N120">
        <f t="shared" si="2"/>
        <v>3</v>
      </c>
    </row>
    <row r="121" spans="1:14" x14ac:dyDescent="0.75">
      <c r="N121">
        <f t="shared" si="2"/>
        <v>0</v>
      </c>
    </row>
    <row r="122" spans="1:14" x14ac:dyDescent="0.75">
      <c r="A122" s="1" t="s">
        <v>27</v>
      </c>
      <c r="B122">
        <v>2</v>
      </c>
      <c r="C122" t="s">
        <v>62</v>
      </c>
      <c r="D122">
        <v>1</v>
      </c>
      <c r="E122">
        <v>1</v>
      </c>
      <c r="F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N122">
        <f t="shared" si="2"/>
        <v>8</v>
      </c>
    </row>
    <row r="123" spans="1:14" x14ac:dyDescent="0.75">
      <c r="B123">
        <v>5</v>
      </c>
      <c r="C123" t="s">
        <v>62</v>
      </c>
      <c r="E123">
        <v>1</v>
      </c>
      <c r="F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N123">
        <f t="shared" si="2"/>
        <v>7</v>
      </c>
    </row>
    <row r="124" spans="1:14" x14ac:dyDescent="0.75">
      <c r="N124">
        <f t="shared" si="2"/>
        <v>0</v>
      </c>
    </row>
    <row r="125" spans="1:14" x14ac:dyDescent="0.75">
      <c r="A125" s="1" t="s">
        <v>28</v>
      </c>
      <c r="B125">
        <v>6</v>
      </c>
      <c r="C125" t="s">
        <v>41</v>
      </c>
      <c r="E125">
        <v>1</v>
      </c>
      <c r="F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N125">
        <f t="shared" si="2"/>
        <v>7</v>
      </c>
    </row>
    <row r="126" spans="1:14" x14ac:dyDescent="0.75">
      <c r="N126">
        <f t="shared" si="2"/>
        <v>0</v>
      </c>
    </row>
    <row r="127" spans="1:14" x14ac:dyDescent="0.75">
      <c r="A127" s="1" t="s">
        <v>29</v>
      </c>
      <c r="B127">
        <v>3</v>
      </c>
      <c r="C127" t="s">
        <v>39</v>
      </c>
      <c r="D127">
        <v>1</v>
      </c>
      <c r="E127">
        <v>1</v>
      </c>
      <c r="F127">
        <v>1</v>
      </c>
      <c r="H127">
        <v>1</v>
      </c>
      <c r="I127">
        <v>1</v>
      </c>
      <c r="J127">
        <v>1</v>
      </c>
      <c r="L127">
        <v>1</v>
      </c>
      <c r="N127">
        <f t="shared" si="2"/>
        <v>7</v>
      </c>
    </row>
    <row r="128" spans="1:14" x14ac:dyDescent="0.75">
      <c r="N128">
        <f t="shared" si="2"/>
        <v>0</v>
      </c>
    </row>
    <row r="129" spans="1:14" x14ac:dyDescent="0.75">
      <c r="A129" s="1" t="s">
        <v>30</v>
      </c>
      <c r="B129">
        <v>6</v>
      </c>
      <c r="C129" t="s">
        <v>60</v>
      </c>
      <c r="D129">
        <v>1</v>
      </c>
      <c r="E129">
        <v>1</v>
      </c>
      <c r="F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N129">
        <f t="shared" si="2"/>
        <v>8</v>
      </c>
    </row>
    <row r="130" spans="1:14" x14ac:dyDescent="0.75">
      <c r="B130">
        <v>8</v>
      </c>
      <c r="C130" t="s">
        <v>41</v>
      </c>
      <c r="D130">
        <v>1</v>
      </c>
      <c r="E130">
        <v>1</v>
      </c>
      <c r="F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N130">
        <f t="shared" si="2"/>
        <v>8</v>
      </c>
    </row>
    <row r="131" spans="1:14" x14ac:dyDescent="0.75">
      <c r="N131">
        <f t="shared" si="2"/>
        <v>0</v>
      </c>
    </row>
    <row r="132" spans="1:14" x14ac:dyDescent="0.75">
      <c r="A132" s="1" t="s">
        <v>31</v>
      </c>
      <c r="B132">
        <v>1</v>
      </c>
      <c r="C132" t="s">
        <v>65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L132">
        <v>1</v>
      </c>
      <c r="N132">
        <f t="shared" ref="N132:N138" si="3">SUM(D132:L132)</f>
        <v>8</v>
      </c>
    </row>
    <row r="133" spans="1:14" x14ac:dyDescent="0.75">
      <c r="B133">
        <v>2</v>
      </c>
      <c r="C133" t="s">
        <v>65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L133">
        <v>1</v>
      </c>
      <c r="N133">
        <f t="shared" si="3"/>
        <v>7</v>
      </c>
    </row>
    <row r="134" spans="1:14" x14ac:dyDescent="0.75">
      <c r="B134">
        <v>3</v>
      </c>
      <c r="C134" t="s">
        <v>65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N134">
        <f t="shared" si="3"/>
        <v>8</v>
      </c>
    </row>
    <row r="135" spans="1:14" x14ac:dyDescent="0.75">
      <c r="B135">
        <v>4</v>
      </c>
      <c r="C135" t="s">
        <v>65</v>
      </c>
      <c r="D135">
        <v>1</v>
      </c>
      <c r="E135">
        <v>1</v>
      </c>
      <c r="F135">
        <v>1</v>
      </c>
      <c r="G135">
        <v>1</v>
      </c>
      <c r="H135">
        <v>1</v>
      </c>
      <c r="L135">
        <v>1</v>
      </c>
      <c r="N135">
        <f t="shared" si="3"/>
        <v>6</v>
      </c>
    </row>
    <row r="136" spans="1:14" x14ac:dyDescent="0.75">
      <c r="B136">
        <v>5</v>
      </c>
      <c r="C136" t="s">
        <v>65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N136">
        <f t="shared" si="3"/>
        <v>8</v>
      </c>
    </row>
    <row r="137" spans="1:14" x14ac:dyDescent="0.75">
      <c r="N137">
        <f t="shared" si="3"/>
        <v>0</v>
      </c>
    </row>
    <row r="138" spans="1:14" x14ac:dyDescent="0.75">
      <c r="A138" s="1" t="s">
        <v>32</v>
      </c>
      <c r="B138">
        <v>9</v>
      </c>
      <c r="C138" t="s">
        <v>43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L138">
        <v>1</v>
      </c>
      <c r="N138">
        <f t="shared" si="3"/>
        <v>7</v>
      </c>
    </row>
    <row r="168" spans="12:12" x14ac:dyDescent="0.75">
      <c r="L168">
        <v>0</v>
      </c>
    </row>
    <row r="171" spans="12:12" x14ac:dyDescent="0.75">
      <c r="L171">
        <v>0</v>
      </c>
    </row>
    <row r="227" spans="12:12" x14ac:dyDescent="0.75">
      <c r="L227" t="s">
        <v>15</v>
      </c>
    </row>
    <row r="250" spans="12:12" x14ac:dyDescent="0.75">
      <c r="L250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50FBD-B290-438E-8B2C-F5A2D47D581D}">
  <dimension ref="A1:M59"/>
  <sheetViews>
    <sheetView workbookViewId="0">
      <selection activeCell="L59" sqref="L59"/>
    </sheetView>
  </sheetViews>
  <sheetFormatPr defaultRowHeight="14.75" x14ac:dyDescent="0.75"/>
  <sheetData>
    <row r="1" spans="1:13" x14ac:dyDescent="0.75">
      <c r="A1" s="1" t="s">
        <v>37</v>
      </c>
      <c r="B1" s="1" t="s">
        <v>111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  <c r="I1" s="1" t="s">
        <v>108</v>
      </c>
      <c r="J1" s="1" t="s">
        <v>109</v>
      </c>
      <c r="K1" s="1" t="s">
        <v>110</v>
      </c>
      <c r="L1" s="1"/>
      <c r="M1" s="1" t="s">
        <v>112</v>
      </c>
    </row>
    <row r="2" spans="1:13" x14ac:dyDescent="0.75">
      <c r="A2">
        <v>862</v>
      </c>
      <c r="B2" t="s">
        <v>57</v>
      </c>
      <c r="D2">
        <v>1</v>
      </c>
      <c r="E2">
        <v>1</v>
      </c>
      <c r="F2">
        <v>1</v>
      </c>
      <c r="H2">
        <v>1</v>
      </c>
      <c r="I2">
        <v>1</v>
      </c>
      <c r="J2">
        <v>1</v>
      </c>
      <c r="K2">
        <v>1</v>
      </c>
      <c r="M2">
        <f>SUM(C2:K2)</f>
        <v>7</v>
      </c>
    </row>
    <row r="3" spans="1:13" x14ac:dyDescent="0.75">
      <c r="A3">
        <v>834</v>
      </c>
      <c r="B3" t="s">
        <v>67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M3">
        <f t="shared" ref="M3:M59" si="0">SUM(C3:K3)</f>
        <v>8</v>
      </c>
    </row>
    <row r="4" spans="1:13" x14ac:dyDescent="0.75">
      <c r="A4">
        <v>667</v>
      </c>
      <c r="B4" t="s">
        <v>68</v>
      </c>
      <c r="D4">
        <v>1</v>
      </c>
      <c r="E4">
        <v>1</v>
      </c>
      <c r="F4">
        <v>1</v>
      </c>
      <c r="H4">
        <v>1</v>
      </c>
      <c r="I4">
        <v>1</v>
      </c>
      <c r="J4">
        <v>1</v>
      </c>
      <c r="K4">
        <v>1</v>
      </c>
      <c r="M4">
        <f t="shared" si="0"/>
        <v>7</v>
      </c>
    </row>
    <row r="5" spans="1:13" x14ac:dyDescent="0.75">
      <c r="A5">
        <v>369</v>
      </c>
      <c r="B5" t="s">
        <v>36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>
        <v>1</v>
      </c>
      <c r="M5">
        <f t="shared" si="0"/>
        <v>7</v>
      </c>
    </row>
    <row r="6" spans="1:13" x14ac:dyDescent="0.75">
      <c r="A6">
        <v>659</v>
      </c>
      <c r="B6" t="s">
        <v>113</v>
      </c>
      <c r="D6">
        <v>1</v>
      </c>
      <c r="E6">
        <v>1</v>
      </c>
      <c r="F6">
        <v>1</v>
      </c>
      <c r="H6">
        <v>1</v>
      </c>
      <c r="I6">
        <v>1</v>
      </c>
      <c r="J6">
        <v>1</v>
      </c>
      <c r="K6">
        <v>1</v>
      </c>
      <c r="M6">
        <f t="shared" si="0"/>
        <v>7</v>
      </c>
    </row>
    <row r="7" spans="1:13" x14ac:dyDescent="0.75">
      <c r="A7">
        <v>966</v>
      </c>
      <c r="B7" t="s">
        <v>61</v>
      </c>
      <c r="D7">
        <v>1</v>
      </c>
      <c r="E7">
        <v>1</v>
      </c>
      <c r="G7">
        <v>1</v>
      </c>
      <c r="H7">
        <v>1</v>
      </c>
      <c r="I7">
        <v>1</v>
      </c>
      <c r="J7">
        <v>1</v>
      </c>
      <c r="K7">
        <v>1</v>
      </c>
      <c r="M7">
        <f t="shared" si="0"/>
        <v>7</v>
      </c>
    </row>
    <row r="8" spans="1:13" x14ac:dyDescent="0.75">
      <c r="A8">
        <v>969</v>
      </c>
      <c r="B8" t="s">
        <v>61</v>
      </c>
      <c r="D8">
        <v>1</v>
      </c>
      <c r="E8">
        <v>1</v>
      </c>
      <c r="F8">
        <v>1</v>
      </c>
      <c r="H8">
        <v>1</v>
      </c>
      <c r="I8">
        <v>1</v>
      </c>
      <c r="K8">
        <v>1</v>
      </c>
      <c r="M8">
        <f t="shared" si="0"/>
        <v>6</v>
      </c>
    </row>
    <row r="9" spans="1:13" x14ac:dyDescent="0.75">
      <c r="A9">
        <v>888</v>
      </c>
      <c r="B9" t="s">
        <v>71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>
        <v>1</v>
      </c>
      <c r="M9">
        <f t="shared" si="0"/>
        <v>8</v>
      </c>
    </row>
    <row r="10" spans="1:13" x14ac:dyDescent="0.75">
      <c r="A10">
        <v>488</v>
      </c>
      <c r="B10" t="s">
        <v>72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K10">
        <v>1</v>
      </c>
      <c r="M10">
        <f t="shared" si="0"/>
        <v>7</v>
      </c>
    </row>
    <row r="11" spans="1:13" x14ac:dyDescent="0.75">
      <c r="A11">
        <v>842</v>
      </c>
      <c r="B11" t="s">
        <v>72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K11">
        <v>1</v>
      </c>
      <c r="M11">
        <f t="shared" si="0"/>
        <v>7</v>
      </c>
    </row>
    <row r="12" spans="1:13" x14ac:dyDescent="0.75">
      <c r="M12">
        <f t="shared" si="0"/>
        <v>0</v>
      </c>
    </row>
    <row r="13" spans="1:13" x14ac:dyDescent="0.75">
      <c r="A13">
        <v>476</v>
      </c>
      <c r="B13" t="s">
        <v>114</v>
      </c>
      <c r="M13">
        <f t="shared" si="0"/>
        <v>0</v>
      </c>
    </row>
    <row r="14" spans="1:13" x14ac:dyDescent="0.75">
      <c r="A14">
        <v>247</v>
      </c>
      <c r="B14" t="s">
        <v>114</v>
      </c>
      <c r="M14">
        <f t="shared" si="0"/>
        <v>0</v>
      </c>
    </row>
    <row r="15" spans="1:13" x14ac:dyDescent="0.75">
      <c r="A15">
        <v>984</v>
      </c>
      <c r="B15" t="s">
        <v>83</v>
      </c>
      <c r="M15">
        <f t="shared" si="0"/>
        <v>0</v>
      </c>
    </row>
    <row r="16" spans="1:13" x14ac:dyDescent="0.75">
      <c r="A16">
        <v>730</v>
      </c>
      <c r="B16" t="s">
        <v>86</v>
      </c>
      <c r="M16">
        <f t="shared" si="0"/>
        <v>0</v>
      </c>
    </row>
    <row r="17" spans="1:13" x14ac:dyDescent="0.75">
      <c r="A17">
        <v>1053</v>
      </c>
      <c r="B17" t="s">
        <v>86</v>
      </c>
      <c r="M17">
        <f t="shared" si="0"/>
        <v>0</v>
      </c>
    </row>
    <row r="18" spans="1:13" x14ac:dyDescent="0.75">
      <c r="M18">
        <f t="shared" si="0"/>
        <v>0</v>
      </c>
    </row>
    <row r="19" spans="1:13" x14ac:dyDescent="0.75">
      <c r="A19">
        <v>543</v>
      </c>
      <c r="B19" t="s">
        <v>44</v>
      </c>
      <c r="M19">
        <f t="shared" si="0"/>
        <v>0</v>
      </c>
    </row>
    <row r="20" spans="1:13" x14ac:dyDescent="0.75">
      <c r="A20">
        <v>851</v>
      </c>
      <c r="B20" t="s">
        <v>115</v>
      </c>
      <c r="M20">
        <f t="shared" si="0"/>
        <v>0</v>
      </c>
    </row>
    <row r="21" spans="1:13" x14ac:dyDescent="0.75">
      <c r="A21">
        <v>1036</v>
      </c>
      <c r="B21" t="s">
        <v>115</v>
      </c>
      <c r="M21">
        <f t="shared" si="0"/>
        <v>0</v>
      </c>
    </row>
    <row r="22" spans="1:13" x14ac:dyDescent="0.75">
      <c r="A22">
        <v>979</v>
      </c>
      <c r="B22" t="s">
        <v>116</v>
      </c>
      <c r="M22">
        <f t="shared" si="0"/>
        <v>0</v>
      </c>
    </row>
    <row r="23" spans="1:13" x14ac:dyDescent="0.75">
      <c r="A23">
        <v>519</v>
      </c>
      <c r="B23" t="s">
        <v>116</v>
      </c>
      <c r="M23">
        <f t="shared" si="0"/>
        <v>0</v>
      </c>
    </row>
    <row r="24" spans="1:13" x14ac:dyDescent="0.75">
      <c r="A24">
        <v>1032</v>
      </c>
      <c r="B24" t="s">
        <v>47</v>
      </c>
      <c r="M24">
        <f t="shared" si="0"/>
        <v>0</v>
      </c>
    </row>
    <row r="25" spans="1:13" x14ac:dyDescent="0.75">
      <c r="A25">
        <v>462</v>
      </c>
      <c r="B25" t="s">
        <v>47</v>
      </c>
      <c r="M25">
        <f t="shared" si="0"/>
        <v>0</v>
      </c>
    </row>
    <row r="26" spans="1:13" x14ac:dyDescent="0.75">
      <c r="A26">
        <v>1056</v>
      </c>
      <c r="B26" t="s">
        <v>47</v>
      </c>
      <c r="M26">
        <f t="shared" si="0"/>
        <v>0</v>
      </c>
    </row>
    <row r="27" spans="1:13" x14ac:dyDescent="0.75">
      <c r="A27">
        <v>940</v>
      </c>
      <c r="B27" t="s">
        <v>51</v>
      </c>
      <c r="M27">
        <f t="shared" si="0"/>
        <v>0</v>
      </c>
    </row>
    <row r="28" spans="1:13" x14ac:dyDescent="0.75">
      <c r="A28">
        <v>934</v>
      </c>
      <c r="B28" t="s">
        <v>51</v>
      </c>
      <c r="M28">
        <f t="shared" si="0"/>
        <v>0</v>
      </c>
    </row>
    <row r="29" spans="1:13" x14ac:dyDescent="0.75">
      <c r="A29">
        <v>654</v>
      </c>
      <c r="B29" t="s">
        <v>51</v>
      </c>
      <c r="M29">
        <f t="shared" si="0"/>
        <v>0</v>
      </c>
    </row>
    <row r="30" spans="1:13" x14ac:dyDescent="0.75">
      <c r="A30">
        <v>827</v>
      </c>
      <c r="B30" t="s">
        <v>51</v>
      </c>
      <c r="M30">
        <f t="shared" si="0"/>
        <v>0</v>
      </c>
    </row>
    <row r="31" spans="1:13" x14ac:dyDescent="0.75">
      <c r="A31">
        <v>878</v>
      </c>
      <c r="B31" t="s">
        <v>51</v>
      </c>
      <c r="M31">
        <f t="shared" si="0"/>
        <v>0</v>
      </c>
    </row>
    <row r="32" spans="1:13" x14ac:dyDescent="0.75">
      <c r="A32">
        <v>824</v>
      </c>
      <c r="B32" t="s">
        <v>51</v>
      </c>
      <c r="M32">
        <f t="shared" si="0"/>
        <v>0</v>
      </c>
    </row>
    <row r="33" spans="1:13" x14ac:dyDescent="0.75">
      <c r="A33">
        <v>790</v>
      </c>
      <c r="B33" t="s">
        <v>51</v>
      </c>
      <c r="M33">
        <f t="shared" si="0"/>
        <v>0</v>
      </c>
    </row>
    <row r="34" spans="1:13" x14ac:dyDescent="0.75">
      <c r="A34">
        <v>861</v>
      </c>
      <c r="B34" t="s">
        <v>51</v>
      </c>
      <c r="M34">
        <f t="shared" si="0"/>
        <v>0</v>
      </c>
    </row>
    <row r="35" spans="1:13" x14ac:dyDescent="0.75">
      <c r="A35">
        <v>879</v>
      </c>
      <c r="B35" t="s">
        <v>51</v>
      </c>
      <c r="M35">
        <f t="shared" si="0"/>
        <v>0</v>
      </c>
    </row>
    <row r="36" spans="1:13" x14ac:dyDescent="0.75">
      <c r="A36">
        <v>46</v>
      </c>
      <c r="B36" t="s">
        <v>43</v>
      </c>
      <c r="M36">
        <f t="shared" si="0"/>
        <v>0</v>
      </c>
    </row>
    <row r="37" spans="1:13" x14ac:dyDescent="0.75">
      <c r="A37">
        <v>47</v>
      </c>
      <c r="B37" t="s">
        <v>43</v>
      </c>
      <c r="M37">
        <f t="shared" si="0"/>
        <v>0</v>
      </c>
    </row>
    <row r="38" spans="1:13" x14ac:dyDescent="0.75">
      <c r="A38">
        <v>914</v>
      </c>
      <c r="B38" t="s">
        <v>43</v>
      </c>
      <c r="M38">
        <f t="shared" si="0"/>
        <v>0</v>
      </c>
    </row>
    <row r="39" spans="1:13" x14ac:dyDescent="0.75">
      <c r="A39">
        <v>86</v>
      </c>
      <c r="B39" t="s">
        <v>43</v>
      </c>
      <c r="M39">
        <f t="shared" si="0"/>
        <v>0</v>
      </c>
    </row>
    <row r="40" spans="1:13" x14ac:dyDescent="0.75">
      <c r="A40">
        <v>94</v>
      </c>
      <c r="B40" t="s">
        <v>43</v>
      </c>
      <c r="M40">
        <f t="shared" si="0"/>
        <v>0</v>
      </c>
    </row>
    <row r="41" spans="1:13" x14ac:dyDescent="0.75">
      <c r="A41">
        <v>1074</v>
      </c>
      <c r="B41" t="s">
        <v>43</v>
      </c>
      <c r="M41">
        <f t="shared" si="0"/>
        <v>0</v>
      </c>
    </row>
    <row r="42" spans="1:13" x14ac:dyDescent="0.75">
      <c r="A42">
        <v>529</v>
      </c>
      <c r="B42" t="s">
        <v>117</v>
      </c>
      <c r="M42">
        <f t="shared" si="0"/>
        <v>0</v>
      </c>
    </row>
    <row r="43" spans="1:13" x14ac:dyDescent="0.75">
      <c r="A43">
        <v>254</v>
      </c>
      <c r="B43" t="s">
        <v>118</v>
      </c>
      <c r="M43">
        <f t="shared" si="0"/>
        <v>0</v>
      </c>
    </row>
    <row r="44" spans="1:13" x14ac:dyDescent="0.75">
      <c r="A44">
        <v>304</v>
      </c>
      <c r="B44" t="s">
        <v>91</v>
      </c>
      <c r="M44">
        <f t="shared" si="0"/>
        <v>0</v>
      </c>
    </row>
    <row r="45" spans="1:13" x14ac:dyDescent="0.75">
      <c r="A45">
        <v>305</v>
      </c>
      <c r="B45" t="s">
        <v>91</v>
      </c>
      <c r="M45">
        <f t="shared" si="0"/>
        <v>0</v>
      </c>
    </row>
    <row r="46" spans="1:13" x14ac:dyDescent="0.75">
      <c r="A46">
        <v>624</v>
      </c>
      <c r="B46" t="s">
        <v>91</v>
      </c>
      <c r="M46">
        <f t="shared" si="0"/>
        <v>0</v>
      </c>
    </row>
    <row r="47" spans="1:13" x14ac:dyDescent="0.75">
      <c r="A47">
        <v>302</v>
      </c>
      <c r="B47" t="s">
        <v>91</v>
      </c>
      <c r="M47">
        <f t="shared" si="0"/>
        <v>0</v>
      </c>
    </row>
    <row r="48" spans="1:13" x14ac:dyDescent="0.75">
      <c r="A48">
        <v>303</v>
      </c>
      <c r="B48" t="s">
        <v>91</v>
      </c>
      <c r="M48">
        <f t="shared" si="0"/>
        <v>0</v>
      </c>
    </row>
    <row r="49" spans="1:13" x14ac:dyDescent="0.75">
      <c r="A49">
        <v>625</v>
      </c>
      <c r="B49" t="s">
        <v>91</v>
      </c>
      <c r="M49">
        <f t="shared" si="0"/>
        <v>0</v>
      </c>
    </row>
    <row r="50" spans="1:13" x14ac:dyDescent="0.75">
      <c r="A50">
        <v>301</v>
      </c>
      <c r="B50" t="s">
        <v>91</v>
      </c>
      <c r="M50">
        <f t="shared" si="0"/>
        <v>0</v>
      </c>
    </row>
    <row r="51" spans="1:13" x14ac:dyDescent="0.75">
      <c r="M51">
        <f t="shared" si="0"/>
        <v>0</v>
      </c>
    </row>
    <row r="52" spans="1:13" x14ac:dyDescent="0.75">
      <c r="A52">
        <v>317</v>
      </c>
      <c r="B52" t="s">
        <v>54</v>
      </c>
      <c r="M52">
        <f t="shared" si="0"/>
        <v>0</v>
      </c>
    </row>
    <row r="53" spans="1:13" x14ac:dyDescent="0.75">
      <c r="A53">
        <v>33</v>
      </c>
      <c r="B53" t="s">
        <v>48</v>
      </c>
      <c r="M53">
        <f t="shared" si="0"/>
        <v>0</v>
      </c>
    </row>
    <row r="54" spans="1:13" x14ac:dyDescent="0.75">
      <c r="A54">
        <v>881</v>
      </c>
      <c r="B54" t="s">
        <v>48</v>
      </c>
      <c r="M54">
        <f t="shared" si="0"/>
        <v>0</v>
      </c>
    </row>
    <row r="55" spans="1:13" x14ac:dyDescent="0.75">
      <c r="A55">
        <v>841</v>
      </c>
      <c r="B55" t="s">
        <v>48</v>
      </c>
      <c r="M55">
        <f t="shared" si="0"/>
        <v>0</v>
      </c>
    </row>
    <row r="56" spans="1:13" x14ac:dyDescent="0.75">
      <c r="A56">
        <v>776</v>
      </c>
      <c r="B56" t="s">
        <v>48</v>
      </c>
      <c r="M56">
        <f t="shared" si="0"/>
        <v>0</v>
      </c>
    </row>
    <row r="57" spans="1:13" x14ac:dyDescent="0.75">
      <c r="A57">
        <v>777</v>
      </c>
      <c r="B57" t="s">
        <v>48</v>
      </c>
      <c r="M57">
        <f t="shared" si="0"/>
        <v>0</v>
      </c>
    </row>
    <row r="58" spans="1:13" x14ac:dyDescent="0.75">
      <c r="A58">
        <v>1045</v>
      </c>
      <c r="B58" t="s">
        <v>65</v>
      </c>
      <c r="M58">
        <f t="shared" si="0"/>
        <v>0</v>
      </c>
    </row>
    <row r="59" spans="1:13" x14ac:dyDescent="0.75">
      <c r="A59">
        <v>776</v>
      </c>
      <c r="B59" t="s">
        <v>93</v>
      </c>
      <c r="M59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APS Apr. '18</vt:lpstr>
      <vt:lpstr>ICHEP '18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Deng</dc:creator>
  <cp:lastModifiedBy>Linda Deng</cp:lastModifiedBy>
  <cp:lastPrinted>2018-12-24T20:50:56Z</cp:lastPrinted>
  <dcterms:created xsi:type="dcterms:W3CDTF">2018-10-22T02:19:27Z</dcterms:created>
  <dcterms:modified xsi:type="dcterms:W3CDTF">2019-03-12T04:14:39Z</dcterms:modified>
</cp:coreProperties>
</file>