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up" sheetId="1" r:id="rId3"/>
    <sheet state="visible" name="Income" sheetId="2" r:id="rId4"/>
    <sheet state="visible" name="Expenses" sheetId="3" r:id="rId5"/>
    <sheet state="visible" name="Summary" sheetId="4" r:id="rId6"/>
  </sheets>
  <definedNames>
    <definedName name="Balance">Setup!$C$11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3">
      <text>
        <t xml:space="preserve">Total of Income - Expenses</t>
      </text>
    </comment>
    <comment authorId="0" ref="D24">
      <text>
        <t xml:space="preserve">This total includes the 'Starting Balance' from the 'Setup' tab.</t>
      </text>
    </comment>
    <comment authorId="0" ref="B28">
      <text>
        <t xml:space="preserve">This formula matches the categories in column D with their locations in the 'Income' tab, then displays the resulting row number. The formula in column E uses it to calculate the values in columns E:R. </t>
      </text>
    </comment>
    <comment authorId="0" ref="B33">
      <text>
        <t xml:space="preserve">This formula matches the categories in column D with their locations in the 'Expenses' tab, then displays the resulting row number. The formula in column E uses it to calculate the values in columns E:R. </t>
      </text>
    </comment>
  </commentList>
</comments>
</file>

<file path=xl/sharedStrings.xml><?xml version="1.0" encoding="utf-8"?>
<sst xmlns="http://schemas.openxmlformats.org/spreadsheetml/2006/main" count="144" uniqueCount="93">
  <si>
    <t>Annual budget tracker</t>
  </si>
  <si>
    <t>Income</t>
  </si>
  <si>
    <t>Expenses</t>
  </si>
  <si>
    <t>Total</t>
  </si>
  <si>
    <t>Average</t>
  </si>
  <si>
    <t xml:space="preserve">Plan and track your business income and expenses for the entire year. 
</t>
  </si>
  <si>
    <t>Customer Acquisition</t>
  </si>
  <si>
    <t>How to use this template</t>
  </si>
  <si>
    <t>Monthly totals:</t>
  </si>
  <si>
    <t>1.</t>
  </si>
  <si>
    <t>Get started by entering your starting balance below.</t>
  </si>
  <si>
    <t>Sales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</si>
  <si>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</si>
  <si>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</si>
  <si>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</si>
  <si>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</si>
  <si>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Advertising</t>
  </si>
  <si>
    <t>Fees Billed</t>
  </si>
  <si>
    <t>Commission Income</t>
  </si>
  <si>
    <t>Configure</t>
  </si>
  <si>
    <t>Starting balance:</t>
  </si>
  <si>
    <t>Sales of Product</t>
  </si>
  <si>
    <t>Service Income</t>
  </si>
  <si>
    <t>Promotional</t>
  </si>
  <si>
    <t>Shipping</t>
  </si>
  <si>
    <t>Meals &amp; Entertainment</t>
  </si>
  <si>
    <t>Other</t>
  </si>
  <si>
    <t>Miscellaneous Cost of Service</t>
  </si>
  <si>
    <t>Interest Earned</t>
  </si>
  <si>
    <t>Commissions &amp; Fees</t>
  </si>
  <si>
    <t>Other Portfolio Income</t>
  </si>
  <si>
    <t>Other Ordinary Income</t>
  </si>
  <si>
    <t>Bank Charges</t>
  </si>
  <si>
    <t>Refunds</t>
  </si>
  <si>
    <t>Dues &amp; Subscriptions</t>
  </si>
  <si>
    <t>Disposal Fees</t>
  </si>
  <si>
    <t>Miscellaneous</t>
  </si>
  <si>
    <t>Office/General Administrative</t>
  </si>
  <si>
    <t>Office Expenses</t>
  </si>
  <si>
    <t>Rent or Lease</t>
  </si>
  <si>
    <t>Supplies</t>
  </si>
  <si>
    <t>Stationary &amp; Printing</t>
  </si>
  <si>
    <t>Repair &amp; Maintenance</t>
  </si>
  <si>
    <t>Other General &amp; Admin Expenses</t>
  </si>
  <si>
    <t>Utilities</t>
  </si>
  <si>
    <t>Shipping, Freight &amp; Delivery</t>
  </si>
  <si>
    <t>Cost of Goods/Cost of Services</t>
  </si>
  <si>
    <t>Cost of Labor</t>
  </si>
  <si>
    <t>Freight &amp; Delivery - COS</t>
  </si>
  <si>
    <t>Supplies &amp; Materials - COGS</t>
  </si>
  <si>
    <t>Other Costs - COS</t>
  </si>
  <si>
    <t>Purchases - COS</t>
  </si>
  <si>
    <t>Job Materials</t>
  </si>
  <si>
    <t>Travel</t>
  </si>
  <si>
    <t>Airfare</t>
  </si>
  <si>
    <t>Hotels</t>
  </si>
  <si>
    <t>Travel Meals</t>
  </si>
  <si>
    <t>Transportation</t>
  </si>
  <si>
    <t>Entertainment</t>
  </si>
  <si>
    <t>Legal</t>
  </si>
  <si>
    <t>Legal &amp; Professional Fees</t>
  </si>
  <si>
    <t>Insurance</t>
  </si>
  <si>
    <t>Insurance - Disability</t>
  </si>
  <si>
    <t>Insurance - Liability</t>
  </si>
  <si>
    <t>Insurance - Errors &amp; Omissions</t>
  </si>
  <si>
    <t>Other Expenses</t>
  </si>
  <si>
    <t>About this sheet</t>
  </si>
  <si>
    <t>Note</t>
  </si>
  <si>
    <t>Penalties &amp; Settlements</t>
  </si>
  <si>
    <t>Bad Debts</t>
  </si>
  <si>
    <t>Interest Expense</t>
  </si>
  <si>
    <t>This sheet generates a summary of your spending based on data in the 'Expenses' and 'Income' tabs.</t>
  </si>
  <si>
    <t>Please don't edit this sheet.</t>
  </si>
  <si>
    <t>Taxes</t>
  </si>
  <si>
    <t>Make sure you've set a starting balance in the 'Configure' tab before beginning.</t>
  </si>
  <si>
    <t>Taxes &amp; Licenses</t>
  </si>
  <si>
    <t>It contains formulas and will update automatically.</t>
  </si>
  <si>
    <t>Summary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</si>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</sst>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"/>
    <numFmt numFmtId="165" formatCode="&quot;$&quot;#,##0"/>
    <numFmt numFmtId="166" formatCode="mmm&quot; '&quot;yy"/>
  </numFmts>
  <fonts count="70">
    <font>
      <sz val="10.0"/>
      <color rgb="FF000000"/>
      <name val="Arial"/>
    </font>
    <font>
      <b/>
      <sz val="18.0"/>
      <color rgb="FFFFFFFF"/>
      <name val="Arial"/>
    </font>
    <font>
      <b/>
      <sz val="12.0"/>
      <color rgb="FF000000"/>
      <name val="Arial"/>
    </font>
    <font>
      <b/>
      <sz val="17.0"/>
      <color rgb="FFFFFFFF"/>
      <name val="Arial"/>
    </font>
    <font>
      <sz val="12.0"/>
      <color rgb="FFFFFFFF"/>
      <name val="Arial"/>
    </font>
    <font/>
    <font>
      <b/>
      <i/>
      <sz val="11.0"/>
      <color rgb="FFFFFFFF"/>
      <name val="Arial"/>
    </font>
    <font>
      <sz val="18.0"/>
      <color rgb="FFFFFFFF"/>
      <name val="Arial"/>
    </font>
    <font>
      <b/>
      <i/>
      <sz val="11.0"/>
      <color rgb="FF000000"/>
      <name val="Arial"/>
    </font>
    <font>
      <b/>
      <color rgb="FF6B6C72"/>
      <name val="Arial"/>
    </font>
    <font>
      <sz val="11.0"/>
      <color rgb="FFFFFFFF"/>
      <name val="Arial"/>
    </font>
    <font>
      <color rgb="FF6B6C72"/>
      <name val="Arial"/>
    </font>
    <font>
      <i/>
      <sz val="11.0"/>
      <color rgb="FFFFFFFF"/>
      <name val="Arial"/>
    </font>
    <font>
      <color rgb="FF576475"/>
      <name val="Arial"/>
    </font>
    <font>
      <b/>
      <i/>
      <sz val="9.0"/>
      <color rgb="FFFFFFFF"/>
      <name val="Arial"/>
    </font>
    <font>
      <b/>
      <color rgb="FFFFFFFF"/>
      <name val="Arial"/>
    </font>
    <font>
      <b/>
      <sz val="12.0"/>
      <color rgb="FF6B6C72"/>
      <name val="Arial"/>
    </font>
    <font>
      <i/>
      <color rgb="FFFFFFFF"/>
      <name val="Arial"/>
    </font>
    <font>
      <sz val="12.0"/>
      <color rgb="FF6B6C72"/>
      <name val="Arial"/>
    </font>
    <font>
      <color rgb="FFFFFFFF"/>
      <name val="Arial"/>
    </font>
    <font>
      <b/>
      <i/>
      <sz val="11.0"/>
      <color rgb="FF6B6C72"/>
      <name val="Arial"/>
    </font>
    <font>
      <b/>
      <sz val="12.0"/>
      <color rgb="FF666666"/>
      <name val="Arial"/>
    </font>
    <font>
      <b/>
      <i/>
      <sz val="10.0"/>
      <color rgb="FF6B6C72"/>
      <name val="Arial"/>
    </font>
    <font>
      <b/>
      <sz val="10.0"/>
      <color rgb="FF556376"/>
    </font>
    <font>
      <sz val="11.0"/>
      <color rgb="FF000000"/>
      <name val="Arial"/>
    </font>
    <font>
      <sz val="10.0"/>
      <color rgb="FF556376"/>
    </font>
    <font>
      <sz val="16.0"/>
      <color rgb="FF000000"/>
      <name val="Arial"/>
    </font>
    <font>
      <b/>
      <color rgb="FF556376"/>
      <name val="Arial"/>
    </font>
    <font>
      <sz val="9.0"/>
      <color rgb="FF000000"/>
      <name val="Arial"/>
    </font>
    <font>
      <b/>
      <i/>
      <sz val="11.0"/>
      <color rgb="FF334960"/>
      <name val="Arial"/>
    </font>
    <font>
      <sz val="10.0"/>
      <color rgb="FF334960"/>
      <name val="Arial"/>
    </font>
    <font>
      <sz val="9.0"/>
      <color rgb="FF576475"/>
      <name val="Arial"/>
    </font>
    <font>
      <sz val="9.0"/>
      <color rgb="FF576475"/>
    </font>
    <font>
      <i/>
      <sz val="9.0"/>
      <color rgb="FF6C7687"/>
      <name val="Arial"/>
    </font>
    <font>
      <i/>
      <sz val="9.0"/>
      <color rgb="FF334960"/>
      <name val="Arial"/>
    </font>
    <font>
      <b/>
      <color rgb="FF576475"/>
      <name val="Arial"/>
    </font>
    <font>
      <b/>
      <sz val="12.0"/>
      <color rgb="FF666666"/>
    </font>
    <font>
      <sz val="10.0"/>
    </font>
    <font>
      <sz val="18.0"/>
      <color rgb="FF556376"/>
    </font>
    <font>
      <i/>
      <sz val="9.0"/>
      <color rgb="FFA7B0BF"/>
      <name val="Arial"/>
    </font>
    <font>
      <b/>
      <i/>
      <sz val="11.0"/>
      <color rgb="FF556376"/>
      <name val="Arial"/>
    </font>
    <font>
      <sz val="9.0"/>
      <color rgb="FFD9D9D9"/>
      <name val="Arial"/>
    </font>
    <font>
      <sz val="6.0"/>
      <color rgb="FFFFFFFF"/>
    </font>
    <font>
      <sz val="6.0"/>
      <color rgb="FFB7B7B7"/>
    </font>
    <font>
      <b/>
      <sz val="9.0"/>
      <color rgb="FF055393"/>
    </font>
    <font>
      <b/>
      <sz val="12.0"/>
      <color rgb="FF108000"/>
      <name val="Arial"/>
    </font>
    <font>
      <i/>
      <name val="Arial"/>
    </font>
    <font>
      <name val="Arial"/>
    </font>
    <font>
      <sz val="9.0"/>
    </font>
    <font>
      <b/>
      <sz val="9.0"/>
      <color rgb="FFE60000"/>
    </font>
    <font>
      <sz val="9.0"/>
      <color rgb="FF434343"/>
    </font>
    <font>
      <sz val="6.0"/>
      <color rgb="FFB7B7B7"/>
      <name val="Arial"/>
    </font>
    <font>
      <sz val="6.0"/>
      <color rgb="FFFFFFFF"/>
      <name val="Arial"/>
    </font>
    <font>
      <sz val="6.0"/>
      <color rgb="FF6C7687"/>
      <name val="Arial"/>
    </font>
    <font>
      <b/>
      <sz val="18.0"/>
      <color rgb="FF6C7687"/>
      <name val="Arial"/>
    </font>
    <font>
      <sz val="18.0"/>
      <color rgb="FF6C7687"/>
      <name val="Arial"/>
    </font>
    <font>
      <color rgb="FF6C7687"/>
      <name val="Arial"/>
    </font>
    <font>
      <i/>
      <color rgb="FF6C7687"/>
      <name val="Arial"/>
    </font>
    <font>
      <b/>
      <sz val="6.0"/>
      <color rgb="FFFFFFFF"/>
      <name val="Arial"/>
    </font>
    <font>
      <b/>
      <i/>
      <sz val="6.0"/>
      <color rgb="FFB7B7B7"/>
      <name val="Arial"/>
    </font>
    <font>
      <b/>
      <sz val="10.0"/>
      <color rgb="FFFFFFFF"/>
      <name val="Arial"/>
    </font>
    <font>
      <b/>
      <sz val="11.0"/>
      <color rgb="FF334960"/>
      <name val="Arial"/>
    </font>
    <font>
      <b/>
      <color rgb="FF334960"/>
      <name val="Arial"/>
    </font>
    <font>
      <i/>
      <sz val="10.0"/>
      <color rgb="FF6C7687"/>
      <name val="Arial"/>
    </font>
    <font>
      <color rgb="FF334960"/>
      <name val="Arial"/>
    </font>
    <font>
      <b/>
      <color rgb="FF222222"/>
      <name val="Arial"/>
    </font>
    <font>
      <color rgb="FF222222"/>
      <name val="Arial"/>
    </font>
    <font>
      <sz val="11.0"/>
      <color rgb="FF6C7687"/>
      <name val="Arial"/>
    </font>
    <font>
      <b/>
      <sz val="10.0"/>
      <color rgb="FF334960"/>
      <name val="Arial"/>
    </font>
    <font>
      <sz val="10.0"/>
      <color rgb="FF57647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08000"/>
        <bgColor rgb="FF108000"/>
      </patternFill>
    </fill>
    <fill>
      <patternFill patternType="solid">
        <fgColor rgb="FFECEEF1"/>
        <bgColor rgb="FFECEEF1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69">
    <border/>
    <border>
      <top style="thin">
        <color rgb="FFF9F9F9"/>
      </top>
    </border>
    <border>
      <left style="thin">
        <color rgb="FF108000"/>
      </left>
      <right style="thin">
        <color rgb="FF108000"/>
      </right>
      <top style="thin">
        <color rgb="FF108000"/>
      </top>
      <bottom style="thin">
        <color rgb="FF108000"/>
      </bottom>
    </border>
    <border>
      <left style="thin">
        <color rgb="FFECEEF1"/>
      </left>
      <right style="thin">
        <color rgb="FFECEEF1"/>
      </right>
      <bottom style="thin">
        <color rgb="FFECEEF1"/>
      </bottom>
    </border>
    <border>
      <left style="thin">
        <color rgb="FFECEEF1"/>
      </left>
      <right style="thin">
        <color rgb="FFD9D9D9"/>
      </right>
      <bottom style="thin">
        <color rgb="FFECEEF1"/>
      </bottom>
    </border>
    <border>
      <right style="thin">
        <color rgb="FFF9F9F9"/>
      </right>
      <bottom style="dotted">
        <color rgb="FFCCCCCC"/>
      </bottom>
    </border>
    <border>
      <left style="thin">
        <color rgb="FFF9F9F9"/>
      </left>
      <right style="thin">
        <color rgb="FFF9F9F9"/>
      </right>
      <bottom style="dotted">
        <color rgb="FFCCCCCC"/>
      </bottom>
    </border>
    <border>
      <left style="thin">
        <color rgb="FFF9F9F9"/>
      </left>
      <right style="thin">
        <color rgb="FFFFFFFF"/>
      </right>
      <bottom style="dotted">
        <color rgb="FFCCCCCC"/>
      </bottom>
    </border>
    <border>
      <bottom style="dotted">
        <color rgb="FFD9D9D9"/>
      </bottom>
    </border>
    <border>
      <left style="thin">
        <color rgb="FFECEEF1"/>
      </left>
      <right style="thin">
        <color rgb="FFECEEF1"/>
      </right>
      <top style="thin">
        <color rgb="FFECEEF1"/>
      </top>
      <bottom style="thin">
        <color rgb="FFECEEF1"/>
      </bottom>
    </border>
    <border>
      <left style="thin">
        <color rgb="FFECEEF1"/>
      </left>
      <right style="thin">
        <color rgb="FFD9D9D9"/>
      </right>
      <top style="thin">
        <color rgb="FFECEEF1"/>
      </top>
      <bottom style="thin">
        <color rgb="FFECEEF1"/>
      </bottom>
    </border>
    <border>
      <top style="dotted">
        <color rgb="FFCCCCCC"/>
      </top>
      <bottom style="hair">
        <color rgb="FFFFFFFF"/>
      </bottom>
    </border>
    <border>
      <right style="thin">
        <color rgb="FFFFFFFF"/>
      </right>
      <top style="dotted">
        <color rgb="FFCCCCCC"/>
      </top>
      <bottom style="hair">
        <color rgb="FFFFFFFF"/>
      </bottom>
    </border>
    <border>
      <left style="thin">
        <color rgb="FFFFFFFF"/>
      </left>
      <right style="thin">
        <color rgb="FFFFFFFF"/>
      </right>
      <top style="dotted">
        <color rgb="FFCCCCCC"/>
      </top>
      <bottom style="thin">
        <color rgb="FFD9D9D9"/>
      </bottom>
    </border>
    <border>
      <right style="dotted">
        <color rgb="FFFFFFFF"/>
      </right>
      <top style="dotted">
        <color rgb="FFCCCCCC"/>
      </top>
      <bottom style="thin">
        <color rgb="FFD9D9D9"/>
      </bottom>
    </border>
    <border>
      <left style="dotted">
        <color rgb="FFFFFFFF"/>
      </left>
      <right style="dotted">
        <color rgb="FFFFFFFF"/>
      </right>
      <top style="dotted">
        <color rgb="FFCCCCCC"/>
      </top>
      <bottom style="thin">
        <color rgb="FFD9D9D9"/>
      </bottom>
    </border>
    <border>
      <right style="thin">
        <color rgb="FFFFFFFF"/>
      </right>
      <top style="dotted">
        <color rgb="FFCCCCCC"/>
      </top>
      <bottom style="thin">
        <color rgb="FFFFFFFF"/>
      </bottom>
    </border>
    <border>
      <left style="dotted">
        <color rgb="FFFFFFFF"/>
      </left>
      <right style="thin">
        <color rgb="FFFFFFFF"/>
      </right>
      <top style="dotted">
        <color rgb="FFCCCCCC"/>
      </top>
      <bottom style="thin">
        <color rgb="FFFFFFFF"/>
      </bottom>
    </border>
    <border>
      <right style="thin">
        <color rgb="FFFFFFFF"/>
      </right>
      <top style="hair">
        <color rgb="FFFFFFFF"/>
      </top>
      <bottom style="hair">
        <color rgb="FFFFFFFF"/>
      </bottom>
    </border>
    <border>
      <right style="dotted">
        <color rgb="FFFFFFFF"/>
      </right>
      <top style="thin">
        <color rgb="FFD9D9D9"/>
      </top>
      <bottom style="thin">
        <color rgb="FFD9D9D9"/>
      </bottom>
    </border>
    <border>
      <left style="dotted">
        <color rgb="FFFFFFFF"/>
      </left>
      <right style="dotted">
        <color rgb="FFFFFFFF"/>
      </right>
      <top style="thin">
        <color rgb="FFD9D9D9"/>
      </top>
      <bottom style="thin">
        <color rgb="FFD9D9D9"/>
      </bottom>
    </border>
    <border>
      <left style="dotted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right style="thin">
        <color rgb="FFFFFFFF"/>
      </right>
      <top style="hair">
        <color rgb="FFFFFFFF"/>
      </top>
      <bottom style="dotted">
        <color rgb="FFFFFFFF"/>
      </bottom>
    </border>
    <border>
      <right style="dotted">
        <color rgb="FFFFFFFF"/>
      </right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FFFFFF"/>
      </left>
      <right style="dotted">
        <color rgb="FFFFFFFF"/>
      </right>
    </border>
    <border>
      <top style="hair">
        <color rgb="FFFFFFFF"/>
      </top>
      <bottom style="hair">
        <color rgb="FFFFFFFF"/>
      </bottom>
    </border>
    <border>
      <top style="hair">
        <color rgb="FFFFFFFF"/>
      </top>
      <bottom style="dotted">
        <color rgb="FFFFFFFF"/>
      </bottom>
    </border>
    <border>
      <left style="dotted">
        <color rgb="FFFFFFFF"/>
      </left>
      <right style="thin">
        <color rgb="FFFFFFFF"/>
      </right>
      <top style="thin">
        <color rgb="FFFFFFFF"/>
      </top>
      <bottom style="dotted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</border>
    <border>
      <right style="thin">
        <color rgb="FFFFFFFF"/>
      </right>
      <top style="dotted">
        <color rgb="FFFFFFFF"/>
      </top>
      <bottom style="dotted">
        <color rgb="FFD9D9D9"/>
      </bottom>
    </border>
    <border>
      <left style="thin">
        <color rgb="FFFFFFFF"/>
      </left>
      <right style="thin">
        <color rgb="FFFFFFFF"/>
      </right>
      <bottom style="dotted">
        <color rgb="FFD9D9D9"/>
      </bottom>
    </border>
    <border>
      <right style="thin">
        <color rgb="FFFFFFFF"/>
      </right>
      <top style="thin">
        <color rgb="FFFFFFFF"/>
      </top>
      <bottom style="dotted">
        <color rgb="FFFFFFFF"/>
      </bottom>
    </border>
    <border>
      <top style="dotted">
        <color rgb="FFFFFFFF"/>
      </top>
    </border>
    <border>
      <left style="thin">
        <color rgb="FFFFFFFF"/>
      </left>
      <right style="thin">
        <color rgb="FFFFFFFF"/>
      </right>
      <top style="dotted">
        <color rgb="FFFFFFFF"/>
      </top>
      <bottom style="dotted">
        <color rgb="FFD9D9D9"/>
      </bottom>
    </border>
    <border>
      <right style="thin">
        <color rgb="FFF9F9F9"/>
      </right>
      <top style="dotted">
        <color rgb="FFD9D9D9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D9D9D9"/>
      </top>
      <bottom style="dotted">
        <color rgb="FFCCCCCC"/>
      </bottom>
    </border>
    <border>
      <right style="thin">
        <color rgb="FFFFFFFF"/>
      </right>
      <top style="dotted">
        <color rgb="FFFFFFFF"/>
      </top>
    </border>
    <border>
      <left style="thin">
        <color rgb="FFF9F9F9"/>
      </left>
      <right style="thin">
        <color rgb="FFFFFFFF"/>
      </right>
      <top style="dotted">
        <color rgb="FFD9D9D9"/>
      </top>
      <bottom style="dotted">
        <color rgb="FFCCCCCC"/>
      </bottom>
    </border>
    <border>
      <right style="thin">
        <color rgb="FFFFFFFF"/>
      </right>
      <top style="hair">
        <color rgb="FFFFFFFF"/>
      </top>
      <bottom style="thin">
        <color rgb="FFFFFFFF"/>
      </bottom>
    </border>
    <border>
      <bottom style="dotted">
        <color rgb="FFFFFFFF"/>
      </bottom>
    </border>
    <border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FFFFFF"/>
      </bottom>
    </border>
    <border>
      <left style="thin">
        <color rgb="FFFFFFFF"/>
      </left>
      <top style="thin">
        <color rgb="FFD9D9D9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9F9F9"/>
      </left>
      <right style="dotted">
        <color rgb="FFFFFFFF"/>
      </right>
      <top style="dotted">
        <color rgb="FFD9D9D9"/>
      </top>
      <bottom style="dotted">
        <color rgb="FFCCCCCC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  <top style="thin">
        <color rgb="FFFFFFFF"/>
      </top>
    </border>
    <border>
      <bottom style="dotted">
        <color rgb="FFCCCCCC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dotted">
        <color rgb="FFCCCCCC"/>
      </bottom>
    </border>
    <border>
      <right style="thin">
        <color rgb="FFFFFFFF"/>
      </right>
      <top style="thin">
        <color rgb="FFFFFFFF"/>
      </top>
      <bottom style="dotted">
        <color rgb="FFCCCCCC"/>
      </bottom>
    </border>
    <border>
      <right style="thin">
        <color rgb="FFF9F9F9"/>
      </right>
      <top style="dotted">
        <color rgb="FFCCCCCC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CCCCCC"/>
      </top>
      <bottom style="dotted">
        <color rgb="FFCCCCCC"/>
      </bottom>
    </border>
    <border>
      <left style="thin">
        <color rgb="FFF9F9F9"/>
      </left>
      <right style="dotted">
        <color rgb="FFFFFFFF"/>
      </right>
      <top style="dotted">
        <color rgb="FFCCCCCC"/>
      </top>
      <bottom style="dotted">
        <color rgb="FFCCCCCC"/>
      </bottom>
    </border>
    <border>
      <top style="dotted">
        <color rgb="FFCCCCCC"/>
      </top>
      <bottom style="dotted">
        <color rgb="FFFFFFFF"/>
      </bottom>
    </border>
    <border>
      <right style="thin">
        <color rgb="FFFFFFFF"/>
      </right>
    </border>
    <border>
      <top style="hair">
        <color rgb="FFFFFFFF"/>
      </top>
    </border>
    <border>
      <top style="hair">
        <color rgb="FFFFFFFF"/>
      </top>
      <bottom style="dotted">
        <color rgb="FFCCCCCC"/>
      </bottom>
    </border>
    <border>
      <left style="thin">
        <color rgb="FFF9F9F9"/>
      </left>
      <right style="thin">
        <color rgb="FFF9F9F9"/>
      </right>
      <bottom style="thin">
        <color rgb="FFF9F9F9"/>
      </bottom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</border>
    <border>
      <left style="thin">
        <color rgb="FFF9F9F9"/>
      </left>
      <right style="thin">
        <color rgb="FFF9F9F9"/>
      </right>
      <top style="thin">
        <color rgb="FFF9F9F9"/>
      </top>
      <bottom style="dotted">
        <color rgb="FFCCCCCC"/>
      </bottom>
    </border>
    <border>
      <left style="thin">
        <color rgb="FFF9F9F9"/>
      </left>
      <right style="thin">
        <color rgb="FFF9F9F9"/>
      </right>
      <top style="dotted">
        <color rgb="FFCCCCCC"/>
      </top>
      <bottom style="thin">
        <color rgb="FFF9F9F9"/>
      </bottom>
    </border>
    <border>
      <left style="thin">
        <color rgb="FFFFFFFF"/>
      </left>
      <right style="thin">
        <color rgb="FFF9F9F9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9F9F9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2" fillId="2" fontId="2" numFmtId="0" xfId="0" applyAlignment="1" applyBorder="1" applyFont="1">
      <alignment horizontal="right" readingOrder="0" shrinkToFit="0" vertical="center" wrapText="1"/>
    </xf>
    <xf borderId="1" fillId="2" fontId="3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right" readingOrder="0" shrinkToFit="0" vertical="center" wrapText="1"/>
    </xf>
    <xf borderId="1" fillId="0" fontId="5" numFmtId="0" xfId="0" applyBorder="1" applyFont="1"/>
    <xf borderId="2" fillId="2" fontId="6" numFmtId="0" xfId="0" applyAlignment="1" applyBorder="1" applyFont="1">
      <alignment horizontal="right" readingOrder="0" vertical="center"/>
    </xf>
    <xf borderId="1" fillId="2" fontId="3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left"/>
    </xf>
    <xf borderId="2" fillId="2" fontId="8" numFmtId="0" xfId="0" applyAlignment="1" applyBorder="1" applyFont="1">
      <alignment horizontal="right" readingOrder="0" vertical="center"/>
    </xf>
    <xf borderId="0" fillId="2" fontId="9" numFmtId="49" xfId="0" applyAlignment="1" applyFont="1" applyNumberFormat="1">
      <alignment horizontal="left" vertical="top"/>
    </xf>
    <xf borderId="2" fillId="2" fontId="7" numFmtId="0" xfId="0" applyAlignment="1" applyBorder="1" applyFont="1">
      <alignment horizontal="left" readingOrder="0" vertical="center"/>
    </xf>
    <xf borderId="2" fillId="2" fontId="10" numFmtId="164" xfId="0" applyAlignment="1" applyBorder="1" applyFont="1" applyNumberFormat="1">
      <alignment horizontal="right" readingOrder="0" vertical="center"/>
    </xf>
    <xf borderId="0" fillId="2" fontId="11" numFmtId="0" xfId="0" applyAlignment="1" applyFont="1">
      <alignment horizontal="left"/>
    </xf>
    <xf borderId="2" fillId="2" fontId="12" numFmtId="165" xfId="0" applyAlignment="1" applyBorder="1" applyFont="1" applyNumberFormat="1">
      <alignment horizontal="right" readingOrder="0" vertical="center"/>
    </xf>
    <xf borderId="0" fillId="2" fontId="11" numFmtId="0" xfId="0" applyAlignment="1" applyFont="1">
      <alignment horizontal="center"/>
    </xf>
    <xf borderId="2" fillId="2" fontId="12" numFmtId="0" xfId="0" applyAlignment="1" applyBorder="1" applyFont="1">
      <alignment horizontal="right" readingOrder="0" vertical="center"/>
    </xf>
    <xf borderId="0" fillId="2" fontId="13" numFmtId="0" xfId="0" applyAlignment="1" applyFont="1">
      <alignment horizontal="left"/>
    </xf>
    <xf borderId="2" fillId="2" fontId="14" numFmtId="0" xfId="0" applyAlignment="1" applyBorder="1" applyFont="1">
      <alignment horizontal="right" readingOrder="0" vertical="center"/>
    </xf>
    <xf borderId="0" fillId="2" fontId="15" numFmtId="49" xfId="0" applyAlignment="1" applyFont="1" applyNumberFormat="1">
      <alignment readingOrder="0" vertical="top"/>
    </xf>
    <xf borderId="3" fillId="3" fontId="16" numFmtId="0" xfId="0" applyAlignment="1" applyBorder="1" applyFill="1" applyFont="1">
      <alignment horizontal="right" readingOrder="0" shrinkToFit="0" vertical="center" wrapText="1"/>
    </xf>
    <xf borderId="0" fillId="2" fontId="17" numFmtId="0" xfId="0" applyAlignment="1" applyFont="1">
      <alignment readingOrder="0" shrinkToFit="0" vertical="top" wrapText="1"/>
    </xf>
    <xf borderId="3" fillId="3" fontId="18" numFmtId="0" xfId="0" applyAlignment="1" applyBorder="1" applyFont="1">
      <alignment horizontal="right" readingOrder="0" shrinkToFit="0" vertical="center" wrapText="1"/>
    </xf>
    <xf borderId="0" fillId="2" fontId="19" numFmtId="0" xfId="0" applyAlignment="1" applyFont="1">
      <alignment vertical="top"/>
    </xf>
    <xf borderId="4" fillId="3" fontId="20" numFmtId="0" xfId="0" applyAlignment="1" applyBorder="1" applyFont="1">
      <alignment horizontal="right" readingOrder="0" vertical="center"/>
    </xf>
    <xf borderId="0" fillId="4" fontId="16" numFmtId="49" xfId="0" applyAlignment="1" applyFill="1" applyFont="1" applyNumberFormat="1">
      <alignment horizontal="left" readingOrder="0" vertical="center"/>
    </xf>
    <xf borderId="5" fillId="5" fontId="8" numFmtId="0" xfId="0" applyAlignment="1" applyBorder="1" applyFill="1" applyFont="1">
      <alignment horizontal="right" readingOrder="0" vertical="center"/>
    </xf>
    <xf borderId="0" fillId="4" fontId="21" numFmtId="0" xfId="0" applyAlignment="1" applyFont="1">
      <alignment horizontal="left" readingOrder="0" vertical="center"/>
    </xf>
    <xf borderId="6" fillId="5" fontId="22" numFmtId="0" xfId="0" applyAlignment="1" applyBorder="1" applyFont="1">
      <alignment horizontal="left" readingOrder="0" vertical="center"/>
    </xf>
    <xf borderId="0" fillId="4" fontId="11" numFmtId="0" xfId="0" applyAlignment="1" applyFont="1">
      <alignment vertical="center"/>
    </xf>
    <xf borderId="0" fillId="4" fontId="11" numFmtId="0" xfId="0" applyAlignment="1" applyFont="1">
      <alignment horizontal="center" vertical="center"/>
    </xf>
    <xf borderId="0" fillId="4" fontId="13" numFmtId="0" xfId="0" applyAlignment="1" applyFont="1">
      <alignment vertical="center"/>
    </xf>
    <xf borderId="0" fillId="4" fontId="23" numFmtId="49" xfId="0" applyAlignment="1" applyFont="1" applyNumberFormat="1">
      <alignment horizontal="right" vertical="top"/>
    </xf>
    <xf borderId="6" fillId="5" fontId="24" numFmtId="165" xfId="0" applyAlignment="1" applyBorder="1" applyFont="1" applyNumberFormat="1">
      <alignment horizontal="right" readingOrder="0" vertical="center"/>
    </xf>
    <xf borderId="0" fillId="4" fontId="25" numFmtId="0" xfId="0" applyAlignment="1" applyFont="1">
      <alignment horizontal="left" readingOrder="0" vertical="top"/>
    </xf>
    <xf borderId="3" fillId="3" fontId="20" numFmtId="0" xfId="0" applyAlignment="1" applyBorder="1" applyFont="1">
      <alignment horizontal="right" readingOrder="0" vertical="center"/>
    </xf>
    <xf borderId="0" fillId="4" fontId="13" numFmtId="0" xfId="0" applyAlignment="1" applyFont="1">
      <alignment horizontal="left" vertical="center"/>
    </xf>
    <xf borderId="6" fillId="5" fontId="26" numFmtId="165" xfId="0" applyAlignment="1" applyBorder="1" applyFont="1" applyNumberFormat="1">
      <alignment horizontal="right" readingOrder="0" vertical="center"/>
    </xf>
    <xf borderId="0" fillId="4" fontId="25" numFmtId="0" xfId="0" applyAlignment="1" applyFont="1">
      <alignment horizontal="left" vertical="top"/>
    </xf>
    <xf borderId="0" fillId="4" fontId="27" numFmtId="49" xfId="0" applyAlignment="1" applyFont="1" applyNumberFormat="1">
      <alignment horizontal="right" readingOrder="0" vertical="top"/>
    </xf>
    <xf borderId="0" fillId="4" fontId="25" numFmtId="0" xfId="0" applyAlignment="1" applyFont="1">
      <alignment horizontal="left" readingOrder="0" shrinkToFit="0" vertical="top" wrapText="1"/>
    </xf>
    <xf borderId="7" fillId="5" fontId="28" numFmtId="165" xfId="0" applyAlignment="1" applyBorder="1" applyFont="1" applyNumberFormat="1">
      <alignment horizontal="right" readingOrder="0" vertical="center"/>
    </xf>
    <xf borderId="8" fillId="4" fontId="9" numFmtId="49" xfId="0" applyAlignment="1" applyBorder="1" applyFont="1" applyNumberFormat="1">
      <alignment horizontal="left" vertical="top"/>
    </xf>
    <xf borderId="9" fillId="3" fontId="16" numFmtId="0" xfId="0" applyAlignment="1" applyBorder="1" applyFont="1">
      <alignment horizontal="right" readingOrder="0" shrinkToFit="0" vertical="center" wrapText="1"/>
    </xf>
    <xf borderId="9" fillId="3" fontId="20" numFmtId="0" xfId="0" applyAlignment="1" applyBorder="1" applyFont="1">
      <alignment horizontal="right" readingOrder="0" vertical="center"/>
    </xf>
    <xf borderId="9" fillId="3" fontId="18" numFmtId="0" xfId="0" applyAlignment="1" applyBorder="1" applyFont="1">
      <alignment horizontal="right" readingOrder="0" shrinkToFit="0" vertical="center" wrapText="1"/>
    </xf>
    <xf borderId="9" fillId="3" fontId="18" numFmtId="0" xfId="0" applyAlignment="1" applyBorder="1" applyFont="1">
      <alignment horizontal="right" readingOrder="0" shrinkToFit="0" vertical="top" wrapText="1"/>
    </xf>
    <xf borderId="10" fillId="3" fontId="20" numFmtId="0" xfId="0" applyAlignment="1" applyBorder="1" applyFont="1">
      <alignment horizontal="right" readingOrder="0" vertical="center"/>
    </xf>
    <xf borderId="11" fillId="0" fontId="29" numFmtId="0" xfId="0" applyAlignment="1" applyBorder="1" applyFont="1">
      <alignment horizontal="right" readingOrder="0" vertical="center"/>
    </xf>
    <xf borderId="12" fillId="0" fontId="29" numFmtId="0" xfId="0" applyAlignment="1" applyBorder="1" applyFont="1">
      <alignment horizontal="right" readingOrder="0" vertical="center"/>
    </xf>
    <xf borderId="13" fillId="0" fontId="30" numFmtId="0" xfId="0" applyAlignment="1" applyBorder="1" applyFont="1">
      <alignment horizontal="left" readingOrder="0" vertical="center"/>
    </xf>
    <xf borderId="14" fillId="0" fontId="30" numFmtId="0" xfId="0" applyAlignment="1" applyBorder="1" applyFont="1">
      <alignment horizontal="left" readingOrder="0" vertical="center"/>
    </xf>
    <xf borderId="13" fillId="0" fontId="31" numFmtId="165" xfId="0" applyAlignment="1" applyBorder="1" applyFont="1" applyNumberFormat="1">
      <alignment horizontal="right" readingOrder="0" vertical="center"/>
    </xf>
    <xf borderId="8" fillId="4" fontId="11" numFmtId="0" xfId="0" applyAlignment="1" applyBorder="1" applyFont="1">
      <alignment horizontal="left"/>
    </xf>
    <xf borderId="8" fillId="4" fontId="11" numFmtId="0" xfId="0" applyAlignment="1" applyBorder="1" applyFont="1">
      <alignment horizontal="center"/>
    </xf>
    <xf borderId="13" fillId="0" fontId="32" numFmtId="165" xfId="0" applyAlignment="1" applyBorder="1" applyFont="1" applyNumberFormat="1">
      <alignment horizontal="right" readingOrder="0" vertical="center"/>
    </xf>
    <xf borderId="8" fillId="4" fontId="13" numFmtId="0" xfId="0" applyAlignment="1" applyBorder="1" applyFont="1">
      <alignment horizontal="left"/>
    </xf>
    <xf borderId="13" fillId="0" fontId="33" numFmtId="165" xfId="0" applyAlignment="1" applyBorder="1" applyFont="1" applyNumberFormat="1">
      <alignment horizontal="right" vertical="center"/>
    </xf>
    <xf borderId="15" fillId="0" fontId="31" numFmtId="165" xfId="0" applyAlignment="1" applyBorder="1" applyFont="1" applyNumberFormat="1">
      <alignment horizontal="right" readingOrder="0" vertical="center"/>
    </xf>
    <xf borderId="16" fillId="0" fontId="34" numFmtId="165" xfId="0" applyAlignment="1" applyBorder="1" applyFont="1" applyNumberFormat="1">
      <alignment horizontal="right" vertical="center"/>
    </xf>
    <xf borderId="15" fillId="0" fontId="33" numFmtId="165" xfId="0" applyAlignment="1" applyBorder="1" applyFont="1" applyNumberFormat="1">
      <alignment horizontal="right" vertical="center"/>
    </xf>
    <xf borderId="0" fillId="0" fontId="9" numFmtId="49" xfId="0" applyAlignment="1" applyFont="1" applyNumberFormat="1">
      <alignment horizontal="left" vertical="top"/>
    </xf>
    <xf borderId="0" fillId="0" fontId="11" numFmtId="0" xfId="0" applyAlignment="1" applyFont="1">
      <alignment horizontal="left"/>
    </xf>
    <xf borderId="17" fillId="0" fontId="34" numFmtId="165" xfId="0" applyAlignment="1" applyBorder="1" applyFont="1" applyNumberFormat="1">
      <alignment horizontal="right" vertical="center"/>
    </xf>
    <xf borderId="0" fillId="0" fontId="11" numFmtId="0" xfId="0" applyAlignment="1" applyFont="1">
      <alignment horizontal="center"/>
    </xf>
    <xf borderId="18" fillId="0" fontId="29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left"/>
    </xf>
    <xf borderId="19" fillId="0" fontId="30" numFmtId="0" xfId="0" applyAlignment="1" applyBorder="1" applyFont="1">
      <alignment horizontal="left" readingOrder="0" vertical="center"/>
    </xf>
    <xf borderId="0" fillId="0" fontId="35" numFmtId="49" xfId="0" applyAlignment="1" applyFont="1" applyNumberFormat="1">
      <alignment readingOrder="0" vertical="center"/>
    </xf>
    <xf borderId="20" fillId="0" fontId="31" numFmtId="165" xfId="0" applyAlignment="1" applyBorder="1" applyFont="1" applyNumberFormat="1">
      <alignment horizontal="right" readingOrder="0" vertical="center"/>
    </xf>
    <xf borderId="0" fillId="0" fontId="36" numFmtId="0" xfId="0" applyAlignment="1" applyFont="1">
      <alignment horizontal="left" vertical="center"/>
    </xf>
    <xf borderId="0" fillId="0" fontId="37" numFmtId="0" xfId="0" applyAlignment="1" applyFont="1">
      <alignment vertical="center"/>
    </xf>
    <xf borderId="20" fillId="0" fontId="33" numFmtId="165" xfId="0" applyAlignment="1" applyBorder="1" applyFont="1" applyNumberFormat="1">
      <alignment horizontal="right" vertical="center"/>
    </xf>
    <xf borderId="0" fillId="0" fontId="13" numFmtId="0" xfId="0" applyAlignment="1" applyFont="1">
      <alignment vertical="center"/>
    </xf>
    <xf borderId="21" fillId="0" fontId="34" numFmtId="165" xfId="0" applyAlignment="1" applyBorder="1" applyFont="1" applyNumberFormat="1">
      <alignment horizontal="right" vertical="center"/>
    </xf>
    <xf borderId="0" fillId="0" fontId="23" numFmtId="0" xfId="0" applyAlignment="1" applyFont="1">
      <alignment vertical="center"/>
    </xf>
    <xf borderId="22" fillId="0" fontId="29" numFmtId="0" xfId="0" applyAlignment="1" applyBorder="1" applyFont="1">
      <alignment horizontal="right" readingOrder="0" vertical="center"/>
    </xf>
    <xf borderId="0" fillId="0" fontId="38" numFmtId="165" xfId="0" applyAlignment="1" applyFont="1" applyNumberFormat="1">
      <alignment horizontal="left" readingOrder="0" vertical="center"/>
    </xf>
    <xf borderId="23" fillId="0" fontId="30" numFmtId="0" xfId="0" applyAlignment="1" applyBorder="1" applyFont="1">
      <alignment horizontal="left" readingOrder="0" vertical="center"/>
    </xf>
    <xf borderId="0" fillId="0" fontId="37" numFmtId="165" xfId="0" applyAlignment="1" applyFont="1" applyNumberFormat="1">
      <alignment vertical="center"/>
    </xf>
    <xf borderId="23" fillId="0" fontId="31" numFmtId="165" xfId="0" applyAlignment="1" applyBorder="1" applyFont="1" applyNumberFormat="1">
      <alignment horizontal="right" readingOrder="0" vertical="center"/>
    </xf>
    <xf borderId="0" fillId="0" fontId="35" numFmtId="49" xfId="0" applyAlignment="1" applyFont="1" applyNumberFormat="1">
      <alignment readingOrder="0" vertical="top"/>
    </xf>
    <xf borderId="0" fillId="0" fontId="13" numFmtId="0" xfId="0" applyAlignment="1" applyFont="1">
      <alignment vertical="center"/>
    </xf>
    <xf borderId="23" fillId="0" fontId="32" numFmtId="165" xfId="0" applyAlignment="1" applyBorder="1" applyFont="1" applyNumberFormat="1">
      <alignment horizontal="right" readingOrder="0" vertical="center"/>
    </xf>
    <xf borderId="0" fillId="0" fontId="13" numFmtId="0" xfId="0" applyFont="1"/>
    <xf borderId="0" fillId="0" fontId="13" numFmtId="0" xfId="0" applyAlignment="1" applyFont="1">
      <alignment horizontal="center"/>
    </xf>
    <xf borderId="24" fillId="0" fontId="29" numFmtId="0" xfId="0" applyAlignment="1" applyBorder="1" applyFont="1">
      <alignment horizontal="right" readingOrder="0" vertical="center"/>
    </xf>
    <xf borderId="23" fillId="0" fontId="33" numFmtId="165" xfId="0" applyAlignment="1" applyBorder="1" applyFont="1" applyNumberFormat="1">
      <alignment horizontal="right" vertical="center"/>
    </xf>
    <xf borderId="25" fillId="0" fontId="30" numFmtId="0" xfId="0" applyAlignment="1" applyBorder="1" applyFont="1">
      <alignment horizontal="left" vertical="center"/>
    </xf>
    <xf borderId="26" fillId="0" fontId="34" numFmtId="165" xfId="0" applyAlignment="1" applyBorder="1" applyFont="1" applyNumberFormat="1">
      <alignment horizontal="right" vertical="center"/>
    </xf>
    <xf borderId="27" fillId="0" fontId="31" numFmtId="165" xfId="0" applyAlignment="1" applyBorder="1" applyFont="1" applyNumberFormat="1">
      <alignment horizontal="right" readingOrder="0" vertical="center"/>
    </xf>
    <xf borderId="28" fillId="0" fontId="29" numFmtId="0" xfId="0" applyAlignment="1" applyBorder="1" applyFont="1">
      <alignment horizontal="right" readingOrder="0" vertical="center"/>
    </xf>
    <xf borderId="27" fillId="0" fontId="33" numFmtId="165" xfId="0" applyAlignment="1" applyBorder="1" applyFont="1" applyNumberFormat="1">
      <alignment horizontal="right" vertical="center"/>
    </xf>
    <xf borderId="29" fillId="0" fontId="29" numFmtId="0" xfId="0" applyAlignment="1" applyBorder="1" applyFont="1">
      <alignment horizontal="right" readingOrder="0" vertical="center"/>
    </xf>
    <xf borderId="30" fillId="0" fontId="34" numFmtId="165" xfId="0" applyAlignment="1" applyBorder="1" applyFont="1" applyNumberFormat="1">
      <alignment horizontal="right" vertical="center"/>
    </xf>
    <xf borderId="31" fillId="0" fontId="5" numFmtId="0" xfId="0" applyBorder="1" applyFont="1"/>
    <xf borderId="32" fillId="0" fontId="29" numFmtId="0" xfId="0" applyAlignment="1" applyBorder="1" applyFont="1">
      <alignment horizontal="right" readingOrder="0" vertical="center"/>
    </xf>
    <xf borderId="31" fillId="0" fontId="31" numFmtId="165" xfId="0" applyAlignment="1" applyBorder="1" applyFont="1" applyNumberFormat="1">
      <alignment horizontal="right" readingOrder="0" vertical="center"/>
    </xf>
    <xf borderId="33" fillId="0" fontId="30" numFmtId="0" xfId="0" applyAlignment="1" applyBorder="1" applyFont="1">
      <alignment horizontal="left" readingOrder="0" vertical="center"/>
    </xf>
    <xf borderId="31" fillId="0" fontId="33" numFmtId="165" xfId="0" applyAlignment="1" applyBorder="1" applyFont="1" applyNumberFormat="1">
      <alignment horizontal="right" vertical="center"/>
    </xf>
    <xf borderId="33" fillId="0" fontId="31" numFmtId="165" xfId="0" applyAlignment="1" applyBorder="1" applyFont="1" applyNumberFormat="1">
      <alignment horizontal="right" readingOrder="0" vertical="center"/>
    </xf>
    <xf borderId="34" fillId="0" fontId="34" numFmtId="165" xfId="0" applyAlignment="1" applyBorder="1" applyFont="1" applyNumberFormat="1">
      <alignment horizontal="right" vertical="center"/>
    </xf>
    <xf borderId="33" fillId="0" fontId="39" numFmtId="165" xfId="0" applyAlignment="1" applyBorder="1" applyFont="1" applyNumberFormat="1">
      <alignment horizontal="right" vertical="center"/>
    </xf>
    <xf borderId="35" fillId="0" fontId="29" numFmtId="0" xfId="0" applyAlignment="1" applyBorder="1" applyFont="1">
      <alignment horizontal="right" readingOrder="0" vertical="center"/>
    </xf>
    <xf borderId="36" fillId="0" fontId="34" numFmtId="165" xfId="0" applyAlignment="1" applyBorder="1" applyFont="1" applyNumberFormat="1">
      <alignment horizontal="right" vertical="center"/>
    </xf>
    <xf borderId="31" fillId="0" fontId="30" numFmtId="0" xfId="0" applyAlignment="1" applyBorder="1" applyFont="1">
      <alignment horizontal="left" readingOrder="0" vertical="center"/>
    </xf>
    <xf borderId="37" fillId="5" fontId="8" numFmtId="0" xfId="0" applyAlignment="1" applyBorder="1" applyFont="1">
      <alignment horizontal="right" readingOrder="0" vertical="center"/>
    </xf>
    <xf borderId="31" fillId="0" fontId="39" numFmtId="165" xfId="0" applyAlignment="1" applyBorder="1" applyFont="1" applyNumberFormat="1">
      <alignment horizontal="right" vertical="center"/>
    </xf>
    <xf borderId="38" fillId="5" fontId="22" numFmtId="0" xfId="0" applyAlignment="1" applyBorder="1" applyFont="1">
      <alignment horizontal="left" readingOrder="0" vertical="center"/>
    </xf>
    <xf borderId="39" fillId="0" fontId="34" numFmtId="165" xfId="0" applyAlignment="1" applyBorder="1" applyFont="1" applyNumberFormat="1">
      <alignment horizontal="right" vertical="center"/>
    </xf>
    <xf borderId="37" fillId="5" fontId="40" numFmtId="0" xfId="0" applyAlignment="1" applyBorder="1" applyFont="1">
      <alignment horizontal="right" readingOrder="0" vertical="center"/>
    </xf>
    <xf borderId="38" fillId="5" fontId="24" numFmtId="165" xfId="0" applyAlignment="1" applyBorder="1" applyFont="1" applyNumberFormat="1">
      <alignment horizontal="right" readingOrder="0" vertical="center"/>
    </xf>
    <xf borderId="38" fillId="5" fontId="26" numFmtId="165" xfId="0" applyAlignment="1" applyBorder="1" applyFont="1" applyNumberFormat="1">
      <alignment horizontal="right" readingOrder="0" vertical="center"/>
    </xf>
    <xf borderId="40" fillId="5" fontId="28" numFmtId="165" xfId="0" applyAlignment="1" applyBorder="1" applyFont="1" applyNumberFormat="1">
      <alignment horizontal="right" readingOrder="0" vertical="center"/>
    </xf>
    <xf borderId="40" fillId="5" fontId="41" numFmtId="165" xfId="0" applyAlignment="1" applyBorder="1" applyFont="1" applyNumberFormat="1">
      <alignment horizontal="right" readingOrder="0" vertical="center"/>
    </xf>
    <xf borderId="19" fillId="0" fontId="30" numFmtId="0" xfId="0" applyAlignment="1" applyBorder="1" applyFont="1">
      <alignment horizontal="left" vertical="center"/>
    </xf>
    <xf borderId="41" fillId="0" fontId="29" numFmtId="0" xfId="0" applyAlignment="1" applyBorder="1" applyFont="1">
      <alignment horizontal="right" readingOrder="0" vertical="center"/>
    </xf>
    <xf borderId="42" fillId="0" fontId="29" numFmtId="0" xfId="0" applyAlignment="1" applyBorder="1" applyFont="1">
      <alignment horizontal="right" readingOrder="0" vertical="center"/>
    </xf>
    <xf borderId="43" fillId="0" fontId="30" numFmtId="0" xfId="0" applyAlignment="1" applyBorder="1" applyFont="1">
      <alignment horizontal="left" vertical="center"/>
    </xf>
    <xf borderId="31" fillId="0" fontId="32" numFmtId="165" xfId="0" applyAlignment="1" applyBorder="1" applyFont="1" applyNumberFormat="1">
      <alignment horizontal="right" vertical="center"/>
    </xf>
    <xf borderId="44" fillId="0" fontId="31" numFmtId="165" xfId="0" applyAlignment="1" applyBorder="1" applyFont="1" applyNumberFormat="1">
      <alignment horizontal="right" readingOrder="0" vertical="center"/>
    </xf>
    <xf borderId="31" fillId="0" fontId="32" numFmtId="165" xfId="0" applyAlignment="1" applyBorder="1" applyFont="1" applyNumberFormat="1">
      <alignment horizontal="right" readingOrder="0" vertical="center"/>
    </xf>
    <xf borderId="44" fillId="0" fontId="33" numFmtId="165" xfId="0" applyAlignment="1" applyBorder="1" applyFont="1" applyNumberFormat="1">
      <alignment horizontal="right" vertical="center"/>
    </xf>
    <xf borderId="31" fillId="0" fontId="30" numFmtId="0" xfId="0" applyAlignment="1" applyBorder="1" applyFont="1">
      <alignment horizontal="left" vertical="center"/>
    </xf>
    <xf borderId="45" fillId="0" fontId="33" numFmtId="165" xfId="0" applyAlignment="1" applyBorder="1" applyFont="1" applyNumberFormat="1">
      <alignment horizontal="right" vertical="center"/>
    </xf>
    <xf borderId="46" fillId="0" fontId="34" numFmtId="165" xfId="0" applyAlignment="1" applyBorder="1" applyFont="1" applyNumberFormat="1">
      <alignment horizontal="right" vertical="center"/>
    </xf>
    <xf borderId="47" fillId="5" fontId="40" numFmtId="0" xfId="0" applyAlignment="1" applyBorder="1" applyFont="1">
      <alignment horizontal="right" readingOrder="0" vertical="center"/>
    </xf>
    <xf borderId="48" fillId="0" fontId="30" numFmtId="0" xfId="0" applyAlignment="1" applyBorder="1" applyFont="1">
      <alignment horizontal="left" vertical="center"/>
    </xf>
    <xf borderId="48" fillId="0" fontId="31" numFmtId="165" xfId="0" applyAlignment="1" applyBorder="1" applyFont="1" applyNumberFormat="1">
      <alignment horizontal="right" readingOrder="0" vertical="center"/>
    </xf>
    <xf borderId="48" fillId="0" fontId="39" numFmtId="165" xfId="0" applyAlignment="1" applyBorder="1" applyFont="1" applyNumberFormat="1">
      <alignment horizontal="right" vertical="center"/>
    </xf>
    <xf borderId="47" fillId="5" fontId="8" numFmtId="0" xfId="0" applyAlignment="1" applyBorder="1" applyFont="1">
      <alignment horizontal="right" readingOrder="0" vertical="center"/>
    </xf>
    <xf borderId="49" fillId="0" fontId="34" numFmtId="165" xfId="0" applyAlignment="1" applyBorder="1" applyFont="1" applyNumberFormat="1">
      <alignment horizontal="right" vertical="center"/>
    </xf>
    <xf borderId="50" fillId="0" fontId="29" numFmtId="0" xfId="0" applyAlignment="1" applyBorder="1" applyFont="1">
      <alignment horizontal="right" readingOrder="0" vertical="center"/>
    </xf>
    <xf borderId="51" fillId="0" fontId="30" numFmtId="0" xfId="0" applyAlignment="1" applyBorder="1" applyFont="1">
      <alignment horizontal="left" vertical="center"/>
    </xf>
    <xf borderId="51" fillId="0" fontId="31" numFmtId="165" xfId="0" applyAlignment="1" applyBorder="1" applyFont="1" applyNumberFormat="1">
      <alignment horizontal="right" readingOrder="0" vertical="center"/>
    </xf>
    <xf borderId="51" fillId="0" fontId="32" numFmtId="165" xfId="0" applyAlignment="1" applyBorder="1" applyFont="1" applyNumberFormat="1">
      <alignment horizontal="right" vertical="center"/>
    </xf>
    <xf borderId="51" fillId="0" fontId="32" numFmtId="165" xfId="0" applyAlignment="1" applyBorder="1" applyFont="1" applyNumberFormat="1">
      <alignment horizontal="right" readingOrder="0" vertical="center"/>
    </xf>
    <xf borderId="51" fillId="0" fontId="33" numFmtId="165" xfId="0" applyAlignment="1" applyBorder="1" applyFont="1" applyNumberFormat="1">
      <alignment horizontal="right" vertical="center"/>
    </xf>
    <xf borderId="52" fillId="0" fontId="34" numFmtId="165" xfId="0" applyAlignment="1" applyBorder="1" applyFont="1" applyNumberFormat="1">
      <alignment horizontal="right" vertical="center"/>
    </xf>
    <xf borderId="53" fillId="5" fontId="8" numFmtId="0" xfId="0" applyAlignment="1" applyBorder="1" applyFont="1">
      <alignment horizontal="right" readingOrder="0" vertical="center"/>
    </xf>
    <xf borderId="54" fillId="5" fontId="22" numFmtId="0" xfId="0" applyAlignment="1" applyBorder="1" applyFont="1">
      <alignment horizontal="left" readingOrder="0" vertical="center"/>
    </xf>
    <xf borderId="54" fillId="5" fontId="24" numFmtId="165" xfId="0" applyAlignment="1" applyBorder="1" applyFont="1" applyNumberFormat="1">
      <alignment horizontal="right" readingOrder="0" vertical="center"/>
    </xf>
    <xf borderId="54" fillId="5" fontId="26" numFmtId="165" xfId="0" applyAlignment="1" applyBorder="1" applyFont="1" applyNumberFormat="1">
      <alignment horizontal="right" readingOrder="0" vertical="center"/>
    </xf>
    <xf borderId="54" fillId="5" fontId="24" numFmtId="0" xfId="0" applyAlignment="1" applyBorder="1" applyFont="1">
      <alignment horizontal="right" readingOrder="0" vertical="center"/>
    </xf>
    <xf borderId="55" fillId="5" fontId="8" numFmtId="0" xfId="0" applyAlignment="1" applyBorder="1" applyFont="1">
      <alignment horizontal="right" readingOrder="0" vertical="center"/>
    </xf>
    <xf borderId="13" fillId="0" fontId="30" numFmtId="0" xfId="0" applyAlignment="1" applyBorder="1" applyFont="1">
      <alignment horizontal="left" vertical="center"/>
    </xf>
    <xf borderId="23" fillId="0" fontId="30" numFmtId="0" xfId="0" applyAlignment="1" applyBorder="1" applyFont="1">
      <alignment horizontal="left" vertical="center"/>
    </xf>
    <xf borderId="23" fillId="0" fontId="32" numFmtId="165" xfId="0" applyAlignment="1" applyBorder="1" applyFont="1" applyNumberFormat="1">
      <alignment horizontal="right" vertical="center"/>
    </xf>
    <xf borderId="56" fillId="0" fontId="29" numFmtId="0" xfId="0" applyAlignment="1" applyBorder="1" applyFont="1">
      <alignment horizontal="right" readingOrder="0" vertical="center"/>
    </xf>
    <xf borderId="48" fillId="0" fontId="30" numFmtId="0" xfId="0" applyAlignment="1" applyBorder="1" applyFont="1">
      <alignment horizontal="left" readingOrder="0" vertical="center"/>
    </xf>
    <xf borderId="48" fillId="0" fontId="33" numFmtId="165" xfId="0" applyAlignment="1" applyBorder="1" applyFont="1" applyNumberFormat="1">
      <alignment horizontal="right" vertical="center"/>
    </xf>
    <xf borderId="57" fillId="0" fontId="34" numFmtId="165" xfId="0" applyAlignment="1" applyBorder="1" applyFont="1" applyNumberFormat="1">
      <alignment horizontal="right" vertical="center"/>
    </xf>
    <xf borderId="58" fillId="0" fontId="29" numFmtId="0" xfId="0" applyAlignment="1" applyBorder="1" applyFont="1">
      <alignment horizontal="right" readingOrder="0" vertical="center"/>
    </xf>
    <xf borderId="59" fillId="0" fontId="29" numFmtId="0" xfId="0" applyAlignment="1" applyBorder="1" applyFont="1">
      <alignment horizontal="right" readingOrder="0" vertical="center"/>
    </xf>
    <xf borderId="1" fillId="5" fontId="42" numFmtId="0" xfId="0" applyAlignment="1" applyBorder="1" applyFont="1">
      <alignment vertical="center"/>
    </xf>
    <xf borderId="51" fillId="0" fontId="30" numFmtId="0" xfId="0" applyAlignment="1" applyBorder="1" applyFont="1">
      <alignment horizontal="left" readingOrder="0" vertical="center"/>
    </xf>
    <xf borderId="1" fillId="5" fontId="43" numFmtId="0" xfId="0" applyAlignment="1" applyBorder="1" applyFont="1">
      <alignment horizontal="right" vertical="center"/>
    </xf>
    <xf borderId="1" fillId="5" fontId="44" numFmtId="0" xfId="0" applyAlignment="1" applyBorder="1" applyFont="1">
      <alignment vertical="bottom"/>
    </xf>
    <xf borderId="1" fillId="5" fontId="45" numFmtId="0" xfId="0" applyAlignment="1" applyBorder="1" applyFont="1">
      <alignment horizontal="left" readingOrder="0" vertical="bottom"/>
    </xf>
    <xf borderId="1" fillId="5" fontId="46" numFmtId="0" xfId="0" applyAlignment="1" applyBorder="1" applyFont="1">
      <alignment vertical="center"/>
    </xf>
    <xf borderId="1" fillId="5" fontId="47" numFmtId="0" xfId="0" applyAlignment="1" applyBorder="1" applyFont="1">
      <alignment vertical="center"/>
    </xf>
    <xf borderId="0" fillId="5" fontId="42" numFmtId="0" xfId="0" applyAlignment="1" applyFont="1">
      <alignment vertical="center"/>
    </xf>
    <xf borderId="0" fillId="5" fontId="43" numFmtId="0" xfId="0" applyAlignment="1" applyFont="1">
      <alignment horizontal="right" vertical="center"/>
    </xf>
    <xf borderId="0" fillId="5" fontId="48" numFmtId="0" xfId="0" applyAlignment="1" applyFont="1">
      <alignment horizontal="left" readingOrder="0" shrinkToFit="0" vertical="center" wrapText="0"/>
    </xf>
    <xf borderId="0" fillId="5" fontId="49" numFmtId="0" xfId="0" applyAlignment="1" applyFont="1">
      <alignment horizontal="left" readingOrder="0" vertical="center"/>
    </xf>
    <xf borderId="0" fillId="5" fontId="46" numFmtId="0" xfId="0" applyAlignment="1" applyFont="1">
      <alignment vertical="center"/>
    </xf>
    <xf borderId="0" fillId="5" fontId="47" numFmtId="0" xfId="0" applyAlignment="1" applyFont="1">
      <alignment vertical="center"/>
    </xf>
    <xf borderId="8" fillId="5" fontId="42" numFmtId="0" xfId="0" applyAlignment="1" applyBorder="1" applyFont="1">
      <alignment vertical="center"/>
    </xf>
    <xf borderId="8" fillId="5" fontId="43" numFmtId="0" xfId="0" applyAlignment="1" applyBorder="1" applyFont="1">
      <alignment horizontal="right" vertical="center"/>
    </xf>
    <xf borderId="8" fillId="5" fontId="48" numFmtId="0" xfId="0" applyAlignment="1" applyBorder="1" applyFont="1">
      <alignment horizontal="left" vertical="top"/>
    </xf>
    <xf borderId="8" fillId="0" fontId="5" numFmtId="0" xfId="0" applyBorder="1" applyFont="1"/>
    <xf borderId="44" fillId="0" fontId="30" numFmtId="0" xfId="0" applyAlignment="1" applyBorder="1" applyFont="1">
      <alignment horizontal="left" vertical="center"/>
    </xf>
    <xf borderId="8" fillId="5" fontId="50" numFmtId="0" xfId="0" applyAlignment="1" applyBorder="1" applyFont="1">
      <alignment horizontal="left" readingOrder="0" vertical="top"/>
    </xf>
    <xf borderId="44" fillId="0" fontId="32" numFmtId="165" xfId="0" applyAlignment="1" applyBorder="1" applyFont="1" applyNumberFormat="1">
      <alignment horizontal="right" vertical="center"/>
    </xf>
    <xf borderId="8" fillId="5" fontId="46" numFmtId="0" xfId="0" applyAlignment="1" applyBorder="1" applyFont="1">
      <alignment vertical="top"/>
    </xf>
    <xf borderId="44" fillId="0" fontId="32" numFmtId="165" xfId="0" applyAlignment="1" applyBorder="1" applyFont="1" applyNumberFormat="1">
      <alignment horizontal="right" readingOrder="0" vertical="center"/>
    </xf>
    <xf borderId="8" fillId="5" fontId="47" numFmtId="0" xfId="0" applyAlignment="1" applyBorder="1" applyFont="1">
      <alignment vertical="top"/>
    </xf>
    <xf borderId="0" fillId="0" fontId="47" numFmtId="0" xfId="0" applyAlignment="1" applyFont="1">
      <alignment vertical="center"/>
    </xf>
    <xf borderId="0" fillId="0" fontId="51" numFmtId="0" xfId="0" applyAlignment="1" applyFont="1">
      <alignment horizontal="right" vertical="center"/>
    </xf>
    <xf borderId="0" fillId="0" fontId="46" numFmtId="0" xfId="0" applyAlignment="1" applyFont="1">
      <alignment vertical="center"/>
    </xf>
    <xf borderId="0" fillId="0" fontId="52" numFmtId="0" xfId="0" applyAlignment="1" applyFont="1">
      <alignment vertical="center"/>
    </xf>
    <xf borderId="0" fillId="0" fontId="47" numFmtId="0" xfId="0" applyAlignment="1" applyFont="1">
      <alignment horizontal="center" readingOrder="0" vertical="center"/>
    </xf>
    <xf borderId="0" fillId="0" fontId="46" numFmtId="0" xfId="0" applyAlignment="1" applyFont="1">
      <alignment horizontal="center" readingOrder="0" vertical="center"/>
    </xf>
    <xf borderId="0" fillId="0" fontId="47" numFmtId="0" xfId="0" applyAlignment="1" applyFont="1">
      <alignment readingOrder="0" vertical="center"/>
    </xf>
    <xf borderId="0" fillId="0" fontId="53" numFmtId="0" xfId="0" applyAlignment="1" applyFont="1">
      <alignment vertical="center"/>
    </xf>
    <xf borderId="0" fillId="0" fontId="53" numFmtId="0" xfId="0" applyAlignment="1" applyFont="1">
      <alignment horizontal="right" vertical="center"/>
    </xf>
    <xf borderId="0" fillId="0" fontId="54" numFmtId="0" xfId="0" applyAlignment="1" applyFont="1">
      <alignment horizontal="left" readingOrder="0" vertical="center"/>
    </xf>
    <xf borderId="0" fillId="0" fontId="55" numFmtId="0" xfId="0" applyAlignment="1" applyFont="1">
      <alignment horizontal="left" readingOrder="0" vertical="center"/>
    </xf>
    <xf borderId="0" fillId="0" fontId="56" numFmtId="0" xfId="0" applyAlignment="1" applyFont="1">
      <alignment horizontal="right" vertical="center"/>
    </xf>
    <xf borderId="0" fillId="0" fontId="57" numFmtId="0" xfId="0" applyAlignment="1" applyFont="1">
      <alignment horizontal="right" vertical="center"/>
    </xf>
    <xf borderId="0" fillId="0" fontId="58" numFmtId="0" xfId="0" applyAlignment="1" applyFont="1">
      <alignment horizontal="center" vertical="center"/>
    </xf>
    <xf borderId="0" fillId="0" fontId="59" numFmtId="0" xfId="0" applyAlignment="1" applyFont="1">
      <alignment horizontal="right" readingOrder="0" vertical="center"/>
    </xf>
    <xf borderId="2" fillId="2" fontId="60" numFmtId="165" xfId="0" applyAlignment="1" applyBorder="1" applyFont="1" applyNumberFormat="1">
      <alignment vertical="center"/>
    </xf>
    <xf borderId="2" fillId="2" fontId="10" numFmtId="0" xfId="0" applyAlignment="1" applyBorder="1" applyFont="1">
      <alignment horizontal="right" readingOrder="0" vertical="center"/>
    </xf>
    <xf borderId="2" fillId="2" fontId="12" numFmtId="166" xfId="0" applyAlignment="1" applyBorder="1" applyFont="1" applyNumberFormat="1">
      <alignment horizontal="right" readingOrder="0" vertical="center"/>
    </xf>
    <xf borderId="0" fillId="0" fontId="61" numFmtId="0" xfId="0" applyAlignment="1" applyFont="1">
      <alignment horizontal="right" vertical="center"/>
    </xf>
    <xf borderId="60" fillId="5" fontId="62" numFmtId="0" xfId="0" applyAlignment="1" applyBorder="1" applyFont="1">
      <alignment readingOrder="0" vertical="center"/>
    </xf>
    <xf borderId="60" fillId="5" fontId="13" numFmtId="165" xfId="0" applyAlignment="1" applyBorder="1" applyFont="1" applyNumberFormat="1">
      <alignment horizontal="right" readingOrder="0" vertical="center"/>
    </xf>
    <xf borderId="60" fillId="5" fontId="63" numFmtId="165" xfId="0" applyAlignment="1" applyBorder="1" applyFont="1" applyNumberFormat="1">
      <alignment horizontal="right" vertical="center"/>
    </xf>
    <xf borderId="0" fillId="0" fontId="64" numFmtId="165" xfId="0" applyAlignment="1" applyFont="1" applyNumberFormat="1">
      <alignment horizontal="right" vertical="center"/>
    </xf>
    <xf borderId="0" fillId="0" fontId="52" numFmtId="0" xfId="0" applyAlignment="1" applyFont="1">
      <alignment vertical="top"/>
    </xf>
    <xf borderId="0" fillId="0" fontId="51" numFmtId="0" xfId="0" applyAlignment="1" applyFont="1">
      <alignment horizontal="right" vertical="top"/>
    </xf>
    <xf borderId="61" fillId="5" fontId="62" numFmtId="0" xfId="0" applyAlignment="1" applyBorder="1" applyFont="1">
      <alignment readingOrder="0" vertical="top"/>
    </xf>
    <xf borderId="62" fillId="5" fontId="62" numFmtId="0" xfId="0" applyAlignment="1" applyBorder="1" applyFont="1">
      <alignment readingOrder="0" vertical="top"/>
    </xf>
    <xf borderId="62" fillId="5" fontId="13" numFmtId="165" xfId="0" applyAlignment="1" applyBorder="1" applyFont="1" applyNumberFormat="1">
      <alignment horizontal="right" readingOrder="0" vertical="top"/>
    </xf>
    <xf borderId="62" fillId="5" fontId="63" numFmtId="165" xfId="0" applyAlignment="1" applyBorder="1" applyFont="1" applyNumberFormat="1">
      <alignment horizontal="right" vertical="top"/>
    </xf>
    <xf borderId="61" fillId="5" fontId="63" numFmtId="165" xfId="0" applyAlignment="1" applyBorder="1" applyFont="1" applyNumberFormat="1">
      <alignment horizontal="right" vertical="top"/>
    </xf>
    <xf borderId="0" fillId="0" fontId="64" numFmtId="165" xfId="0" applyAlignment="1" applyFont="1" applyNumberFormat="1">
      <alignment horizontal="right" vertical="top"/>
    </xf>
    <xf borderId="0" fillId="0" fontId="52" numFmtId="0" xfId="0" applyAlignment="1" applyFont="1">
      <alignment vertical="bottom"/>
    </xf>
    <xf borderId="0" fillId="0" fontId="51" numFmtId="0" xfId="0" applyAlignment="1" applyFont="1">
      <alignment horizontal="right" vertical="bottom"/>
    </xf>
    <xf borderId="61" fillId="5" fontId="65" numFmtId="0" xfId="0" applyAlignment="1" applyBorder="1" applyFont="1">
      <alignment readingOrder="0" vertical="bottom"/>
    </xf>
    <xf borderId="63" fillId="5" fontId="65" numFmtId="0" xfId="0" applyAlignment="1" applyBorder="1" applyFont="1">
      <alignment readingOrder="0" vertical="center"/>
    </xf>
    <xf borderId="63" fillId="5" fontId="13" numFmtId="165" xfId="0" applyAlignment="1" applyBorder="1" applyFont="1" applyNumberFormat="1">
      <alignment horizontal="right" readingOrder="0" vertical="center"/>
    </xf>
    <xf borderId="63" fillId="5" fontId="26" numFmtId="165" xfId="0" applyAlignment="1" applyBorder="1" applyFont="1" applyNumberFormat="1">
      <alignment horizontal="right" vertical="center"/>
    </xf>
    <xf borderId="63" fillId="5" fontId="63" numFmtId="165" xfId="0" applyAlignment="1" applyBorder="1" applyFont="1" applyNumberFormat="1">
      <alignment horizontal="right" vertical="center"/>
    </xf>
    <xf borderId="61" fillId="5" fontId="63" numFmtId="165" xfId="0" applyAlignment="1" applyBorder="1" applyFont="1" applyNumberFormat="1">
      <alignment horizontal="right" vertical="bottom"/>
    </xf>
    <xf borderId="0" fillId="0" fontId="62" numFmtId="165" xfId="0" applyAlignment="1" applyFont="1" applyNumberFormat="1">
      <alignment horizontal="right" readingOrder="0" vertical="bottom"/>
    </xf>
    <xf borderId="61" fillId="5" fontId="65" numFmtId="0" xfId="0" applyAlignment="1" applyBorder="1" applyFont="1">
      <alignment readingOrder="0" vertical="center"/>
    </xf>
    <xf borderId="61" fillId="5" fontId="65" numFmtId="0" xfId="0" applyAlignment="1" applyBorder="1" applyFont="1">
      <alignment readingOrder="0" vertical="top"/>
    </xf>
    <xf borderId="61" fillId="5" fontId="66" numFmtId="165" xfId="0" applyAlignment="1" applyBorder="1" applyFont="1" applyNumberFormat="1">
      <alignment horizontal="right" readingOrder="0" vertical="top"/>
    </xf>
    <xf borderId="61" fillId="5" fontId="63" numFmtId="0" xfId="0" applyAlignment="1" applyBorder="1" applyFont="1">
      <alignment horizontal="right" vertical="top"/>
    </xf>
    <xf borderId="61" fillId="5" fontId="63" numFmtId="165" xfId="0" applyAlignment="1" applyBorder="1" applyFont="1" applyNumberFormat="1">
      <alignment horizontal="right" vertical="center"/>
    </xf>
    <xf borderId="0" fillId="0" fontId="64" numFmtId="0" xfId="0" applyAlignment="1" applyFont="1">
      <alignment horizontal="right" vertical="center"/>
    </xf>
    <xf borderId="0" fillId="0" fontId="54" numFmtId="0" xfId="0" applyAlignment="1" applyFont="1">
      <alignment horizontal="right" readingOrder="0" vertical="center"/>
    </xf>
    <xf borderId="0" fillId="4" fontId="67" numFmtId="166" xfId="0" applyAlignment="1" applyFont="1" applyNumberFormat="1">
      <alignment horizontal="right" readingOrder="0" vertical="center"/>
    </xf>
    <xf borderId="64" fillId="0" fontId="43" numFmtId="0" xfId="0" applyAlignment="1" applyBorder="1" applyFont="1">
      <alignment horizontal="right" readingOrder="0"/>
    </xf>
    <xf borderId="60" fillId="5" fontId="68" numFmtId="165" xfId="0" applyAlignment="1" applyBorder="1" applyFont="1" applyNumberFormat="1">
      <alignment vertical="center"/>
    </xf>
    <xf borderId="60" fillId="5" fontId="68" numFmtId="165" xfId="0" applyAlignment="1" applyBorder="1" applyFont="1" applyNumberFormat="1">
      <alignment readingOrder="0" vertical="center"/>
    </xf>
    <xf borderId="60" fillId="5" fontId="69" numFmtId="165" xfId="0" applyAlignment="1" applyBorder="1" applyFont="1" applyNumberFormat="1">
      <alignment horizontal="right" vertical="center"/>
    </xf>
    <xf borderId="26" fillId="0" fontId="64" numFmtId="165" xfId="0" applyAlignment="1" applyBorder="1" applyFont="1" applyNumberFormat="1">
      <alignment horizontal="right" vertical="center"/>
    </xf>
    <xf borderId="65" fillId="0" fontId="43" numFmtId="0" xfId="0" applyAlignment="1" applyBorder="1" applyFont="1">
      <alignment horizontal="right" readingOrder="0"/>
    </xf>
    <xf borderId="61" fillId="5" fontId="68" numFmtId="165" xfId="0" applyAlignment="1" applyBorder="1" applyFont="1" applyNumberFormat="1">
      <alignment vertical="center"/>
    </xf>
    <xf borderId="61" fillId="5" fontId="69" numFmtId="165" xfId="0" applyAlignment="1" applyBorder="1" applyFont="1" applyNumberFormat="1">
      <alignment horizontal="right" vertical="center"/>
    </xf>
    <xf borderId="0" fillId="0" fontId="68" numFmtId="165" xfId="0" applyAlignment="1" applyFont="1" applyNumberFormat="1">
      <alignment vertical="center"/>
    </xf>
    <xf borderId="66" fillId="0" fontId="68" numFmtId="165" xfId="0" applyAlignment="1" applyBorder="1" applyFont="1" applyNumberFormat="1">
      <alignment vertical="center"/>
    </xf>
    <xf borderId="66" fillId="0" fontId="69" numFmtId="165" xfId="0" applyAlignment="1" applyBorder="1" applyFont="1" applyNumberFormat="1">
      <alignment horizontal="right" vertical="center"/>
    </xf>
    <xf borderId="66" fillId="0" fontId="63" numFmtId="0" xfId="0" applyAlignment="1" applyBorder="1" applyFont="1">
      <alignment horizontal="right" vertical="center"/>
    </xf>
    <xf borderId="66" fillId="0" fontId="63" numFmtId="165" xfId="0" applyAlignment="1" applyBorder="1" applyFont="1" applyNumberFormat="1">
      <alignment horizontal="right" vertical="center"/>
    </xf>
    <xf borderId="0" fillId="0" fontId="63" numFmtId="165" xfId="0" applyAlignment="1" applyFont="1" applyNumberFormat="1">
      <alignment horizontal="right" vertical="center"/>
    </xf>
    <xf borderId="0" fillId="0" fontId="56" numFmtId="0" xfId="0" applyAlignment="1" applyFont="1">
      <alignment horizontal="right"/>
    </xf>
    <xf borderId="67" fillId="0" fontId="63" numFmtId="165" xfId="0" applyAlignment="1" applyBorder="1" applyFont="1" applyNumberFormat="1">
      <alignment horizontal="right" vertical="center"/>
    </xf>
    <xf borderId="0" fillId="0" fontId="52" numFmtId="0" xfId="0" applyAlignment="1" applyFont="1">
      <alignment vertical="center"/>
    </xf>
    <xf borderId="68" fillId="0" fontId="51" numFmtId="0" xfId="0" applyAlignment="1" applyBorder="1" applyFont="1">
      <alignment horizontal="right" vertical="center"/>
    </xf>
    <xf borderId="60" fillId="5" fontId="68" numFmtId="165" xfId="0" applyAlignment="1" applyBorder="1" applyFont="1" applyNumberFormat="1">
      <alignment shrinkToFit="0" vertical="center" wrapText="1"/>
    </xf>
    <xf borderId="26" fillId="0" fontId="64" numFmtId="0" xfId="0" applyAlignment="1" applyBorder="1" applyFont="1">
      <alignment horizontal="right" vertical="center"/>
    </xf>
    <xf borderId="68" fillId="0" fontId="51" numFmtId="0" xfId="0" applyAlignment="1" applyBorder="1" applyFont="1">
      <alignment horizontal="right" vertical="center"/>
    </xf>
    <xf borderId="61" fillId="5" fontId="68" numFmtId="165" xfId="0" applyAlignment="1" applyBorder="1" applyFont="1" applyNumberFormat="1">
      <alignment shrinkToFit="0" vertical="center" wrapText="1"/>
    </xf>
    <xf borderId="26" fillId="0" fontId="64" numFmtId="0" xfId="0" applyAlignment="1" applyBorder="1" applyFont="1">
      <alignment horizontal="right" vertical="center"/>
    </xf>
    <xf borderId="46" fillId="0" fontId="51" numFmtId="0" xfId="0" applyAlignment="1" applyBorder="1" applyFont="1">
      <alignment horizontal="right" vertical="center"/>
    </xf>
    <xf borderId="48" fillId="0" fontId="68" numFmtId="165" xfId="0" applyAlignment="1" applyBorder="1" applyFont="1" applyNumberFormat="1">
      <alignment vertical="center"/>
    </xf>
    <xf borderId="48" fillId="0" fontId="69" numFmtId="165" xfId="0" applyAlignment="1" applyBorder="1" applyFont="1" applyNumberFormat="1">
      <alignment horizontal="right" vertical="center"/>
    </xf>
    <xf borderId="48" fillId="0" fontId="63" numFmtId="165" xfId="0" applyAlignment="1" applyBorder="1" applyFont="1" applyNumberFormat="1">
      <alignment horizontal="right" vertical="center"/>
    </xf>
    <xf borderId="46" fillId="0" fontId="64" numFmtId="0" xfId="0" applyAlignment="1" applyBorder="1" applyFont="1">
      <alignment horizontal="right" vertical="center"/>
    </xf>
    <xf borderId="46" fillId="0" fontId="69" numFmtId="165" xfId="0" applyAlignment="1" applyBorder="1" applyFont="1" applyNumberFormat="1">
      <alignment horizontal="right" vertical="center"/>
    </xf>
    <xf borderId="0" fillId="0" fontId="69" numFmtId="165" xfId="0" applyAlignment="1" applyFont="1" applyNumberFormat="1">
      <alignment horizontal="right" vertical="center"/>
    </xf>
    <xf borderId="0" fillId="0" fontId="64" numFmtId="0" xfId="0" applyAlignment="1" applyFont="1">
      <alignment vertical="center"/>
    </xf>
    <xf borderId="0" fillId="0" fontId="47" numFmtId="0" xfId="0" applyFont="1"/>
    <xf borderId="0" fillId="0" fontId="13" numFmtId="165" xfId="0" applyFont="1" applyNumberFormat="1"/>
    <xf borderId="0" fillId="0" fontId="13" numFmtId="165" xfId="0" applyAlignment="1" applyFont="1" applyNumberFormat="1">
      <alignment vertical="center"/>
    </xf>
    <xf borderId="0" fillId="4" fontId="69" numFmtId="165" xfId="0" applyAlignment="1" applyFont="1" applyNumberFormat="1">
      <alignment vertical="center"/>
    </xf>
    <xf borderId="0" fillId="0" fontId="57" numFmtId="165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lineChart>
        <c:ser>
          <c:idx val="0"/>
          <c:order val="0"/>
          <c:tx>
            <c:strRef>
              <c:f>Summary!$D$21</c:f>
            </c:strRef>
          </c:tx>
          <c:spPr>
            <a:ln cmpd="sng" w="19050">
              <a:solidFill>
                <a:srgbClr val="6AA84F"/>
              </a:solidFill>
            </a:ln>
          </c:spPr>
          <c:marker>
            <c:symbol val="circle"/>
            <c:size val="2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cat>
            <c:strRef>
              <c:f>Summary!$E$20:$P$20</c:f>
            </c:strRef>
          </c:cat>
          <c:val>
            <c:numRef>
              <c:f>Summary!$E$21:$P$21</c:f>
            </c:numRef>
          </c:val>
          <c:smooth val="0"/>
        </c:ser>
        <c:ser>
          <c:idx val="1"/>
          <c:order val="1"/>
          <c:tx>
            <c:strRef>
              <c:f>Summary!$D$22</c:f>
            </c:strRef>
          </c:tx>
          <c:spPr>
            <a:ln cmpd="sng" w="9525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Summary!$E$20:$P$20</c:f>
            </c:strRef>
          </c:cat>
          <c:val>
            <c:numRef>
              <c:f>Summary!$E$22:$P$22</c:f>
            </c:numRef>
          </c:val>
          <c:smooth val="0"/>
        </c:ser>
        <c:axId val="1964981915"/>
        <c:axId val="677627587"/>
      </c:lineChart>
      <c:areaChart>
        <c:ser>
          <c:idx val="2"/>
          <c:order val="2"/>
          <c:tx>
            <c:strRef>
              <c:f>Summary!$D$24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Summary!$E$20:$P$20</c:f>
            </c:strRef>
          </c:cat>
          <c:val>
            <c:numRef>
              <c:f>Summary!$E$24:$P$24</c:f>
            </c:numRef>
          </c:val>
        </c:ser>
        <c:axId val="1964981915"/>
        <c:axId val="677627587"/>
      </c:areaChart>
      <c:catAx>
        <c:axId val="1964981915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677627587"/>
      </c:catAx>
      <c:valAx>
        <c:axId val="677627587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</a:defRPr>
            </a:pPr>
          </a:p>
        </c:txPr>
        <c:crossAx val="1964981915"/>
      </c:valAx>
    </c:plotArea>
    <c:legend>
      <c:legendPos val="t"/>
      <c:overlay val="0"/>
      <c:txPr>
        <a:bodyPr/>
        <a:lstStyle/>
        <a:p>
          <a:pPr lvl="0">
            <a:defRPr sz="1100">
              <a:solidFill>
                <a:srgbClr val="434343"/>
              </a:solidFill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</a:defRPr>
            </a:pPr>
            <a:r>
              <a:t>Average $ spent per category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FF9900"/>
            </a:solidFill>
          </c:spPr>
          <c:cat>
            <c:strRef>
              <c:f>Summary!$D$33:$D$42</c:f>
            </c:strRef>
          </c:cat>
          <c:val>
            <c:numRef>
              <c:f>Summary!$R$33:$R$42</c:f>
            </c:numRef>
          </c:val>
        </c:ser>
        <c:axId val="106010904"/>
        <c:axId val="960072129"/>
      </c:barChart>
      <c:catAx>
        <c:axId val="106010904"/>
        <c:scaling>
          <c:orientation val="minMax"/>
        </c:scaling>
        <c:delete val="0"/>
        <c:axPos val="b"/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960072129"/>
      </c:catAx>
      <c:valAx>
        <c:axId val="96007212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</a:defRPr>
            </a:pPr>
          </a:p>
        </c:txPr>
        <c:crossAx val="106010904"/>
      </c:valAx>
    </c:plotArea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381000</xdr:colOff>
      <xdr:row>3</xdr:row>
      <xdr:rowOff>371475</xdr:rowOff>
    </xdr:from>
    <xdr:ext cx="12544425" cy="2962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342900</xdr:colOff>
      <xdr:row>41</xdr:row>
      <xdr:rowOff>200025</xdr:rowOff>
    </xdr:from>
    <xdr:ext cx="1254442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6.71"/>
    <col customWidth="1" min="3" max="3" width="29.71"/>
    <col customWidth="1" min="4" max="5" width="9.29"/>
    <col customWidth="1" min="6" max="7" width="5.86"/>
  </cols>
  <sheetData>
    <row r="1" ht="72.75" customHeight="1">
      <c r="A1" s="1"/>
      <c r="B1" s="3" t="s">
        <v>0</v>
      </c>
      <c r="C1" s="5"/>
      <c r="D1" s="7"/>
      <c r="E1" s="7"/>
      <c r="F1" s="7"/>
      <c r="G1" s="8"/>
    </row>
    <row r="2" ht="7.5" customHeight="1">
      <c r="A2" s="10"/>
      <c r="B2" s="13"/>
      <c r="C2" s="13"/>
      <c r="D2" s="15"/>
      <c r="E2" s="15"/>
      <c r="F2" s="15"/>
      <c r="G2" s="17"/>
    </row>
    <row r="3" ht="40.5" customHeight="1">
      <c r="A3" s="19"/>
      <c r="B3" s="21" t="s">
        <v>5</v>
      </c>
      <c r="G3" s="23"/>
    </row>
    <row r="4" ht="60.0" customHeight="1">
      <c r="A4" s="25"/>
      <c r="B4" s="27" t="s">
        <v>7</v>
      </c>
      <c r="C4" s="29"/>
      <c r="D4" s="30"/>
      <c r="E4" s="30"/>
      <c r="F4" s="30"/>
      <c r="G4" s="31"/>
    </row>
    <row r="5" ht="22.5" customHeight="1">
      <c r="A5" s="32" t="s">
        <v>9</v>
      </c>
      <c r="B5" s="34" t="s">
        <v>10</v>
      </c>
      <c r="G5" s="36"/>
    </row>
    <row r="6" ht="22.5" customHeight="1">
      <c r="A6" s="32" t="s">
        <v>12</v>
      </c>
      <c r="B6" s="38" t="s">
        <v>13</v>
      </c>
      <c r="G6" s="36"/>
    </row>
    <row r="7" ht="22.5" customHeight="1">
      <c r="A7" s="39" t="s">
        <v>14</v>
      </c>
      <c r="B7" s="40" t="s">
        <v>15</v>
      </c>
      <c r="G7" s="36"/>
    </row>
    <row r="8" ht="26.25" customHeight="1">
      <c r="A8" s="42"/>
      <c r="B8" s="53"/>
      <c r="C8" s="53"/>
      <c r="D8" s="54"/>
      <c r="E8" s="54"/>
      <c r="F8" s="54"/>
      <c r="G8" s="56"/>
    </row>
    <row r="9" ht="16.5" customHeight="1">
      <c r="A9" s="61"/>
      <c r="B9" s="62"/>
      <c r="C9" s="62"/>
      <c r="D9" s="64"/>
      <c r="E9" s="64"/>
      <c r="F9" s="64"/>
      <c r="G9" s="66"/>
    </row>
    <row r="10" ht="32.25" customHeight="1">
      <c r="A10" s="68"/>
      <c r="B10" s="70" t="s">
        <v>19</v>
      </c>
      <c r="C10" s="71"/>
      <c r="D10" s="71"/>
      <c r="E10" s="71"/>
      <c r="F10" s="71"/>
      <c r="G10" s="73"/>
    </row>
    <row r="11" ht="34.5" customHeight="1">
      <c r="A11" s="68"/>
      <c r="B11" s="75" t="s">
        <v>20</v>
      </c>
      <c r="C11" s="77">
        <v>15000.0</v>
      </c>
      <c r="D11" s="79"/>
      <c r="E11" s="79"/>
      <c r="F11" s="79"/>
      <c r="G11" s="73"/>
    </row>
    <row r="12" ht="38.25" customHeight="1">
      <c r="A12" s="81"/>
      <c r="B12" s="82"/>
      <c r="C12" s="84"/>
      <c r="D12" s="85"/>
      <c r="E12" s="85"/>
      <c r="F12" s="85"/>
      <c r="G12" s="84"/>
    </row>
  </sheetData>
  <mergeCells count="5">
    <mergeCell ref="B1:C1"/>
    <mergeCell ref="B3:F3"/>
    <mergeCell ref="B7:F7"/>
    <mergeCell ref="B5:F5"/>
    <mergeCell ref="B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57"/>
    <col customWidth="1" min="2" max="2" width="21.43"/>
    <col customWidth="1" min="3" max="4" width="2.29"/>
    <col customWidth="1" min="5" max="5" width="29.14"/>
    <col customWidth="1" min="6" max="17" width="11.0"/>
    <col customWidth="1" min="18" max="18" width="16.14"/>
    <col customWidth="1" min="19" max="19" width="13.29"/>
    <col customWidth="1" min="20" max="20" width="5.57"/>
  </cols>
  <sheetData>
    <row r="1" ht="38.25" customHeight="1">
      <c r="A1" s="6"/>
      <c r="B1" s="6"/>
      <c r="C1" s="6"/>
      <c r="D1" s="6"/>
      <c r="E1" s="11" t="s">
        <v>1</v>
      </c>
      <c r="F1" s="12">
        <v>42005.0</v>
      </c>
      <c r="G1" s="12">
        <v>42036.0</v>
      </c>
      <c r="H1" s="12">
        <v>42064.0</v>
      </c>
      <c r="I1" s="12">
        <v>42095.0</v>
      </c>
      <c r="J1" s="12">
        <v>42125.0</v>
      </c>
      <c r="K1" s="12">
        <v>42156.0</v>
      </c>
      <c r="L1" s="12">
        <v>42186.0</v>
      </c>
      <c r="M1" s="12">
        <v>42217.0</v>
      </c>
      <c r="N1" s="12">
        <v>42248.0</v>
      </c>
      <c r="O1" s="12">
        <v>42278.0</v>
      </c>
      <c r="P1" s="12">
        <v>42309.0</v>
      </c>
      <c r="Q1" s="12">
        <v>42339.0</v>
      </c>
      <c r="R1" s="14" t="s">
        <v>3</v>
      </c>
      <c r="S1" s="16" t="s">
        <v>4</v>
      </c>
      <c r="T1" s="18"/>
    </row>
    <row r="2" ht="38.25" customHeight="1">
      <c r="A2" s="35"/>
      <c r="B2" s="22" t="s">
        <v>11</v>
      </c>
      <c r="C2" s="24"/>
      <c r="D2" s="26"/>
      <c r="E2" s="28" t="s">
        <v>8</v>
      </c>
      <c r="F2" s="33">
        <f t="shared" ref="F2:Q2" si="1">sum(F3:F8)</f>
        <v>20500</v>
      </c>
      <c r="G2" s="33">
        <f t="shared" si="1"/>
        <v>27510</v>
      </c>
      <c r="H2" s="33">
        <f t="shared" si="1"/>
        <v>28500</v>
      </c>
      <c r="I2" s="33">
        <f t="shared" si="1"/>
        <v>30000</v>
      </c>
      <c r="J2" s="33">
        <f t="shared" si="1"/>
        <v>31000</v>
      </c>
      <c r="K2" s="33">
        <f t="shared" si="1"/>
        <v>33500</v>
      </c>
      <c r="L2" s="33">
        <f t="shared" si="1"/>
        <v>38500</v>
      </c>
      <c r="M2" s="33">
        <f t="shared" si="1"/>
        <v>40000</v>
      </c>
      <c r="N2" s="33">
        <f t="shared" si="1"/>
        <v>46000</v>
      </c>
      <c r="O2" s="33">
        <f t="shared" si="1"/>
        <v>54000</v>
      </c>
      <c r="P2" s="33">
        <f t="shared" si="1"/>
        <v>60000</v>
      </c>
      <c r="Q2" s="33">
        <f t="shared" si="1"/>
        <v>71000</v>
      </c>
      <c r="R2" s="37">
        <f t="shared" ref="R2:R7" si="2">sum(F2:Q2)</f>
        <v>480510</v>
      </c>
      <c r="S2" s="33">
        <f>iferror(average(F2:Q2))</f>
        <v>40042.5</v>
      </c>
      <c r="T2" s="41"/>
    </row>
    <row r="3" ht="19.5" customHeight="1">
      <c r="A3" s="44"/>
      <c r="B3" s="46"/>
      <c r="C3" s="47"/>
      <c r="D3" s="49"/>
      <c r="E3" s="51" t="s">
        <v>17</v>
      </c>
      <c r="F3" s="58">
        <v>10000.0</v>
      </c>
      <c r="G3" s="58">
        <v>15000.0</v>
      </c>
      <c r="H3" s="58">
        <v>15000.0</v>
      </c>
      <c r="I3" s="58">
        <v>15500.0</v>
      </c>
      <c r="J3" s="58">
        <v>15500.0</v>
      </c>
      <c r="K3" s="58">
        <v>15500.0</v>
      </c>
      <c r="L3" s="58">
        <v>16000.0</v>
      </c>
      <c r="M3" s="58">
        <v>17000.0</v>
      </c>
      <c r="N3" s="58">
        <v>18000.0</v>
      </c>
      <c r="O3" s="58">
        <v>20000.0</v>
      </c>
      <c r="P3" s="58">
        <v>25000.0</v>
      </c>
      <c r="Q3" s="58">
        <v>30000.0</v>
      </c>
      <c r="R3" s="60">
        <f t="shared" si="2"/>
        <v>212500</v>
      </c>
      <c r="S3" s="60">
        <f t="shared" ref="S3:S7" si="3">iferror(average(F3:Q3), "$0")</f>
        <v>17708.33333</v>
      </c>
      <c r="T3" s="63"/>
    </row>
    <row r="4" ht="19.5" customHeight="1">
      <c r="A4" s="44"/>
      <c r="B4" s="46"/>
      <c r="C4" s="47"/>
      <c r="D4" s="65"/>
      <c r="E4" s="67" t="s">
        <v>18</v>
      </c>
      <c r="F4" s="69">
        <v>5000.0</v>
      </c>
      <c r="G4" s="69">
        <v>6000.0</v>
      </c>
      <c r="H4" s="69">
        <v>6000.0</v>
      </c>
      <c r="I4" s="69">
        <v>7000.0</v>
      </c>
      <c r="J4" s="69">
        <v>8000.0</v>
      </c>
      <c r="K4" s="69">
        <v>10000.0</v>
      </c>
      <c r="L4" s="69">
        <v>10000.0</v>
      </c>
      <c r="M4" s="69">
        <v>10000.0</v>
      </c>
      <c r="N4" s="69">
        <v>10000.0</v>
      </c>
      <c r="O4" s="69">
        <v>15000.0</v>
      </c>
      <c r="P4" s="69">
        <v>15000.0</v>
      </c>
      <c r="Q4" s="69">
        <v>20000.0</v>
      </c>
      <c r="R4" s="72">
        <f t="shared" si="2"/>
        <v>122000</v>
      </c>
      <c r="S4" s="72">
        <f t="shared" si="3"/>
        <v>10166.66667</v>
      </c>
      <c r="T4" s="74"/>
    </row>
    <row r="5" ht="19.5" customHeight="1">
      <c r="A5" s="44"/>
      <c r="B5" s="46"/>
      <c r="C5" s="47"/>
      <c r="D5" s="65"/>
      <c r="E5" s="67" t="s">
        <v>21</v>
      </c>
      <c r="F5" s="69">
        <v>4000.0</v>
      </c>
      <c r="G5" s="69">
        <v>5010.0</v>
      </c>
      <c r="H5" s="69">
        <v>6000.0</v>
      </c>
      <c r="I5" s="69">
        <v>6000.0</v>
      </c>
      <c r="J5" s="69">
        <v>6000.0</v>
      </c>
      <c r="K5" s="69">
        <v>6000.0</v>
      </c>
      <c r="L5" s="69">
        <v>10000.0</v>
      </c>
      <c r="M5" s="69">
        <v>10000.0</v>
      </c>
      <c r="N5" s="69">
        <v>15000.0</v>
      </c>
      <c r="O5" s="69">
        <v>15000.0</v>
      </c>
      <c r="P5" s="69">
        <v>15000.0</v>
      </c>
      <c r="Q5" s="69">
        <v>15000.0</v>
      </c>
      <c r="R5" s="72">
        <f t="shared" si="2"/>
        <v>113010</v>
      </c>
      <c r="S5" s="72">
        <f t="shared" si="3"/>
        <v>9417.5</v>
      </c>
      <c r="T5" s="74"/>
    </row>
    <row r="6" ht="19.5" customHeight="1">
      <c r="A6" s="44"/>
      <c r="B6" s="46"/>
      <c r="C6" s="47"/>
      <c r="D6" s="65"/>
      <c r="E6" s="67" t="s">
        <v>22</v>
      </c>
      <c r="F6" s="69">
        <v>1500.0</v>
      </c>
      <c r="G6" s="69">
        <v>1500.0</v>
      </c>
      <c r="H6" s="69">
        <v>1500.0</v>
      </c>
      <c r="I6" s="69">
        <v>1500.0</v>
      </c>
      <c r="J6" s="69">
        <v>1500.0</v>
      </c>
      <c r="K6" s="69">
        <v>2000.0</v>
      </c>
      <c r="L6" s="69">
        <v>2500.0</v>
      </c>
      <c r="M6" s="69">
        <v>3000.0</v>
      </c>
      <c r="N6" s="69">
        <v>3000.0</v>
      </c>
      <c r="O6" s="69">
        <v>4000.0</v>
      </c>
      <c r="P6" s="69">
        <v>5000.0</v>
      </c>
      <c r="Q6" s="69">
        <v>6000.0</v>
      </c>
      <c r="R6" s="72">
        <f t="shared" si="2"/>
        <v>33000</v>
      </c>
      <c r="S6" s="72">
        <f t="shared" si="3"/>
        <v>2750</v>
      </c>
      <c r="T6" s="74"/>
    </row>
    <row r="7" ht="19.5" customHeight="1">
      <c r="A7" s="44"/>
      <c r="B7" s="46"/>
      <c r="C7" s="47"/>
      <c r="D7" s="65"/>
      <c r="E7" s="67" t="s">
        <v>24</v>
      </c>
      <c r="F7" s="69">
        <v>0.0</v>
      </c>
      <c r="G7" s="69">
        <v>0.0</v>
      </c>
      <c r="H7" s="69">
        <v>0.0</v>
      </c>
      <c r="I7" s="69">
        <v>0.0</v>
      </c>
      <c r="J7" s="69">
        <v>0.0</v>
      </c>
      <c r="K7" s="69">
        <v>0.0</v>
      </c>
      <c r="L7" s="69">
        <v>0.0</v>
      </c>
      <c r="M7" s="69">
        <v>0.0</v>
      </c>
      <c r="N7" s="69">
        <v>0.0</v>
      </c>
      <c r="O7" s="69"/>
      <c r="P7" s="69"/>
      <c r="Q7" s="69"/>
      <c r="R7" s="72">
        <f t="shared" si="2"/>
        <v>0</v>
      </c>
      <c r="S7" s="72">
        <f t="shared" si="3"/>
        <v>0</v>
      </c>
      <c r="T7" s="74"/>
    </row>
    <row r="8" ht="19.5" customHeight="1">
      <c r="A8" s="44"/>
      <c r="B8" s="46"/>
      <c r="C8" s="47"/>
      <c r="D8" s="86"/>
      <c r="E8" s="88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2"/>
      <c r="S8" s="92"/>
      <c r="T8" s="94"/>
    </row>
    <row r="9" ht="19.5" hidden="1" customHeight="1">
      <c r="A9" s="44"/>
      <c r="B9" s="46"/>
      <c r="C9" s="47"/>
      <c r="D9" s="96"/>
      <c r="E9" s="98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2"/>
      <c r="S9" s="102"/>
      <c r="T9" s="104"/>
    </row>
    <row r="10" ht="38.25" customHeight="1">
      <c r="A10" s="44"/>
      <c r="B10" s="45" t="s">
        <v>26</v>
      </c>
      <c r="C10" s="47"/>
      <c r="D10" s="106"/>
      <c r="E10" s="108" t="s">
        <v>8</v>
      </c>
      <c r="F10" s="111">
        <f t="shared" ref="F10:Q10" si="4">sum(F11:F16)</f>
        <v>25550</v>
      </c>
      <c r="G10" s="111">
        <f t="shared" si="4"/>
        <v>25650</v>
      </c>
      <c r="H10" s="111">
        <f t="shared" si="4"/>
        <v>25650</v>
      </c>
      <c r="I10" s="111">
        <f t="shared" si="4"/>
        <v>25650</v>
      </c>
      <c r="J10" s="111">
        <f t="shared" si="4"/>
        <v>33650</v>
      </c>
      <c r="K10" s="111">
        <f t="shared" si="4"/>
        <v>38150</v>
      </c>
      <c r="L10" s="111">
        <f t="shared" si="4"/>
        <v>35700</v>
      </c>
      <c r="M10" s="111">
        <f t="shared" si="4"/>
        <v>47300</v>
      </c>
      <c r="N10" s="111">
        <f t="shared" si="4"/>
        <v>55500</v>
      </c>
      <c r="O10" s="111">
        <f t="shared" si="4"/>
        <v>66700</v>
      </c>
      <c r="P10" s="111">
        <f t="shared" si="4"/>
        <v>71000</v>
      </c>
      <c r="Q10" s="111">
        <f t="shared" si="4"/>
        <v>86500</v>
      </c>
      <c r="R10" s="112">
        <f t="shared" ref="R10:R15" si="5">sum(F10:Q10)</f>
        <v>537000</v>
      </c>
      <c r="S10" s="111">
        <f>iferror(average(F10:Q10))</f>
        <v>44750</v>
      </c>
      <c r="T10" s="113"/>
    </row>
    <row r="11" ht="19.5" customHeight="1">
      <c r="A11" s="44"/>
      <c r="B11" s="46"/>
      <c r="C11" s="47"/>
      <c r="D11" s="49"/>
      <c r="E11" s="51" t="s">
        <v>28</v>
      </c>
      <c r="F11" s="58">
        <v>400.0</v>
      </c>
      <c r="G11" s="58">
        <v>500.0</v>
      </c>
      <c r="H11" s="58">
        <v>500.0</v>
      </c>
      <c r="I11" s="58">
        <v>500.0</v>
      </c>
      <c r="J11" s="58">
        <v>1500.0</v>
      </c>
      <c r="K11" s="58">
        <v>3000.0</v>
      </c>
      <c r="L11" s="58">
        <v>4000.0</v>
      </c>
      <c r="M11" s="58">
        <v>6000.0</v>
      </c>
      <c r="N11" s="58">
        <v>10000.0</v>
      </c>
      <c r="O11" s="58">
        <v>11000.0</v>
      </c>
      <c r="P11" s="58">
        <v>10000.0</v>
      </c>
      <c r="Q11" s="58">
        <v>15000.0</v>
      </c>
      <c r="R11" s="60">
        <f t="shared" si="5"/>
        <v>62400</v>
      </c>
      <c r="S11" s="60">
        <f t="shared" ref="S11:S15" si="6">iferror(average(F11:Q11), "$0")</f>
        <v>5200</v>
      </c>
      <c r="T11" s="63"/>
    </row>
    <row r="12" ht="19.5" customHeight="1">
      <c r="A12" s="44"/>
      <c r="B12" s="46"/>
      <c r="C12" s="47"/>
      <c r="D12" s="65"/>
      <c r="E12" s="67" t="s">
        <v>30</v>
      </c>
      <c r="F12" s="69">
        <v>5000.0</v>
      </c>
      <c r="G12" s="69">
        <v>5000.0</v>
      </c>
      <c r="H12" s="69">
        <v>5000.0</v>
      </c>
      <c r="I12" s="69">
        <v>5000.0</v>
      </c>
      <c r="J12" s="69">
        <v>2000.0</v>
      </c>
      <c r="K12" s="69">
        <v>5000.0</v>
      </c>
      <c r="L12" s="69">
        <v>1500.0</v>
      </c>
      <c r="M12" s="69">
        <v>7000.0</v>
      </c>
      <c r="N12" s="69">
        <v>10000.0</v>
      </c>
      <c r="O12" s="69">
        <v>15000.0</v>
      </c>
      <c r="P12" s="69">
        <v>15000.0</v>
      </c>
      <c r="Q12" s="69">
        <v>20000.0</v>
      </c>
      <c r="R12" s="72">
        <f t="shared" si="5"/>
        <v>95500</v>
      </c>
      <c r="S12" s="72">
        <f t="shared" si="6"/>
        <v>7958.333333</v>
      </c>
      <c r="T12" s="74"/>
    </row>
    <row r="13" ht="19.5" customHeight="1">
      <c r="A13" s="44"/>
      <c r="B13" s="46"/>
      <c r="C13" s="47"/>
      <c r="D13" s="65"/>
      <c r="E13" s="67" t="s">
        <v>31</v>
      </c>
      <c r="F13" s="69">
        <v>20000.0</v>
      </c>
      <c r="G13" s="69">
        <v>20000.0</v>
      </c>
      <c r="H13" s="69">
        <v>20000.0</v>
      </c>
      <c r="I13" s="69">
        <v>20000.0</v>
      </c>
      <c r="J13" s="69">
        <v>30000.0</v>
      </c>
      <c r="K13" s="69">
        <v>30000.0</v>
      </c>
      <c r="L13" s="69">
        <v>30000.0</v>
      </c>
      <c r="M13" s="69">
        <v>34000.0</v>
      </c>
      <c r="N13" s="69">
        <v>35000.0</v>
      </c>
      <c r="O13" s="69">
        <v>40000.0</v>
      </c>
      <c r="P13" s="69">
        <v>45000.0</v>
      </c>
      <c r="Q13" s="69">
        <v>50000.0</v>
      </c>
      <c r="R13" s="72">
        <f t="shared" si="5"/>
        <v>374000</v>
      </c>
      <c r="S13" s="72">
        <f t="shared" si="6"/>
        <v>31166.66667</v>
      </c>
      <c r="T13" s="74"/>
    </row>
    <row r="14" ht="19.5" customHeight="1">
      <c r="A14" s="44"/>
      <c r="B14" s="46"/>
      <c r="C14" s="47"/>
      <c r="D14" s="65"/>
      <c r="E14" s="115" t="s">
        <v>33</v>
      </c>
      <c r="F14" s="69">
        <v>150.0</v>
      </c>
      <c r="G14" s="69">
        <v>150.0</v>
      </c>
      <c r="H14" s="69">
        <v>150.0</v>
      </c>
      <c r="I14" s="69">
        <v>150.0</v>
      </c>
      <c r="J14" s="69">
        <v>150.0</v>
      </c>
      <c r="K14" s="69">
        <v>150.0</v>
      </c>
      <c r="L14" s="69">
        <v>200.0</v>
      </c>
      <c r="M14" s="69">
        <v>300.0</v>
      </c>
      <c r="N14" s="69">
        <v>500.0</v>
      </c>
      <c r="O14" s="69">
        <v>700.0</v>
      </c>
      <c r="P14" s="69">
        <v>1000.0</v>
      </c>
      <c r="Q14" s="69">
        <v>1500.0</v>
      </c>
      <c r="R14" s="72">
        <f t="shared" si="5"/>
        <v>5100</v>
      </c>
      <c r="S14" s="72">
        <f t="shared" si="6"/>
        <v>425</v>
      </c>
      <c r="T14" s="74"/>
    </row>
    <row r="15" ht="19.5" customHeight="1">
      <c r="A15" s="44"/>
      <c r="B15" s="46"/>
      <c r="C15" s="47"/>
      <c r="D15" s="65"/>
      <c r="E15" s="115" t="s">
        <v>26</v>
      </c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72">
        <f t="shared" si="5"/>
        <v>0</v>
      </c>
      <c r="S15" s="72" t="str">
        <f t="shared" si="6"/>
        <v>$0</v>
      </c>
      <c r="T15" s="74"/>
    </row>
    <row r="16" ht="19.5" customHeight="1">
      <c r="A16" s="44"/>
      <c r="B16" s="46"/>
      <c r="C16" s="47"/>
      <c r="D16" s="116"/>
      <c r="E16" s="118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2"/>
      <c r="S16" s="124"/>
      <c r="T16" s="1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57"/>
    <col customWidth="1" min="2" max="2" width="21.57"/>
    <col customWidth="1" min="3" max="4" width="2.29"/>
    <col customWidth="1" min="5" max="5" width="29.0"/>
    <col customWidth="1" min="6" max="17" width="11.0"/>
    <col customWidth="1" min="18" max="18" width="16.29"/>
    <col customWidth="1" min="19" max="19" width="13.0"/>
    <col customWidth="1" min="20" max="20" width="5.86"/>
  </cols>
  <sheetData>
    <row r="1" ht="38.25" customHeight="1">
      <c r="A1" s="2"/>
      <c r="B1" s="4"/>
      <c r="C1" s="9"/>
      <c r="D1" s="6"/>
      <c r="E1" s="11" t="s">
        <v>2</v>
      </c>
      <c r="F1" s="12">
        <v>42005.0</v>
      </c>
      <c r="G1" s="12">
        <v>42036.0</v>
      </c>
      <c r="H1" s="12">
        <v>42064.0</v>
      </c>
      <c r="I1" s="12">
        <v>42095.0</v>
      </c>
      <c r="J1" s="12">
        <v>42125.0</v>
      </c>
      <c r="K1" s="12">
        <v>42156.0</v>
      </c>
      <c r="L1" s="12">
        <v>42186.0</v>
      </c>
      <c r="M1" s="12">
        <v>42217.0</v>
      </c>
      <c r="N1" s="12">
        <v>42248.0</v>
      </c>
      <c r="O1" s="12">
        <v>42278.0</v>
      </c>
      <c r="P1" s="12">
        <v>42309.0</v>
      </c>
      <c r="Q1" s="12">
        <v>42339.0</v>
      </c>
      <c r="R1" s="14" t="s">
        <v>3</v>
      </c>
      <c r="S1" s="16" t="s">
        <v>4</v>
      </c>
      <c r="T1" s="18"/>
    </row>
    <row r="2" ht="38.25" customHeight="1">
      <c r="A2" s="20"/>
      <c r="B2" s="22" t="s">
        <v>6</v>
      </c>
      <c r="C2" s="24"/>
      <c r="D2" s="26"/>
      <c r="E2" s="28" t="s">
        <v>8</v>
      </c>
      <c r="F2" s="33">
        <f t="shared" ref="F2:Q2" si="1">sum(F3:F6)</f>
        <v>10650</v>
      </c>
      <c r="G2" s="33">
        <f t="shared" si="1"/>
        <v>15650</v>
      </c>
      <c r="H2" s="33">
        <f t="shared" si="1"/>
        <v>20750</v>
      </c>
      <c r="I2" s="33">
        <f t="shared" si="1"/>
        <v>26150</v>
      </c>
      <c r="J2" s="33">
        <f t="shared" si="1"/>
        <v>26150</v>
      </c>
      <c r="K2" s="33">
        <f t="shared" si="1"/>
        <v>26150</v>
      </c>
      <c r="L2" s="33">
        <f t="shared" si="1"/>
        <v>26150</v>
      </c>
      <c r="M2" s="33">
        <f t="shared" si="1"/>
        <v>32500</v>
      </c>
      <c r="N2" s="33">
        <f t="shared" si="1"/>
        <v>37500</v>
      </c>
      <c r="O2" s="33">
        <f t="shared" si="1"/>
        <v>43500</v>
      </c>
      <c r="P2" s="33">
        <f t="shared" si="1"/>
        <v>50000</v>
      </c>
      <c r="Q2" s="33">
        <f t="shared" si="1"/>
        <v>56000</v>
      </c>
      <c r="R2" s="37">
        <f t="shared" ref="R2:R5" si="2">sum(F2:Q2)</f>
        <v>371150</v>
      </c>
      <c r="S2" s="33">
        <f>iferror(average(F2:Q2))</f>
        <v>30929.16667</v>
      </c>
      <c r="T2" s="41"/>
    </row>
    <row r="3" ht="19.5" customHeight="1">
      <c r="A3" s="43"/>
      <c r="B3" s="45"/>
      <c r="C3" s="47"/>
      <c r="D3" s="48"/>
      <c r="E3" s="50" t="s">
        <v>16</v>
      </c>
      <c r="F3" s="52">
        <v>10000.0</v>
      </c>
      <c r="G3" s="52">
        <v>15000.0</v>
      </c>
      <c r="H3" s="52">
        <v>20000.0</v>
      </c>
      <c r="I3" s="52">
        <v>25000.0</v>
      </c>
      <c r="J3" s="52">
        <v>25000.0</v>
      </c>
      <c r="K3" s="52">
        <v>25000.0</v>
      </c>
      <c r="L3" s="55">
        <v>25000.0</v>
      </c>
      <c r="M3" s="55">
        <v>30000.0</v>
      </c>
      <c r="N3" s="55">
        <v>35000.0</v>
      </c>
      <c r="O3" s="55">
        <v>40000.0</v>
      </c>
      <c r="P3" s="55">
        <v>45000.0</v>
      </c>
      <c r="Q3" s="55">
        <v>50000.0</v>
      </c>
      <c r="R3" s="57">
        <f t="shared" si="2"/>
        <v>345000</v>
      </c>
      <c r="S3" s="57">
        <f t="shared" ref="S3:S5" si="3">iferror(average(F3:Q3), "$0")</f>
        <v>28750</v>
      </c>
      <c r="T3" s="59"/>
    </row>
    <row r="4" ht="19.5" customHeight="1">
      <c r="A4" s="43"/>
      <c r="B4" s="45"/>
      <c r="C4" s="47"/>
      <c r="D4" s="76"/>
      <c r="E4" s="78" t="s">
        <v>23</v>
      </c>
      <c r="F4" s="80">
        <v>500.0</v>
      </c>
      <c r="G4" s="80">
        <v>500.0</v>
      </c>
      <c r="H4" s="80">
        <v>600.0</v>
      </c>
      <c r="I4" s="80">
        <v>1000.0</v>
      </c>
      <c r="J4" s="80">
        <v>1000.0</v>
      </c>
      <c r="K4" s="80">
        <v>1000.0</v>
      </c>
      <c r="L4" s="83">
        <v>1000.0</v>
      </c>
      <c r="M4" s="83">
        <v>1000.0</v>
      </c>
      <c r="N4" s="83">
        <v>1000.0</v>
      </c>
      <c r="O4" s="83">
        <v>2000.0</v>
      </c>
      <c r="P4" s="83">
        <v>2500.0</v>
      </c>
      <c r="Q4" s="83">
        <v>3000.0</v>
      </c>
      <c r="R4" s="87">
        <f t="shared" si="2"/>
        <v>15100</v>
      </c>
      <c r="S4" s="87">
        <f t="shared" si="3"/>
        <v>1258.333333</v>
      </c>
      <c r="T4" s="89"/>
    </row>
    <row r="5" ht="19.5" customHeight="1">
      <c r="A5" s="43"/>
      <c r="B5" s="45"/>
      <c r="C5" s="47"/>
      <c r="D5" s="91"/>
      <c r="E5" s="78" t="s">
        <v>25</v>
      </c>
      <c r="F5" s="80">
        <v>150.0</v>
      </c>
      <c r="G5" s="80">
        <v>150.0</v>
      </c>
      <c r="H5" s="80">
        <v>150.0</v>
      </c>
      <c r="I5" s="80">
        <v>150.0</v>
      </c>
      <c r="J5" s="80">
        <v>150.0</v>
      </c>
      <c r="K5" s="80">
        <v>150.0</v>
      </c>
      <c r="L5" s="80">
        <v>150.0</v>
      </c>
      <c r="M5" s="80">
        <v>1500.0</v>
      </c>
      <c r="N5" s="80">
        <v>1500.0</v>
      </c>
      <c r="O5" s="80">
        <v>1500.0</v>
      </c>
      <c r="P5" s="80">
        <v>2500.0</v>
      </c>
      <c r="Q5" s="80">
        <v>3000.0</v>
      </c>
      <c r="R5" s="87">
        <f t="shared" si="2"/>
        <v>11050</v>
      </c>
      <c r="S5" s="87">
        <f t="shared" si="3"/>
        <v>920.8333333</v>
      </c>
      <c r="T5" s="89"/>
    </row>
    <row r="6" ht="19.5" customHeight="1">
      <c r="A6" s="43"/>
      <c r="B6" s="45"/>
      <c r="C6" s="47"/>
      <c r="D6" s="93"/>
      <c r="E6" s="95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9"/>
      <c r="S6" s="99"/>
      <c r="T6" s="101"/>
    </row>
    <row r="7" ht="19.5" hidden="1" customHeight="1">
      <c r="A7" s="43"/>
      <c r="B7" s="45"/>
      <c r="C7" s="47"/>
      <c r="D7" s="103"/>
      <c r="E7" s="105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107"/>
      <c r="S7" s="107"/>
      <c r="T7" s="109"/>
    </row>
    <row r="8" ht="38.25" customHeight="1">
      <c r="A8" s="43"/>
      <c r="B8" s="45" t="s">
        <v>27</v>
      </c>
      <c r="C8" s="47"/>
      <c r="D8" s="110"/>
      <c r="E8" s="108" t="s">
        <v>8</v>
      </c>
      <c r="F8" s="111">
        <f t="shared" ref="F8:Q8" si="4">sum(F9:F14)</f>
        <v>1700</v>
      </c>
      <c r="G8" s="111">
        <f t="shared" si="4"/>
        <v>1920</v>
      </c>
      <c r="H8" s="111">
        <f t="shared" si="4"/>
        <v>1800</v>
      </c>
      <c r="I8" s="111">
        <f t="shared" si="4"/>
        <v>2000</v>
      </c>
      <c r="J8" s="111">
        <f t="shared" si="4"/>
        <v>2000</v>
      </c>
      <c r="K8" s="111">
        <f t="shared" si="4"/>
        <v>2000</v>
      </c>
      <c r="L8" s="111">
        <f t="shared" si="4"/>
        <v>2000</v>
      </c>
      <c r="M8" s="111">
        <f t="shared" si="4"/>
        <v>2310</v>
      </c>
      <c r="N8" s="111">
        <f t="shared" si="4"/>
        <v>2300</v>
      </c>
      <c r="O8" s="111">
        <f t="shared" si="4"/>
        <v>2300</v>
      </c>
      <c r="P8" s="111">
        <f t="shared" si="4"/>
        <v>3300</v>
      </c>
      <c r="Q8" s="111">
        <f t="shared" si="4"/>
        <v>3300</v>
      </c>
      <c r="R8" s="112">
        <f t="shared" ref="R8:R13" si="5">sum(F8:Q8)</f>
        <v>26930</v>
      </c>
      <c r="S8" s="111">
        <f>iferror(average(F8:Q8))</f>
        <v>2244.166667</v>
      </c>
      <c r="T8" s="114"/>
    </row>
    <row r="9" ht="19.5" customHeight="1">
      <c r="A9" s="43"/>
      <c r="B9" s="45"/>
      <c r="C9" s="47"/>
      <c r="D9" s="48"/>
      <c r="E9" s="50" t="s">
        <v>29</v>
      </c>
      <c r="F9" s="52">
        <v>100.0</v>
      </c>
      <c r="G9" s="52">
        <v>100.0</v>
      </c>
      <c r="H9" s="52">
        <v>100.0</v>
      </c>
      <c r="I9" s="52">
        <v>200.0</v>
      </c>
      <c r="J9" s="52">
        <v>200.0</v>
      </c>
      <c r="K9" s="52">
        <v>200.0</v>
      </c>
      <c r="L9" s="52">
        <v>200.0</v>
      </c>
      <c r="M9" s="52">
        <v>500.0</v>
      </c>
      <c r="N9" s="52">
        <v>500.0</v>
      </c>
      <c r="O9" s="52">
        <v>500.0</v>
      </c>
      <c r="P9" s="52">
        <v>1000.0</v>
      </c>
      <c r="Q9" s="52">
        <v>1000.0</v>
      </c>
      <c r="R9" s="57">
        <f t="shared" si="5"/>
        <v>4600</v>
      </c>
      <c r="S9" s="57">
        <f t="shared" ref="S9:S13" si="6">iferror(average(F9:Q9), "$0")</f>
        <v>383.3333333</v>
      </c>
      <c r="T9" s="59"/>
    </row>
    <row r="10" ht="19.5" customHeight="1">
      <c r="A10" s="43"/>
      <c r="B10" s="45"/>
      <c r="C10" s="47"/>
      <c r="D10" s="76"/>
      <c r="E10" s="78" t="s">
        <v>32</v>
      </c>
      <c r="F10" s="80">
        <v>100.0</v>
      </c>
      <c r="G10" s="80">
        <v>320.0</v>
      </c>
      <c r="H10" s="80">
        <v>200.0</v>
      </c>
      <c r="I10" s="80">
        <v>300.0</v>
      </c>
      <c r="J10" s="80">
        <v>300.0</v>
      </c>
      <c r="K10" s="80">
        <v>300.0</v>
      </c>
      <c r="L10" s="83">
        <v>300.0</v>
      </c>
      <c r="M10" s="83">
        <v>300.0</v>
      </c>
      <c r="N10" s="83">
        <v>300.0</v>
      </c>
      <c r="O10" s="83">
        <v>300.0</v>
      </c>
      <c r="P10" s="83">
        <v>300.0</v>
      </c>
      <c r="Q10" s="83">
        <v>300.0</v>
      </c>
      <c r="R10" s="87">
        <f t="shared" si="5"/>
        <v>3320</v>
      </c>
      <c r="S10" s="87">
        <f t="shared" si="6"/>
        <v>276.6666667</v>
      </c>
      <c r="T10" s="89"/>
    </row>
    <row r="11" ht="19.5" customHeight="1">
      <c r="A11" s="43"/>
      <c r="B11" s="45"/>
      <c r="C11" s="47"/>
      <c r="D11" s="91"/>
      <c r="E11" s="78" t="s">
        <v>34</v>
      </c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7">
        <f t="shared" si="5"/>
        <v>0</v>
      </c>
      <c r="S11" s="87" t="str">
        <f t="shared" si="6"/>
        <v>$0</v>
      </c>
      <c r="T11" s="89"/>
    </row>
    <row r="12" ht="19.5" customHeight="1">
      <c r="A12" s="43"/>
      <c r="B12" s="45"/>
      <c r="C12" s="47"/>
      <c r="D12" s="76"/>
      <c r="E12" s="78" t="s">
        <v>35</v>
      </c>
      <c r="F12" s="80">
        <v>500.0</v>
      </c>
      <c r="G12" s="80">
        <v>500.0</v>
      </c>
      <c r="H12" s="80">
        <v>500.0</v>
      </c>
      <c r="I12" s="80">
        <v>500.0</v>
      </c>
      <c r="J12" s="80">
        <v>500.0</v>
      </c>
      <c r="K12" s="80">
        <v>500.0</v>
      </c>
      <c r="L12" s="83">
        <v>500.0</v>
      </c>
      <c r="M12" s="83">
        <v>500.0</v>
      </c>
      <c r="N12" s="83">
        <v>500.0</v>
      </c>
      <c r="O12" s="83">
        <v>500.0</v>
      </c>
      <c r="P12" s="83">
        <v>500.0</v>
      </c>
      <c r="Q12" s="83">
        <v>500.0</v>
      </c>
      <c r="R12" s="87">
        <f t="shared" si="5"/>
        <v>6000</v>
      </c>
      <c r="S12" s="87">
        <f t="shared" si="6"/>
        <v>500</v>
      </c>
      <c r="T12" s="89"/>
    </row>
    <row r="13" ht="19.5" customHeight="1">
      <c r="A13" s="43"/>
      <c r="B13" s="45"/>
      <c r="C13" s="47"/>
      <c r="D13" s="91"/>
      <c r="E13" s="78" t="s">
        <v>36</v>
      </c>
      <c r="F13" s="80">
        <v>1000.0</v>
      </c>
      <c r="G13" s="80">
        <v>1000.0</v>
      </c>
      <c r="H13" s="80">
        <v>1000.0</v>
      </c>
      <c r="I13" s="80">
        <v>1000.0</v>
      </c>
      <c r="J13" s="80">
        <v>1000.0</v>
      </c>
      <c r="K13" s="80">
        <v>1000.0</v>
      </c>
      <c r="L13" s="80">
        <v>1000.0</v>
      </c>
      <c r="M13" s="80">
        <v>1010.0</v>
      </c>
      <c r="N13" s="80">
        <v>1000.0</v>
      </c>
      <c r="O13" s="80">
        <v>1000.0</v>
      </c>
      <c r="P13" s="80">
        <v>1500.0</v>
      </c>
      <c r="Q13" s="80">
        <v>1500.0</v>
      </c>
      <c r="R13" s="87">
        <f t="shared" si="5"/>
        <v>13010</v>
      </c>
      <c r="S13" s="87">
        <f t="shared" si="6"/>
        <v>1084.166667</v>
      </c>
      <c r="T13" s="89"/>
    </row>
    <row r="14" ht="19.5" customHeight="1">
      <c r="A14" s="43"/>
      <c r="B14" s="45"/>
      <c r="C14" s="47"/>
      <c r="D14" s="117"/>
      <c r="E14" s="105"/>
      <c r="F14" s="97"/>
      <c r="G14" s="97"/>
      <c r="H14" s="97"/>
      <c r="I14" s="97"/>
      <c r="J14" s="97"/>
      <c r="K14" s="97"/>
      <c r="L14" s="119"/>
      <c r="M14" s="119"/>
      <c r="N14" s="121"/>
      <c r="O14" s="121"/>
      <c r="P14" s="121"/>
      <c r="Q14" s="121"/>
      <c r="R14" s="99"/>
      <c r="S14" s="99"/>
      <c r="T14" s="101"/>
    </row>
    <row r="15" ht="19.5" hidden="1" customHeight="1">
      <c r="A15" s="43"/>
      <c r="B15" s="45"/>
      <c r="C15" s="47"/>
      <c r="D15" s="103"/>
      <c r="E15" s="123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107"/>
      <c r="S15" s="107"/>
      <c r="T15" s="109"/>
    </row>
    <row r="16" ht="38.25" customHeight="1">
      <c r="A16" s="43"/>
      <c r="B16" s="45" t="s">
        <v>37</v>
      </c>
      <c r="C16" s="47"/>
      <c r="D16" s="110"/>
      <c r="E16" s="108" t="s">
        <v>8</v>
      </c>
      <c r="F16" s="111">
        <f t="shared" ref="F16:Q16" si="7">sum(F17:F25)</f>
        <v>5200</v>
      </c>
      <c r="G16" s="111">
        <f t="shared" si="7"/>
        <v>5200</v>
      </c>
      <c r="H16" s="111">
        <f t="shared" si="7"/>
        <v>5250</v>
      </c>
      <c r="I16" s="111">
        <f t="shared" si="7"/>
        <v>5300</v>
      </c>
      <c r="J16" s="111">
        <f t="shared" si="7"/>
        <v>5300</v>
      </c>
      <c r="K16" s="111">
        <f t="shared" si="7"/>
        <v>5350</v>
      </c>
      <c r="L16" s="111">
        <f t="shared" si="7"/>
        <v>5350</v>
      </c>
      <c r="M16" s="111">
        <f t="shared" si="7"/>
        <v>5500</v>
      </c>
      <c r="N16" s="111">
        <f t="shared" si="7"/>
        <v>5500</v>
      </c>
      <c r="O16" s="111">
        <f t="shared" si="7"/>
        <v>5500</v>
      </c>
      <c r="P16" s="111">
        <f t="shared" si="7"/>
        <v>8050</v>
      </c>
      <c r="Q16" s="111">
        <f t="shared" si="7"/>
        <v>9220</v>
      </c>
      <c r="R16" s="112">
        <f t="shared" ref="R16:R24" si="8">sum(F16:Q16)</f>
        <v>70720</v>
      </c>
      <c r="S16" s="111">
        <f>iferror(average(F16:Q16))</f>
        <v>5893.333333</v>
      </c>
      <c r="T16" s="126"/>
    </row>
    <row r="17" ht="19.5" customHeight="1">
      <c r="A17" s="43"/>
      <c r="B17" s="45"/>
      <c r="C17" s="47"/>
      <c r="D17" s="48"/>
      <c r="E17" s="50" t="s">
        <v>38</v>
      </c>
      <c r="F17" s="52">
        <v>200.0</v>
      </c>
      <c r="G17" s="52">
        <v>200.0</v>
      </c>
      <c r="H17" s="52">
        <v>250.0</v>
      </c>
      <c r="I17" s="52">
        <v>300.0</v>
      </c>
      <c r="J17" s="52">
        <v>300.0</v>
      </c>
      <c r="K17" s="52">
        <v>350.0</v>
      </c>
      <c r="L17" s="55">
        <v>350.0</v>
      </c>
      <c r="M17" s="55">
        <v>500.0</v>
      </c>
      <c r="N17" s="55">
        <v>500.0</v>
      </c>
      <c r="O17" s="55">
        <v>500.0</v>
      </c>
      <c r="P17" s="55">
        <v>500.0</v>
      </c>
      <c r="Q17" s="55">
        <v>500.0</v>
      </c>
      <c r="R17" s="57">
        <f t="shared" si="8"/>
        <v>4450</v>
      </c>
      <c r="S17" s="57">
        <f t="shared" ref="S17:S24" si="9">iferror(average(F17:Q17), "$0")</f>
        <v>370.8333333</v>
      </c>
      <c r="T17" s="59"/>
    </row>
    <row r="18" ht="19.5" customHeight="1">
      <c r="A18" s="43"/>
      <c r="B18" s="45"/>
      <c r="C18" s="47"/>
      <c r="D18" s="76"/>
      <c r="E18" s="78" t="s">
        <v>39</v>
      </c>
      <c r="F18" s="80">
        <v>4500.0</v>
      </c>
      <c r="G18" s="80">
        <v>4500.0</v>
      </c>
      <c r="H18" s="80">
        <v>4500.0</v>
      </c>
      <c r="I18" s="80">
        <v>4500.0</v>
      </c>
      <c r="J18" s="80">
        <v>4500.0</v>
      </c>
      <c r="K18" s="80">
        <v>4500.0</v>
      </c>
      <c r="L18" s="83">
        <v>4500.0</v>
      </c>
      <c r="M18" s="83">
        <v>4500.0</v>
      </c>
      <c r="N18" s="83">
        <v>4500.0</v>
      </c>
      <c r="O18" s="83">
        <v>4500.0</v>
      </c>
      <c r="P18" s="83">
        <v>7000.0</v>
      </c>
      <c r="Q18" s="83">
        <v>8000.0</v>
      </c>
      <c r="R18" s="87">
        <f t="shared" si="8"/>
        <v>60000</v>
      </c>
      <c r="S18" s="87">
        <f t="shared" si="9"/>
        <v>5000</v>
      </c>
      <c r="T18" s="89"/>
    </row>
    <row r="19" ht="19.5" customHeight="1">
      <c r="A19" s="43"/>
      <c r="B19" s="45"/>
      <c r="C19" s="47"/>
      <c r="D19" s="76"/>
      <c r="E19" s="78" t="s">
        <v>40</v>
      </c>
      <c r="F19" s="80">
        <v>100.0</v>
      </c>
      <c r="G19" s="80">
        <v>100.0</v>
      </c>
      <c r="H19" s="80">
        <v>100.0</v>
      </c>
      <c r="I19" s="80">
        <v>100.0</v>
      </c>
      <c r="J19" s="80">
        <v>100.0</v>
      </c>
      <c r="K19" s="80">
        <v>100.0</v>
      </c>
      <c r="L19" s="83">
        <v>100.0</v>
      </c>
      <c r="M19" s="83">
        <v>100.0</v>
      </c>
      <c r="N19" s="83">
        <v>100.0</v>
      </c>
      <c r="O19" s="83">
        <v>100.0</v>
      </c>
      <c r="P19" s="83">
        <v>100.0</v>
      </c>
      <c r="Q19" s="83">
        <v>100.0</v>
      </c>
      <c r="R19" s="87">
        <f t="shared" si="8"/>
        <v>1200</v>
      </c>
      <c r="S19" s="87">
        <f t="shared" si="9"/>
        <v>100</v>
      </c>
      <c r="T19" s="89"/>
    </row>
    <row r="20" ht="19.5" customHeight="1">
      <c r="A20" s="43"/>
      <c r="B20" s="45"/>
      <c r="C20" s="47"/>
      <c r="D20" s="76"/>
      <c r="E20" s="78" t="s">
        <v>41</v>
      </c>
      <c r="F20" s="80">
        <v>100.0</v>
      </c>
      <c r="G20" s="80">
        <v>100.0</v>
      </c>
      <c r="H20" s="80">
        <v>100.0</v>
      </c>
      <c r="I20" s="80">
        <v>100.0</v>
      </c>
      <c r="J20" s="80">
        <v>100.0</v>
      </c>
      <c r="K20" s="80">
        <v>100.0</v>
      </c>
      <c r="L20" s="83">
        <v>100.0</v>
      </c>
      <c r="M20" s="83">
        <v>100.0</v>
      </c>
      <c r="N20" s="83">
        <v>100.0</v>
      </c>
      <c r="O20" s="83">
        <v>100.0</v>
      </c>
      <c r="P20" s="83">
        <v>100.0</v>
      </c>
      <c r="Q20" s="83">
        <v>100.0</v>
      </c>
      <c r="R20" s="87">
        <f t="shared" si="8"/>
        <v>1200</v>
      </c>
      <c r="S20" s="87">
        <f t="shared" si="9"/>
        <v>100</v>
      </c>
      <c r="T20" s="89"/>
    </row>
    <row r="21" ht="19.5" customHeight="1">
      <c r="A21" s="43"/>
      <c r="B21" s="45"/>
      <c r="C21" s="47"/>
      <c r="D21" s="76"/>
      <c r="E21" s="78" t="s">
        <v>42</v>
      </c>
      <c r="F21" s="80">
        <v>50.0</v>
      </c>
      <c r="G21" s="80">
        <v>50.0</v>
      </c>
      <c r="H21" s="80">
        <v>50.0</v>
      </c>
      <c r="I21" s="80">
        <v>50.0</v>
      </c>
      <c r="J21" s="80">
        <v>50.0</v>
      </c>
      <c r="K21" s="80">
        <v>50.0</v>
      </c>
      <c r="L21" s="83">
        <v>50.0</v>
      </c>
      <c r="M21" s="83">
        <v>50.0</v>
      </c>
      <c r="N21" s="83">
        <v>50.0</v>
      </c>
      <c r="O21" s="83">
        <v>50.0</v>
      </c>
      <c r="P21" s="83">
        <v>100.0</v>
      </c>
      <c r="Q21" s="83">
        <v>100.0</v>
      </c>
      <c r="R21" s="87">
        <f t="shared" si="8"/>
        <v>700</v>
      </c>
      <c r="S21" s="87">
        <f t="shared" si="9"/>
        <v>58.33333333</v>
      </c>
      <c r="T21" s="89"/>
    </row>
    <row r="22" ht="19.5" customHeight="1">
      <c r="A22" s="43"/>
      <c r="B22" s="45"/>
      <c r="C22" s="47"/>
      <c r="D22" s="76"/>
      <c r="E22" s="78" t="s">
        <v>43</v>
      </c>
      <c r="F22" s="80">
        <v>200.0</v>
      </c>
      <c r="G22" s="80">
        <v>200.0</v>
      </c>
      <c r="H22" s="80">
        <v>200.0</v>
      </c>
      <c r="I22" s="80">
        <v>200.0</v>
      </c>
      <c r="J22" s="80">
        <v>200.0</v>
      </c>
      <c r="K22" s="80">
        <v>200.0</v>
      </c>
      <c r="L22" s="83">
        <v>200.0</v>
      </c>
      <c r="M22" s="83">
        <v>200.0</v>
      </c>
      <c r="N22" s="83">
        <v>200.0</v>
      </c>
      <c r="O22" s="83">
        <v>200.0</v>
      </c>
      <c r="P22" s="83">
        <v>200.0</v>
      </c>
      <c r="Q22" s="83">
        <v>320.0</v>
      </c>
      <c r="R22" s="87">
        <f t="shared" si="8"/>
        <v>2520</v>
      </c>
      <c r="S22" s="87">
        <f t="shared" si="9"/>
        <v>210</v>
      </c>
      <c r="T22" s="89"/>
    </row>
    <row r="23" ht="19.5" customHeight="1">
      <c r="A23" s="43"/>
      <c r="B23" s="45"/>
      <c r="C23" s="47"/>
      <c r="D23" s="76"/>
      <c r="E23" s="78" t="s">
        <v>44</v>
      </c>
      <c r="F23" s="80">
        <v>50.0</v>
      </c>
      <c r="G23" s="80">
        <v>50.0</v>
      </c>
      <c r="H23" s="80">
        <v>50.0</v>
      </c>
      <c r="I23" s="80">
        <v>50.0</v>
      </c>
      <c r="J23" s="80">
        <v>50.0</v>
      </c>
      <c r="K23" s="80">
        <v>50.0</v>
      </c>
      <c r="L23" s="83">
        <v>50.0</v>
      </c>
      <c r="M23" s="83">
        <v>50.0</v>
      </c>
      <c r="N23" s="83">
        <v>50.0</v>
      </c>
      <c r="O23" s="83">
        <v>50.0</v>
      </c>
      <c r="P23" s="83">
        <v>50.0</v>
      </c>
      <c r="Q23" s="83">
        <v>100.0</v>
      </c>
      <c r="R23" s="87">
        <f t="shared" si="8"/>
        <v>650</v>
      </c>
      <c r="S23" s="87">
        <f t="shared" si="9"/>
        <v>54.16666667</v>
      </c>
      <c r="T23" s="89"/>
    </row>
    <row r="24" ht="19.5" customHeight="1">
      <c r="A24" s="43"/>
      <c r="B24" s="45"/>
      <c r="C24" s="47"/>
      <c r="D24" s="76"/>
      <c r="E24" s="78" t="s">
        <v>45</v>
      </c>
      <c r="F24" s="80">
        <v>0.0</v>
      </c>
      <c r="G24" s="80">
        <v>0.0</v>
      </c>
      <c r="H24" s="80">
        <v>0.0</v>
      </c>
      <c r="I24" s="80">
        <v>0.0</v>
      </c>
      <c r="J24" s="80">
        <v>0.0</v>
      </c>
      <c r="K24" s="80">
        <v>0.0</v>
      </c>
      <c r="L24" s="83">
        <v>0.0</v>
      </c>
      <c r="M24" s="83">
        <v>0.0</v>
      </c>
      <c r="N24" s="83">
        <v>0.0</v>
      </c>
      <c r="O24" s="83">
        <v>0.0</v>
      </c>
      <c r="P24" s="83">
        <v>0.0</v>
      </c>
      <c r="Q24" s="83">
        <v>0.0</v>
      </c>
      <c r="R24" s="87">
        <f t="shared" si="8"/>
        <v>0</v>
      </c>
      <c r="S24" s="87">
        <f t="shared" si="9"/>
        <v>0</v>
      </c>
      <c r="T24" s="89"/>
    </row>
    <row r="25" ht="19.5" customHeight="1">
      <c r="A25" s="43"/>
      <c r="B25" s="45"/>
      <c r="C25" s="47"/>
      <c r="D25" s="117"/>
      <c r="E25" s="123"/>
      <c r="F25" s="97"/>
      <c r="G25" s="97"/>
      <c r="H25" s="97"/>
      <c r="I25" s="97"/>
      <c r="J25" s="97"/>
      <c r="K25" s="97"/>
      <c r="L25" s="119"/>
      <c r="M25" s="119"/>
      <c r="N25" s="121"/>
      <c r="O25" s="121"/>
      <c r="P25" s="121"/>
      <c r="Q25" s="121"/>
      <c r="R25" s="99"/>
      <c r="S25" s="99"/>
      <c r="T25" s="101"/>
    </row>
    <row r="26" ht="19.5" hidden="1" customHeight="1">
      <c r="A26" s="43"/>
      <c r="B26" s="45"/>
      <c r="C26" s="47"/>
      <c r="D26" s="103"/>
      <c r="E26" s="127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9"/>
      <c r="S26" s="129"/>
      <c r="T26" s="109"/>
    </row>
    <row r="27" ht="38.25" customHeight="1">
      <c r="A27" s="43"/>
      <c r="B27" s="45" t="s">
        <v>46</v>
      </c>
      <c r="C27" s="47"/>
      <c r="D27" s="106"/>
      <c r="E27" s="108" t="s">
        <v>8</v>
      </c>
      <c r="F27" s="111">
        <f t="shared" ref="F27:Q27" si="10">sum(F28:F34)</f>
        <v>10500</v>
      </c>
      <c r="G27" s="111">
        <f t="shared" si="10"/>
        <v>10500</v>
      </c>
      <c r="H27" s="111">
        <f t="shared" si="10"/>
        <v>10500</v>
      </c>
      <c r="I27" s="111">
        <f t="shared" si="10"/>
        <v>15500</v>
      </c>
      <c r="J27" s="111">
        <f t="shared" si="10"/>
        <v>15500</v>
      </c>
      <c r="K27" s="111">
        <f t="shared" si="10"/>
        <v>20500</v>
      </c>
      <c r="L27" s="111">
        <f t="shared" si="10"/>
        <v>25500</v>
      </c>
      <c r="M27" s="111">
        <f t="shared" si="10"/>
        <v>30500</v>
      </c>
      <c r="N27" s="111">
        <f t="shared" si="10"/>
        <v>30520</v>
      </c>
      <c r="O27" s="111">
        <f t="shared" si="10"/>
        <v>30500</v>
      </c>
      <c r="P27" s="111">
        <f t="shared" si="10"/>
        <v>45500</v>
      </c>
      <c r="Q27" s="111">
        <f t="shared" si="10"/>
        <v>50500</v>
      </c>
      <c r="R27" s="112">
        <f>sum(R28:R33)</f>
        <v>296020</v>
      </c>
      <c r="S27" s="111">
        <f>iferror(average(F27:Q27))</f>
        <v>24668.33333</v>
      </c>
      <c r="T27" s="130"/>
    </row>
    <row r="28" ht="19.5" customHeight="1">
      <c r="A28" s="43"/>
      <c r="B28" s="45"/>
      <c r="C28" s="47"/>
      <c r="D28" s="48"/>
      <c r="E28" s="50" t="s">
        <v>47</v>
      </c>
      <c r="F28" s="52">
        <v>10000.0</v>
      </c>
      <c r="G28" s="52">
        <v>10000.0</v>
      </c>
      <c r="H28" s="52">
        <v>10000.0</v>
      </c>
      <c r="I28" s="52">
        <v>15000.0</v>
      </c>
      <c r="J28" s="52">
        <v>15000.0</v>
      </c>
      <c r="K28" s="52">
        <v>20000.0</v>
      </c>
      <c r="L28" s="55">
        <v>25000.0</v>
      </c>
      <c r="M28" s="55">
        <v>30000.0</v>
      </c>
      <c r="N28" s="55">
        <v>30000.0</v>
      </c>
      <c r="O28" s="55">
        <v>30000.0</v>
      </c>
      <c r="P28" s="55">
        <v>45000.0</v>
      </c>
      <c r="Q28" s="55">
        <v>50000.0</v>
      </c>
      <c r="R28" s="57">
        <f t="shared" ref="R28:R33" si="11">sum(F28:Q28)</f>
        <v>290000</v>
      </c>
      <c r="S28" s="57">
        <f t="shared" ref="S28:S33" si="12">iferror(average(F28:Q28), "$0")</f>
        <v>24166.66667</v>
      </c>
      <c r="T28" s="59"/>
    </row>
    <row r="29" ht="19.5" customHeight="1">
      <c r="A29" s="43"/>
      <c r="B29" s="45"/>
      <c r="C29" s="47"/>
      <c r="D29" s="76"/>
      <c r="E29" s="78" t="s">
        <v>48</v>
      </c>
      <c r="F29" s="80">
        <v>100.0</v>
      </c>
      <c r="G29" s="80">
        <v>100.0</v>
      </c>
      <c r="H29" s="80">
        <v>100.0</v>
      </c>
      <c r="I29" s="80">
        <v>100.0</v>
      </c>
      <c r="J29" s="80">
        <v>100.0</v>
      </c>
      <c r="K29" s="80">
        <v>100.0</v>
      </c>
      <c r="L29" s="83">
        <v>100.0</v>
      </c>
      <c r="M29" s="83">
        <v>100.0</v>
      </c>
      <c r="N29" s="83">
        <v>100.0</v>
      </c>
      <c r="O29" s="83">
        <v>100.0</v>
      </c>
      <c r="P29" s="83">
        <v>100.0</v>
      </c>
      <c r="Q29" s="83">
        <v>100.0</v>
      </c>
      <c r="R29" s="87">
        <f t="shared" si="11"/>
        <v>1200</v>
      </c>
      <c r="S29" s="87">
        <f t="shared" si="12"/>
        <v>100</v>
      </c>
      <c r="T29" s="89"/>
    </row>
    <row r="30" ht="19.5" customHeight="1">
      <c r="A30" s="43"/>
      <c r="B30" s="45"/>
      <c r="C30" s="47"/>
      <c r="D30" s="76"/>
      <c r="E30" s="78" t="s">
        <v>49</v>
      </c>
      <c r="F30" s="80">
        <v>100.0</v>
      </c>
      <c r="G30" s="80">
        <v>100.0</v>
      </c>
      <c r="H30" s="80">
        <v>100.0</v>
      </c>
      <c r="I30" s="80">
        <v>100.0</v>
      </c>
      <c r="J30" s="80">
        <v>100.0</v>
      </c>
      <c r="K30" s="80">
        <v>100.0</v>
      </c>
      <c r="L30" s="83">
        <v>100.0</v>
      </c>
      <c r="M30" s="83">
        <v>100.0</v>
      </c>
      <c r="N30" s="83">
        <v>100.0</v>
      </c>
      <c r="O30" s="83">
        <v>100.0</v>
      </c>
      <c r="P30" s="83">
        <v>100.0</v>
      </c>
      <c r="Q30" s="83">
        <v>100.0</v>
      </c>
      <c r="R30" s="87">
        <f t="shared" si="11"/>
        <v>1200</v>
      </c>
      <c r="S30" s="87">
        <f t="shared" si="12"/>
        <v>100</v>
      </c>
      <c r="T30" s="89"/>
    </row>
    <row r="31" ht="19.5" customHeight="1">
      <c r="A31" s="43"/>
      <c r="B31" s="45"/>
      <c r="C31" s="47"/>
      <c r="D31" s="76"/>
      <c r="E31" s="78" t="s">
        <v>50</v>
      </c>
      <c r="F31" s="80">
        <v>100.0</v>
      </c>
      <c r="G31" s="80">
        <v>100.0</v>
      </c>
      <c r="H31" s="80">
        <v>100.0</v>
      </c>
      <c r="I31" s="80">
        <v>100.0</v>
      </c>
      <c r="J31" s="80">
        <v>100.0</v>
      </c>
      <c r="K31" s="80">
        <v>100.0</v>
      </c>
      <c r="L31" s="83">
        <v>100.0</v>
      </c>
      <c r="M31" s="83">
        <v>100.0</v>
      </c>
      <c r="N31" s="83">
        <v>100.0</v>
      </c>
      <c r="O31" s="83">
        <v>100.0</v>
      </c>
      <c r="P31" s="83">
        <v>100.0</v>
      </c>
      <c r="Q31" s="83">
        <v>100.0</v>
      </c>
      <c r="R31" s="87">
        <f t="shared" si="11"/>
        <v>1200</v>
      </c>
      <c r="S31" s="87">
        <f t="shared" si="12"/>
        <v>100</v>
      </c>
      <c r="T31" s="89"/>
    </row>
    <row r="32" ht="19.5" customHeight="1">
      <c r="A32" s="43"/>
      <c r="B32" s="45"/>
      <c r="C32" s="47"/>
      <c r="D32" s="76"/>
      <c r="E32" s="78" t="s">
        <v>51</v>
      </c>
      <c r="F32" s="80">
        <v>100.0</v>
      </c>
      <c r="G32" s="80">
        <v>100.0</v>
      </c>
      <c r="H32" s="80">
        <v>100.0</v>
      </c>
      <c r="I32" s="80">
        <v>100.0</v>
      </c>
      <c r="J32" s="80">
        <v>100.0</v>
      </c>
      <c r="K32" s="80">
        <v>100.0</v>
      </c>
      <c r="L32" s="83">
        <v>100.0</v>
      </c>
      <c r="M32" s="83">
        <v>100.0</v>
      </c>
      <c r="N32" s="83">
        <v>120.0</v>
      </c>
      <c r="O32" s="83">
        <v>100.0</v>
      </c>
      <c r="P32" s="83">
        <v>100.0</v>
      </c>
      <c r="Q32" s="83">
        <v>100.0</v>
      </c>
      <c r="R32" s="87">
        <f t="shared" si="11"/>
        <v>1220</v>
      </c>
      <c r="S32" s="87">
        <f t="shared" si="12"/>
        <v>101.6666667</v>
      </c>
      <c r="T32" s="89"/>
    </row>
    <row r="33" ht="19.5" customHeight="1">
      <c r="A33" s="43"/>
      <c r="B33" s="45"/>
      <c r="C33" s="47"/>
      <c r="D33" s="76"/>
      <c r="E33" s="78" t="s">
        <v>52</v>
      </c>
      <c r="F33" s="80">
        <v>100.0</v>
      </c>
      <c r="G33" s="80">
        <v>100.0</v>
      </c>
      <c r="H33" s="80">
        <v>100.0</v>
      </c>
      <c r="I33" s="80">
        <v>100.0</v>
      </c>
      <c r="J33" s="80">
        <v>100.0</v>
      </c>
      <c r="K33" s="80">
        <v>100.0</v>
      </c>
      <c r="L33" s="83">
        <v>100.0</v>
      </c>
      <c r="M33" s="83">
        <v>100.0</v>
      </c>
      <c r="N33" s="83">
        <v>100.0</v>
      </c>
      <c r="O33" s="83">
        <v>100.0</v>
      </c>
      <c r="P33" s="83">
        <v>100.0</v>
      </c>
      <c r="Q33" s="83">
        <v>100.0</v>
      </c>
      <c r="R33" s="87">
        <f t="shared" si="11"/>
        <v>1200</v>
      </c>
      <c r="S33" s="87">
        <f t="shared" si="12"/>
        <v>100</v>
      </c>
      <c r="T33" s="89"/>
    </row>
    <row r="34" ht="19.5" customHeight="1">
      <c r="A34" s="43"/>
      <c r="B34" s="45"/>
      <c r="C34" s="47"/>
      <c r="D34" s="76"/>
      <c r="E34" s="105"/>
      <c r="F34" s="97"/>
      <c r="G34" s="97"/>
      <c r="H34" s="97"/>
      <c r="I34" s="97"/>
      <c r="J34" s="97"/>
      <c r="K34" s="97"/>
      <c r="L34" s="119"/>
      <c r="M34" s="119"/>
      <c r="N34" s="121"/>
      <c r="O34" s="121"/>
      <c r="P34" s="121"/>
      <c r="Q34" s="121"/>
      <c r="R34" s="99"/>
      <c r="S34" s="99"/>
      <c r="T34" s="131"/>
    </row>
    <row r="35" ht="19.5" hidden="1" customHeight="1">
      <c r="A35" s="43"/>
      <c r="B35" s="45"/>
      <c r="C35" s="47"/>
      <c r="D35" s="132"/>
      <c r="E35" s="133"/>
      <c r="F35" s="134"/>
      <c r="G35" s="134"/>
      <c r="H35" s="134"/>
      <c r="I35" s="134"/>
      <c r="J35" s="134"/>
      <c r="K35" s="134"/>
      <c r="L35" s="135"/>
      <c r="M35" s="135"/>
      <c r="N35" s="136"/>
      <c r="O35" s="136"/>
      <c r="P35" s="136"/>
      <c r="Q35" s="136"/>
      <c r="R35" s="137"/>
      <c r="S35" s="137"/>
      <c r="T35" s="138"/>
    </row>
    <row r="36" ht="38.25" customHeight="1">
      <c r="A36" s="43"/>
      <c r="B36" s="45" t="s">
        <v>53</v>
      </c>
      <c r="C36" s="47"/>
      <c r="D36" s="139"/>
      <c r="E36" s="140" t="s">
        <v>8</v>
      </c>
      <c r="F36" s="141">
        <f t="shared" ref="F36:Q36" si="13">sum(F37:F43)</f>
        <v>950</v>
      </c>
      <c r="G36" s="141">
        <f t="shared" si="13"/>
        <v>950</v>
      </c>
      <c r="H36" s="141">
        <f t="shared" si="13"/>
        <v>950</v>
      </c>
      <c r="I36" s="141">
        <f t="shared" si="13"/>
        <v>950</v>
      </c>
      <c r="J36" s="141">
        <f t="shared" si="13"/>
        <v>950</v>
      </c>
      <c r="K36" s="141">
        <f t="shared" si="13"/>
        <v>2950</v>
      </c>
      <c r="L36" s="141">
        <f t="shared" si="13"/>
        <v>2950</v>
      </c>
      <c r="M36" s="141">
        <f t="shared" si="13"/>
        <v>3450</v>
      </c>
      <c r="N36" s="141">
        <f t="shared" si="13"/>
        <v>3950</v>
      </c>
      <c r="O36" s="141">
        <f t="shared" si="13"/>
        <v>6100</v>
      </c>
      <c r="P36" s="141">
        <f t="shared" si="13"/>
        <v>7100</v>
      </c>
      <c r="Q36" s="141">
        <f t="shared" si="13"/>
        <v>7200</v>
      </c>
      <c r="R36" s="142">
        <f t="shared" ref="R36:R42" si="14">sum(F36:Q36)</f>
        <v>38450</v>
      </c>
      <c r="S36" s="143">
        <f>iferror(average(F36:Q36))</f>
        <v>3204.166667</v>
      </c>
      <c r="T36" s="144"/>
    </row>
    <row r="37" ht="19.5" customHeight="1">
      <c r="A37" s="43"/>
      <c r="B37" s="45"/>
      <c r="C37" s="47"/>
      <c r="D37" s="48"/>
      <c r="E37" s="145" t="s">
        <v>54</v>
      </c>
      <c r="F37" s="52">
        <v>500.0</v>
      </c>
      <c r="G37" s="52">
        <v>500.0</v>
      </c>
      <c r="H37" s="52">
        <v>500.0</v>
      </c>
      <c r="I37" s="52">
        <v>500.0</v>
      </c>
      <c r="J37" s="52">
        <v>500.0</v>
      </c>
      <c r="K37" s="52">
        <v>500.0</v>
      </c>
      <c r="L37" s="55">
        <v>500.0</v>
      </c>
      <c r="M37" s="55">
        <v>500.0</v>
      </c>
      <c r="N37" s="55">
        <v>1000.0</v>
      </c>
      <c r="O37" s="55">
        <v>1000.0</v>
      </c>
      <c r="P37" s="55">
        <v>1500.0</v>
      </c>
      <c r="Q37" s="55">
        <v>1500.0</v>
      </c>
      <c r="R37" s="57">
        <f t="shared" si="14"/>
        <v>9000</v>
      </c>
      <c r="S37" s="57">
        <f t="shared" ref="S37:S42" si="15">iferror(average(F37:Q37), "$0")</f>
        <v>750</v>
      </c>
      <c r="T37" s="59"/>
    </row>
    <row r="38" ht="19.5" customHeight="1">
      <c r="A38" s="43"/>
      <c r="B38" s="45"/>
      <c r="C38" s="47"/>
      <c r="D38" s="76"/>
      <c r="E38" s="146" t="s">
        <v>55</v>
      </c>
      <c r="F38" s="80">
        <v>200.0</v>
      </c>
      <c r="G38" s="80">
        <v>200.0</v>
      </c>
      <c r="H38" s="80">
        <v>200.0</v>
      </c>
      <c r="I38" s="80">
        <v>200.0</v>
      </c>
      <c r="J38" s="80">
        <v>200.0</v>
      </c>
      <c r="K38" s="80">
        <v>200.0</v>
      </c>
      <c r="L38" s="83">
        <v>200.0</v>
      </c>
      <c r="M38" s="83">
        <v>200.0</v>
      </c>
      <c r="N38" s="83">
        <v>200.0</v>
      </c>
      <c r="O38" s="83">
        <v>300.0</v>
      </c>
      <c r="P38" s="83">
        <v>300.0</v>
      </c>
      <c r="Q38" s="83">
        <v>400.0</v>
      </c>
      <c r="R38" s="87">
        <f t="shared" si="14"/>
        <v>2800</v>
      </c>
      <c r="S38" s="87">
        <f t="shared" si="15"/>
        <v>233.3333333</v>
      </c>
      <c r="T38" s="89"/>
    </row>
    <row r="39" ht="19.5" customHeight="1">
      <c r="A39" s="43"/>
      <c r="B39" s="45"/>
      <c r="C39" s="47"/>
      <c r="D39" s="76"/>
      <c r="E39" s="78" t="s">
        <v>56</v>
      </c>
      <c r="F39" s="80">
        <v>100.0</v>
      </c>
      <c r="G39" s="80">
        <v>100.0</v>
      </c>
      <c r="H39" s="80">
        <v>100.0</v>
      </c>
      <c r="I39" s="80">
        <v>100.0</v>
      </c>
      <c r="J39" s="80">
        <v>100.0</v>
      </c>
      <c r="K39" s="80">
        <v>200.0</v>
      </c>
      <c r="L39" s="83">
        <v>200.0</v>
      </c>
      <c r="M39" s="83">
        <v>200.0</v>
      </c>
      <c r="N39" s="83">
        <v>200.0</v>
      </c>
      <c r="O39" s="83">
        <v>200.0</v>
      </c>
      <c r="P39" s="83">
        <v>200.0</v>
      </c>
      <c r="Q39" s="83">
        <v>200.0</v>
      </c>
      <c r="R39" s="87">
        <f t="shared" si="14"/>
        <v>1900</v>
      </c>
      <c r="S39" s="87">
        <f t="shared" si="15"/>
        <v>158.3333333</v>
      </c>
      <c r="T39" s="89"/>
    </row>
    <row r="40" ht="19.5" customHeight="1">
      <c r="A40" s="43"/>
      <c r="B40" s="45"/>
      <c r="C40" s="47"/>
      <c r="D40" s="76"/>
      <c r="E40" s="146" t="s">
        <v>57</v>
      </c>
      <c r="F40" s="80">
        <v>100.0</v>
      </c>
      <c r="G40" s="80">
        <v>100.0</v>
      </c>
      <c r="H40" s="80">
        <v>100.0</v>
      </c>
      <c r="I40" s="80">
        <v>100.0</v>
      </c>
      <c r="J40" s="80">
        <v>100.0</v>
      </c>
      <c r="K40" s="80">
        <v>2000.0</v>
      </c>
      <c r="L40" s="83">
        <v>2000.0</v>
      </c>
      <c r="M40" s="83">
        <v>2500.0</v>
      </c>
      <c r="N40" s="83">
        <v>2500.0</v>
      </c>
      <c r="O40" s="83">
        <v>4500.0</v>
      </c>
      <c r="P40" s="83">
        <v>5000.0</v>
      </c>
      <c r="Q40" s="83">
        <v>5000.0</v>
      </c>
      <c r="R40" s="87">
        <f t="shared" si="14"/>
        <v>24000</v>
      </c>
      <c r="S40" s="87">
        <f t="shared" si="15"/>
        <v>2000</v>
      </c>
      <c r="T40" s="89"/>
    </row>
    <row r="41" ht="19.5" customHeight="1">
      <c r="A41" s="43"/>
      <c r="B41" s="45"/>
      <c r="C41" s="47"/>
      <c r="D41" s="76"/>
      <c r="E41" s="146" t="s">
        <v>58</v>
      </c>
      <c r="F41" s="80">
        <v>50.0</v>
      </c>
      <c r="G41" s="80">
        <v>50.0</v>
      </c>
      <c r="H41" s="80">
        <v>50.0</v>
      </c>
      <c r="I41" s="80">
        <v>50.0</v>
      </c>
      <c r="J41" s="80">
        <v>50.0</v>
      </c>
      <c r="K41" s="80">
        <v>50.0</v>
      </c>
      <c r="L41" s="83">
        <v>50.0</v>
      </c>
      <c r="M41" s="83">
        <v>50.0</v>
      </c>
      <c r="N41" s="83">
        <v>50.0</v>
      </c>
      <c r="O41" s="83">
        <v>100.0</v>
      </c>
      <c r="P41" s="83">
        <v>100.0</v>
      </c>
      <c r="Q41" s="83">
        <v>100.0</v>
      </c>
      <c r="R41" s="87">
        <f t="shared" si="14"/>
        <v>750</v>
      </c>
      <c r="S41" s="87">
        <f t="shared" si="15"/>
        <v>62.5</v>
      </c>
      <c r="T41" s="89"/>
    </row>
    <row r="42" ht="19.5" customHeight="1">
      <c r="A42" s="43"/>
      <c r="B42" s="45"/>
      <c r="C42" s="47"/>
      <c r="D42" s="76"/>
      <c r="E42" s="146" t="s">
        <v>26</v>
      </c>
      <c r="F42" s="80"/>
      <c r="G42" s="80"/>
      <c r="H42" s="80"/>
      <c r="I42" s="80"/>
      <c r="J42" s="80"/>
      <c r="K42" s="80"/>
      <c r="L42" s="147"/>
      <c r="M42" s="147"/>
      <c r="N42" s="83"/>
      <c r="O42" s="83"/>
      <c r="P42" s="83"/>
      <c r="Q42" s="83"/>
      <c r="R42" s="87">
        <f t="shared" si="14"/>
        <v>0</v>
      </c>
      <c r="S42" s="87" t="str">
        <f t="shared" si="15"/>
        <v>$0</v>
      </c>
      <c r="T42" s="89"/>
    </row>
    <row r="43" ht="19.5" customHeight="1">
      <c r="A43" s="43"/>
      <c r="B43" s="45"/>
      <c r="C43" s="47"/>
      <c r="D43" s="76"/>
      <c r="E43" s="123"/>
      <c r="F43" s="97"/>
      <c r="G43" s="97"/>
      <c r="H43" s="97"/>
      <c r="I43" s="97"/>
      <c r="J43" s="97"/>
      <c r="K43" s="97"/>
      <c r="L43" s="119"/>
      <c r="M43" s="119"/>
      <c r="N43" s="121"/>
      <c r="O43" s="121"/>
      <c r="P43" s="121"/>
      <c r="Q43" s="121"/>
      <c r="R43" s="99"/>
      <c r="S43" s="99"/>
      <c r="T43" s="131"/>
    </row>
    <row r="44" ht="19.5" hidden="1" customHeight="1">
      <c r="A44" s="43"/>
      <c r="B44" s="45"/>
      <c r="C44" s="47"/>
      <c r="D44" s="132"/>
      <c r="E44" s="133"/>
      <c r="F44" s="134"/>
      <c r="G44" s="134"/>
      <c r="H44" s="134"/>
      <c r="I44" s="134"/>
      <c r="J44" s="134"/>
      <c r="K44" s="134"/>
      <c r="L44" s="135"/>
      <c r="M44" s="135"/>
      <c r="N44" s="136"/>
      <c r="O44" s="136"/>
      <c r="P44" s="136"/>
      <c r="Q44" s="136"/>
      <c r="R44" s="137"/>
      <c r="S44" s="137"/>
      <c r="T44" s="138"/>
    </row>
    <row r="45" ht="38.25" customHeight="1">
      <c r="A45" s="43"/>
      <c r="B45" s="45" t="s">
        <v>59</v>
      </c>
      <c r="C45" s="47"/>
      <c r="D45" s="139"/>
      <c r="E45" s="140" t="s">
        <v>8</v>
      </c>
      <c r="F45" s="141">
        <f t="shared" ref="F45:Q45" si="16">sum(F46:F47)</f>
        <v>0</v>
      </c>
      <c r="G45" s="141">
        <f t="shared" si="16"/>
        <v>0</v>
      </c>
      <c r="H45" s="141">
        <f t="shared" si="16"/>
        <v>0</v>
      </c>
      <c r="I45" s="141">
        <f t="shared" si="16"/>
        <v>500</v>
      </c>
      <c r="J45" s="141">
        <f t="shared" si="16"/>
        <v>500</v>
      </c>
      <c r="K45" s="141">
        <f t="shared" si="16"/>
        <v>500</v>
      </c>
      <c r="L45" s="141">
        <f t="shared" si="16"/>
        <v>1000</v>
      </c>
      <c r="M45" s="141">
        <f t="shared" si="16"/>
        <v>1500</v>
      </c>
      <c r="N45" s="141">
        <f t="shared" si="16"/>
        <v>1500</v>
      </c>
      <c r="O45" s="141">
        <f t="shared" si="16"/>
        <v>2000</v>
      </c>
      <c r="P45" s="141">
        <f t="shared" si="16"/>
        <v>2500</v>
      </c>
      <c r="Q45" s="141">
        <f t="shared" si="16"/>
        <v>5000</v>
      </c>
      <c r="R45" s="142">
        <f>sum(R46)</f>
        <v>15000</v>
      </c>
      <c r="S45" s="143">
        <f>iferror(average(F45:Q45))</f>
        <v>1250</v>
      </c>
      <c r="T45" s="144"/>
    </row>
    <row r="46" ht="19.5" customHeight="1">
      <c r="A46" s="43"/>
      <c r="B46" s="45"/>
      <c r="C46" s="47"/>
      <c r="D46" s="148"/>
      <c r="E46" s="50" t="s">
        <v>60</v>
      </c>
      <c r="F46" s="52">
        <v>0.0</v>
      </c>
      <c r="G46" s="52">
        <v>0.0</v>
      </c>
      <c r="H46" s="52">
        <v>0.0</v>
      </c>
      <c r="I46" s="52">
        <v>500.0</v>
      </c>
      <c r="J46" s="52">
        <v>500.0</v>
      </c>
      <c r="K46" s="52">
        <v>500.0</v>
      </c>
      <c r="L46" s="52">
        <v>1000.0</v>
      </c>
      <c r="M46" s="52">
        <v>1500.0</v>
      </c>
      <c r="N46" s="52">
        <v>1500.0</v>
      </c>
      <c r="O46" s="52">
        <v>2000.0</v>
      </c>
      <c r="P46" s="52">
        <v>2500.0</v>
      </c>
      <c r="Q46" s="52">
        <v>5000.0</v>
      </c>
      <c r="R46" s="57">
        <f>sum(F46:Q46)</f>
        <v>15000</v>
      </c>
      <c r="S46" s="57">
        <f>iferror(average(F46:Q46), "$0")</f>
        <v>1250</v>
      </c>
      <c r="T46" s="59"/>
    </row>
    <row r="47" ht="19.5" customHeight="1">
      <c r="A47" s="43"/>
      <c r="B47" s="45"/>
      <c r="C47" s="47"/>
      <c r="D47" s="76"/>
      <c r="E47" s="149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50"/>
      <c r="S47" s="150"/>
      <c r="T47" s="151"/>
    </row>
    <row r="48" ht="19.5" hidden="1" customHeight="1">
      <c r="A48" s="43"/>
      <c r="B48" s="45"/>
      <c r="C48" s="47"/>
      <c r="D48" s="132"/>
      <c r="E48" s="133"/>
      <c r="F48" s="134"/>
      <c r="G48" s="134"/>
      <c r="H48" s="134"/>
      <c r="I48" s="134"/>
      <c r="J48" s="134"/>
      <c r="K48" s="134"/>
      <c r="L48" s="135"/>
      <c r="M48" s="135"/>
      <c r="N48" s="136"/>
      <c r="O48" s="136"/>
      <c r="P48" s="136"/>
      <c r="Q48" s="136"/>
      <c r="R48" s="137"/>
      <c r="S48" s="137"/>
      <c r="T48" s="138"/>
    </row>
    <row r="49" ht="38.25" customHeight="1">
      <c r="A49" s="43"/>
      <c r="B49" s="45" t="s">
        <v>61</v>
      </c>
      <c r="C49" s="47"/>
      <c r="D49" s="139"/>
      <c r="E49" s="140" t="s">
        <v>8</v>
      </c>
      <c r="F49" s="141">
        <f t="shared" ref="F49:Q49" si="17">sum(F50:F54)</f>
        <v>300</v>
      </c>
      <c r="G49" s="141">
        <f t="shared" si="17"/>
        <v>300</v>
      </c>
      <c r="H49" s="141">
        <f t="shared" si="17"/>
        <v>300</v>
      </c>
      <c r="I49" s="141">
        <f t="shared" si="17"/>
        <v>500</v>
      </c>
      <c r="J49" s="141">
        <f t="shared" si="17"/>
        <v>500</v>
      </c>
      <c r="K49" s="141">
        <f t="shared" si="17"/>
        <v>500</v>
      </c>
      <c r="L49" s="141">
        <f t="shared" si="17"/>
        <v>700</v>
      </c>
      <c r="M49" s="141">
        <f t="shared" si="17"/>
        <v>1250</v>
      </c>
      <c r="N49" s="141">
        <f t="shared" si="17"/>
        <v>1250</v>
      </c>
      <c r="O49" s="141">
        <f t="shared" si="17"/>
        <v>1950</v>
      </c>
      <c r="P49" s="141">
        <f t="shared" si="17"/>
        <v>2100</v>
      </c>
      <c r="Q49" s="141">
        <f t="shared" si="17"/>
        <v>2100</v>
      </c>
      <c r="R49" s="142">
        <f t="shared" ref="R49:R53" si="18">sum(F49:Q49)</f>
        <v>11750</v>
      </c>
      <c r="S49" s="143">
        <f>iferror(average(F49:Q49))</f>
        <v>979.1666667</v>
      </c>
      <c r="T49" s="144"/>
    </row>
    <row r="50" ht="19.5" customHeight="1">
      <c r="A50" s="43"/>
      <c r="B50" s="45"/>
      <c r="C50" s="47"/>
      <c r="D50" s="48"/>
      <c r="E50" s="50" t="s">
        <v>62</v>
      </c>
      <c r="F50" s="52">
        <v>100.0</v>
      </c>
      <c r="G50" s="52">
        <v>100.0</v>
      </c>
      <c r="H50" s="52">
        <v>100.0</v>
      </c>
      <c r="I50" s="52">
        <v>300.0</v>
      </c>
      <c r="J50" s="52">
        <v>300.0</v>
      </c>
      <c r="K50" s="52">
        <v>300.0</v>
      </c>
      <c r="L50" s="55">
        <v>300.0</v>
      </c>
      <c r="M50" s="55">
        <v>400.0</v>
      </c>
      <c r="N50" s="55">
        <v>400.0</v>
      </c>
      <c r="O50" s="55">
        <v>500.0</v>
      </c>
      <c r="P50" s="55">
        <v>500.0</v>
      </c>
      <c r="Q50" s="55">
        <v>500.0</v>
      </c>
      <c r="R50" s="57">
        <f t="shared" si="18"/>
        <v>3800</v>
      </c>
      <c r="S50" s="57">
        <f t="shared" ref="S50:S53" si="19">iferror(average(F50:Q50), "$0")</f>
        <v>316.6666667</v>
      </c>
      <c r="T50" s="59"/>
    </row>
    <row r="51" ht="19.5" customHeight="1">
      <c r="A51" s="43"/>
      <c r="B51" s="45"/>
      <c r="C51" s="47"/>
      <c r="D51" s="76"/>
      <c r="E51" s="78" t="s">
        <v>63</v>
      </c>
      <c r="F51" s="80">
        <v>100.0</v>
      </c>
      <c r="G51" s="80">
        <v>100.0</v>
      </c>
      <c r="H51" s="80">
        <v>100.0</v>
      </c>
      <c r="I51" s="80">
        <v>100.0</v>
      </c>
      <c r="J51" s="80">
        <v>100.0</v>
      </c>
      <c r="K51" s="80">
        <v>100.0</v>
      </c>
      <c r="L51" s="83">
        <v>100.0</v>
      </c>
      <c r="M51" s="83">
        <v>200.0</v>
      </c>
      <c r="N51" s="83">
        <v>200.0</v>
      </c>
      <c r="O51" s="83">
        <v>300.0</v>
      </c>
      <c r="P51" s="83">
        <v>450.0</v>
      </c>
      <c r="Q51" s="83">
        <v>450.0</v>
      </c>
      <c r="R51" s="87">
        <f t="shared" si="18"/>
        <v>2300</v>
      </c>
      <c r="S51" s="87">
        <f t="shared" si="19"/>
        <v>191.6666667</v>
      </c>
      <c r="T51" s="89"/>
    </row>
    <row r="52" ht="19.5" customHeight="1">
      <c r="A52" s="43"/>
      <c r="B52" s="45"/>
      <c r="C52" s="47"/>
      <c r="D52" s="76"/>
      <c r="E52" s="78" t="s">
        <v>64</v>
      </c>
      <c r="F52" s="80">
        <v>100.0</v>
      </c>
      <c r="G52" s="80">
        <v>100.0</v>
      </c>
      <c r="H52" s="80">
        <v>100.0</v>
      </c>
      <c r="I52" s="80">
        <v>100.0</v>
      </c>
      <c r="J52" s="80">
        <v>100.0</v>
      </c>
      <c r="K52" s="80">
        <v>100.0</v>
      </c>
      <c r="L52" s="83">
        <v>100.0</v>
      </c>
      <c r="M52" s="83">
        <v>150.0</v>
      </c>
      <c r="N52" s="83">
        <v>150.0</v>
      </c>
      <c r="O52" s="83">
        <v>150.0</v>
      </c>
      <c r="P52" s="83">
        <v>150.0</v>
      </c>
      <c r="Q52" s="83">
        <v>150.0</v>
      </c>
      <c r="R52" s="87">
        <f t="shared" si="18"/>
        <v>1450</v>
      </c>
      <c r="S52" s="87">
        <f t="shared" si="19"/>
        <v>120.8333333</v>
      </c>
      <c r="T52" s="89"/>
    </row>
    <row r="53" ht="19.5" customHeight="1">
      <c r="A53" s="43"/>
      <c r="B53" s="45"/>
      <c r="C53" s="47"/>
      <c r="D53" s="91"/>
      <c r="E53" s="78" t="s">
        <v>61</v>
      </c>
      <c r="F53" s="80"/>
      <c r="G53" s="80"/>
      <c r="H53" s="80"/>
      <c r="I53" s="80"/>
      <c r="J53" s="80"/>
      <c r="K53" s="80"/>
      <c r="L53" s="80">
        <v>200.0</v>
      </c>
      <c r="M53" s="80">
        <v>500.0</v>
      </c>
      <c r="N53" s="80">
        <v>500.0</v>
      </c>
      <c r="O53" s="80">
        <v>1000.0</v>
      </c>
      <c r="P53" s="80">
        <v>1000.0</v>
      </c>
      <c r="Q53" s="80">
        <v>1000.0</v>
      </c>
      <c r="R53" s="87">
        <f t="shared" si="18"/>
        <v>4200</v>
      </c>
      <c r="S53" s="87">
        <f t="shared" si="19"/>
        <v>700</v>
      </c>
      <c r="T53" s="89"/>
    </row>
    <row r="54" ht="19.5" customHeight="1">
      <c r="A54" s="43"/>
      <c r="B54" s="45"/>
      <c r="C54" s="47"/>
      <c r="D54" s="152"/>
      <c r="E54" s="105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9"/>
      <c r="S54" s="99"/>
      <c r="T54" s="131"/>
    </row>
    <row r="55" ht="19.5" hidden="1" customHeight="1">
      <c r="A55" s="43"/>
      <c r="B55" s="45"/>
      <c r="C55" s="47"/>
      <c r="D55" s="153"/>
      <c r="E55" s="155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7"/>
      <c r="S55" s="137"/>
      <c r="T55" s="138"/>
    </row>
    <row r="56" ht="38.25" customHeight="1">
      <c r="A56" s="43"/>
      <c r="B56" s="45" t="s">
        <v>65</v>
      </c>
      <c r="C56" s="47"/>
      <c r="D56" s="139"/>
      <c r="E56" s="140" t="s">
        <v>8</v>
      </c>
      <c r="F56" s="141">
        <f t="shared" ref="F56:Q56" si="20">sum(F57:F61)</f>
        <v>1700</v>
      </c>
      <c r="G56" s="141">
        <f t="shared" si="20"/>
        <v>1700</v>
      </c>
      <c r="H56" s="141">
        <f t="shared" si="20"/>
        <v>1700</v>
      </c>
      <c r="I56" s="141">
        <f t="shared" si="20"/>
        <v>1800</v>
      </c>
      <c r="J56" s="141">
        <f t="shared" si="20"/>
        <v>2050</v>
      </c>
      <c r="K56" s="141">
        <f t="shared" si="20"/>
        <v>2280</v>
      </c>
      <c r="L56" s="141">
        <f t="shared" si="20"/>
        <v>2600</v>
      </c>
      <c r="M56" s="141">
        <f t="shared" si="20"/>
        <v>3100</v>
      </c>
      <c r="N56" s="141">
        <f t="shared" si="20"/>
        <v>3150</v>
      </c>
      <c r="O56" s="141">
        <f t="shared" si="20"/>
        <v>4650</v>
      </c>
      <c r="P56" s="141">
        <f t="shared" si="20"/>
        <v>7300</v>
      </c>
      <c r="Q56" s="141">
        <f t="shared" si="20"/>
        <v>7800</v>
      </c>
      <c r="R56" s="142">
        <f t="shared" ref="R56:R60" si="21">sum(F56:Q56)</f>
        <v>39830</v>
      </c>
      <c r="S56" s="143">
        <f>iferror(average(F56:Q56))</f>
        <v>3319.166667</v>
      </c>
      <c r="T56" s="144"/>
    </row>
    <row r="57" ht="19.5" customHeight="1">
      <c r="A57" s="43"/>
      <c r="B57" s="45"/>
      <c r="C57" s="47"/>
      <c r="D57" s="48"/>
      <c r="E57" s="50" t="s">
        <v>68</v>
      </c>
      <c r="F57" s="52">
        <v>500.0</v>
      </c>
      <c r="G57" s="52">
        <v>500.0</v>
      </c>
      <c r="H57" s="52">
        <v>500.0</v>
      </c>
      <c r="I57" s="52">
        <v>500.0</v>
      </c>
      <c r="J57" s="52">
        <v>500.0</v>
      </c>
      <c r="K57" s="52">
        <v>500.0</v>
      </c>
      <c r="L57" s="55">
        <v>500.0</v>
      </c>
      <c r="M57" s="55">
        <v>500.0</v>
      </c>
      <c r="N57" s="55">
        <v>500.0</v>
      </c>
      <c r="O57" s="55">
        <v>1000.0</v>
      </c>
      <c r="P57" s="55">
        <v>1500.0</v>
      </c>
      <c r="Q57" s="55">
        <v>2000.0</v>
      </c>
      <c r="R57" s="57">
        <f t="shared" si="21"/>
        <v>9000</v>
      </c>
      <c r="S57" s="57">
        <f t="shared" ref="S57:S60" si="22">iferror(average(F57:Q57), "$0")</f>
        <v>750</v>
      </c>
      <c r="T57" s="59"/>
    </row>
    <row r="58" ht="19.5" customHeight="1">
      <c r="A58" s="43"/>
      <c r="B58" s="45"/>
      <c r="C58" s="47"/>
      <c r="D58" s="76"/>
      <c r="E58" s="78" t="s">
        <v>69</v>
      </c>
      <c r="F58" s="80">
        <v>100.0</v>
      </c>
      <c r="G58" s="80">
        <v>100.0</v>
      </c>
      <c r="H58" s="80">
        <v>100.0</v>
      </c>
      <c r="I58" s="80">
        <v>200.0</v>
      </c>
      <c r="J58" s="80">
        <v>400.0</v>
      </c>
      <c r="K58" s="80">
        <v>430.0</v>
      </c>
      <c r="L58" s="83">
        <v>450.0</v>
      </c>
      <c r="M58" s="83">
        <v>500.0</v>
      </c>
      <c r="N58" s="83">
        <v>400.0</v>
      </c>
      <c r="O58" s="83">
        <v>400.0</v>
      </c>
      <c r="P58" s="83">
        <v>500.0</v>
      </c>
      <c r="Q58" s="83">
        <v>500.0</v>
      </c>
      <c r="R58" s="87">
        <f t="shared" si="21"/>
        <v>4080</v>
      </c>
      <c r="S58" s="87">
        <f t="shared" si="22"/>
        <v>340</v>
      </c>
      <c r="T58" s="89"/>
    </row>
    <row r="59" ht="19.5" customHeight="1">
      <c r="A59" s="43"/>
      <c r="B59" s="45"/>
      <c r="C59" s="47"/>
      <c r="D59" s="76"/>
      <c r="E59" s="78" t="s">
        <v>70</v>
      </c>
      <c r="F59" s="80">
        <v>1000.0</v>
      </c>
      <c r="G59" s="80">
        <v>1000.0</v>
      </c>
      <c r="H59" s="80">
        <v>1000.0</v>
      </c>
      <c r="I59" s="80">
        <v>1000.0</v>
      </c>
      <c r="J59" s="80">
        <v>1000.0</v>
      </c>
      <c r="K59" s="80">
        <v>1200.0</v>
      </c>
      <c r="L59" s="83">
        <v>1500.0</v>
      </c>
      <c r="M59" s="83">
        <v>2000.0</v>
      </c>
      <c r="N59" s="83">
        <v>2000.0</v>
      </c>
      <c r="O59" s="83">
        <v>3000.0</v>
      </c>
      <c r="P59" s="83">
        <v>5000.0</v>
      </c>
      <c r="Q59" s="83">
        <v>5000.0</v>
      </c>
      <c r="R59" s="87">
        <f t="shared" si="21"/>
        <v>24700</v>
      </c>
      <c r="S59" s="87">
        <f t="shared" si="22"/>
        <v>2058.333333</v>
      </c>
      <c r="T59" s="89"/>
    </row>
    <row r="60" ht="19.5" customHeight="1">
      <c r="A60" s="43"/>
      <c r="B60" s="45"/>
      <c r="C60" s="47"/>
      <c r="D60" s="76"/>
      <c r="E60" s="146" t="s">
        <v>26</v>
      </c>
      <c r="F60" s="80">
        <v>100.0</v>
      </c>
      <c r="G60" s="80">
        <v>100.0</v>
      </c>
      <c r="H60" s="80">
        <v>100.0</v>
      </c>
      <c r="I60" s="80">
        <v>100.0</v>
      </c>
      <c r="J60" s="80">
        <v>150.0</v>
      </c>
      <c r="K60" s="80">
        <v>150.0</v>
      </c>
      <c r="L60" s="83">
        <v>150.0</v>
      </c>
      <c r="M60" s="83">
        <v>100.0</v>
      </c>
      <c r="N60" s="83">
        <v>250.0</v>
      </c>
      <c r="O60" s="83">
        <v>250.0</v>
      </c>
      <c r="P60" s="83">
        <v>300.0</v>
      </c>
      <c r="Q60" s="83">
        <v>300.0</v>
      </c>
      <c r="R60" s="87">
        <f t="shared" si="21"/>
        <v>2050</v>
      </c>
      <c r="S60" s="87">
        <f t="shared" si="22"/>
        <v>170.8333333</v>
      </c>
      <c r="T60" s="89"/>
    </row>
    <row r="61" ht="19.5" customHeight="1">
      <c r="A61" s="43"/>
      <c r="B61" s="45"/>
      <c r="C61" s="47"/>
      <c r="D61" s="76"/>
      <c r="E61" s="123"/>
      <c r="F61" s="97"/>
      <c r="G61" s="97"/>
      <c r="H61" s="97"/>
      <c r="I61" s="97"/>
      <c r="J61" s="97"/>
      <c r="K61" s="97"/>
      <c r="L61" s="119"/>
      <c r="M61" s="119"/>
      <c r="N61" s="121"/>
      <c r="O61" s="121"/>
      <c r="P61" s="121"/>
      <c r="Q61" s="121"/>
      <c r="R61" s="99"/>
      <c r="S61" s="99"/>
      <c r="T61" s="131"/>
    </row>
    <row r="62" ht="19.5" hidden="1" customHeight="1">
      <c r="A62" s="43"/>
      <c r="B62" s="45"/>
      <c r="C62" s="47"/>
      <c r="D62" s="132"/>
      <c r="E62" s="133"/>
      <c r="F62" s="134"/>
      <c r="G62" s="134"/>
      <c r="H62" s="134"/>
      <c r="I62" s="134"/>
      <c r="J62" s="134"/>
      <c r="K62" s="134"/>
      <c r="L62" s="135"/>
      <c r="M62" s="135"/>
      <c r="N62" s="136"/>
      <c r="O62" s="136"/>
      <c r="P62" s="136"/>
      <c r="Q62" s="136"/>
      <c r="R62" s="137"/>
      <c r="S62" s="137"/>
      <c r="T62" s="138"/>
    </row>
    <row r="63" ht="38.25" customHeight="1">
      <c r="A63" s="43"/>
      <c r="B63" s="45" t="s">
        <v>73</v>
      </c>
      <c r="C63" s="47"/>
      <c r="D63" s="139"/>
      <c r="E63" s="140" t="s">
        <v>8</v>
      </c>
      <c r="F63" s="141">
        <f t="shared" ref="F63:Q63" si="23">sum(F64:F65)</f>
        <v>1000</v>
      </c>
      <c r="G63" s="141">
        <f t="shared" si="23"/>
        <v>1000</v>
      </c>
      <c r="H63" s="141">
        <f t="shared" si="23"/>
        <v>1000</v>
      </c>
      <c r="I63" s="141">
        <f t="shared" si="23"/>
        <v>1000</v>
      </c>
      <c r="J63" s="141">
        <f t="shared" si="23"/>
        <v>1000</v>
      </c>
      <c r="K63" s="141">
        <f t="shared" si="23"/>
        <v>1500</v>
      </c>
      <c r="L63" s="141">
        <f t="shared" si="23"/>
        <v>1500</v>
      </c>
      <c r="M63" s="141">
        <f t="shared" si="23"/>
        <v>1500</v>
      </c>
      <c r="N63" s="141">
        <f t="shared" si="23"/>
        <v>1500</v>
      </c>
      <c r="O63" s="141">
        <f t="shared" si="23"/>
        <v>2000</v>
      </c>
      <c r="P63" s="141">
        <f t="shared" si="23"/>
        <v>2500</v>
      </c>
      <c r="Q63" s="141">
        <f t="shared" si="23"/>
        <v>3000</v>
      </c>
      <c r="R63" s="142">
        <f t="shared" ref="R63:R64" si="24">sum(F63:Q63)</f>
        <v>18500</v>
      </c>
      <c r="S63" s="143">
        <f>iferror(average(F63:Q63))</f>
        <v>1541.666667</v>
      </c>
      <c r="T63" s="144"/>
    </row>
    <row r="64" ht="19.5" customHeight="1">
      <c r="A64" s="43"/>
      <c r="B64" s="45"/>
      <c r="C64" s="47"/>
      <c r="D64" s="48"/>
      <c r="E64" s="50" t="s">
        <v>75</v>
      </c>
      <c r="F64" s="52">
        <v>1000.0</v>
      </c>
      <c r="G64" s="52">
        <v>1000.0</v>
      </c>
      <c r="H64" s="52">
        <v>1000.0</v>
      </c>
      <c r="I64" s="52">
        <v>1000.0</v>
      </c>
      <c r="J64" s="52">
        <v>1000.0</v>
      </c>
      <c r="K64" s="52">
        <v>1500.0</v>
      </c>
      <c r="L64" s="55">
        <v>1500.0</v>
      </c>
      <c r="M64" s="55">
        <v>1500.0</v>
      </c>
      <c r="N64" s="55">
        <v>1500.0</v>
      </c>
      <c r="O64" s="55">
        <v>2000.0</v>
      </c>
      <c r="P64" s="55">
        <v>2500.0</v>
      </c>
      <c r="Q64" s="55">
        <v>3000.0</v>
      </c>
      <c r="R64" s="57">
        <f t="shared" si="24"/>
        <v>18500</v>
      </c>
      <c r="S64" s="57">
        <f>iferror(average(F64:Q64), "$0")</f>
        <v>1541.666667</v>
      </c>
      <c r="T64" s="59"/>
    </row>
    <row r="65" ht="19.5" customHeight="1">
      <c r="A65" s="43"/>
      <c r="B65" s="45"/>
      <c r="C65" s="47"/>
      <c r="D65" s="76"/>
      <c r="E65" s="171"/>
      <c r="F65" s="120"/>
      <c r="G65" s="120"/>
      <c r="H65" s="120"/>
      <c r="I65" s="120"/>
      <c r="J65" s="120"/>
      <c r="K65" s="120"/>
      <c r="L65" s="173"/>
      <c r="M65" s="173"/>
      <c r="N65" s="175"/>
      <c r="O65" s="175"/>
      <c r="P65" s="175"/>
      <c r="Q65" s="175"/>
      <c r="R65" s="122"/>
      <c r="S65" s="122"/>
      <c r="T65" s="8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hidden="1" min="2" max="2" width="5.86"/>
    <col customWidth="1" min="3" max="3" width="2.14"/>
    <col customWidth="1" min="4" max="4" width="19.14"/>
    <col customWidth="1" min="5" max="16" width="11.57"/>
    <col customWidth="1" min="17" max="17" width="14.43"/>
    <col customWidth="1" min="18" max="18" width="11.57"/>
    <col customWidth="1" min="19" max="19" width="2.14"/>
    <col customWidth="1" min="20" max="20" width="5.86"/>
  </cols>
  <sheetData>
    <row r="1" ht="51.0" customHeight="1">
      <c r="A1" s="154"/>
      <c r="B1" s="156"/>
      <c r="C1" s="157"/>
      <c r="D1" s="158" t="s">
        <v>66</v>
      </c>
      <c r="E1" s="5"/>
      <c r="F1" s="5"/>
      <c r="G1" s="5"/>
      <c r="H1" s="5"/>
      <c r="I1" s="5"/>
      <c r="J1" s="5"/>
      <c r="K1" s="5"/>
      <c r="L1" s="158" t="s">
        <v>67</v>
      </c>
      <c r="M1" s="5"/>
      <c r="N1" s="5"/>
      <c r="O1" s="5"/>
      <c r="P1" s="5"/>
      <c r="Q1" s="5"/>
      <c r="R1" s="5"/>
      <c r="S1" s="159"/>
      <c r="T1" s="160"/>
    </row>
    <row r="2" ht="23.25" customHeight="1">
      <c r="A2" s="161"/>
      <c r="B2" s="162"/>
      <c r="C2" s="163"/>
      <c r="D2" s="163" t="s">
        <v>71</v>
      </c>
      <c r="L2" s="164" t="s">
        <v>72</v>
      </c>
      <c r="S2" s="165"/>
      <c r="T2" s="166"/>
    </row>
    <row r="3" ht="35.25" customHeight="1">
      <c r="A3" s="167"/>
      <c r="B3" s="168"/>
      <c r="C3" s="169"/>
      <c r="D3" s="169" t="s">
        <v>74</v>
      </c>
      <c r="E3" s="170"/>
      <c r="F3" s="170"/>
      <c r="G3" s="170"/>
      <c r="H3" s="170"/>
      <c r="I3" s="170"/>
      <c r="J3" s="170"/>
      <c r="K3" s="170"/>
      <c r="L3" s="172" t="s">
        <v>76</v>
      </c>
      <c r="M3" s="170"/>
      <c r="N3" s="170"/>
      <c r="O3" s="170"/>
      <c r="P3" s="170"/>
      <c r="Q3" s="170"/>
      <c r="R3" s="170"/>
      <c r="S3" s="174"/>
      <c r="T3" s="176"/>
    </row>
    <row r="4" ht="30.0" customHeight="1">
      <c r="A4" s="177"/>
      <c r="B4" s="178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9"/>
      <c r="R4" s="179"/>
      <c r="S4" s="179"/>
      <c r="T4" s="177"/>
    </row>
    <row r="5" ht="18.0" customHeight="1">
      <c r="A5" s="180"/>
      <c r="B5" s="178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2"/>
      <c r="R5" s="182"/>
      <c r="S5" s="182"/>
      <c r="T5" s="177"/>
    </row>
    <row r="6" ht="18.0" customHeight="1">
      <c r="A6" s="180"/>
      <c r="B6" s="178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  <c r="R6" s="182"/>
      <c r="S6" s="182"/>
      <c r="T6" s="177"/>
    </row>
    <row r="7" ht="18.0" customHeight="1">
      <c r="A7" s="180"/>
      <c r="B7" s="178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  <c r="R7" s="182"/>
      <c r="S7" s="182"/>
      <c r="T7" s="177"/>
    </row>
    <row r="8" ht="18.0" customHeight="1">
      <c r="A8" s="180"/>
      <c r="B8" s="178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2"/>
      <c r="R8" s="182"/>
      <c r="S8" s="182"/>
      <c r="T8" s="177"/>
    </row>
    <row r="9" ht="18.0" customHeight="1">
      <c r="A9" s="180"/>
      <c r="B9" s="178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2"/>
      <c r="R9" s="182"/>
      <c r="S9" s="182"/>
      <c r="T9" s="177"/>
    </row>
    <row r="10" ht="18.0" customHeight="1">
      <c r="A10" s="180"/>
      <c r="B10" s="178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2"/>
      <c r="R10" s="182"/>
      <c r="S10" s="182"/>
      <c r="T10" s="177"/>
    </row>
    <row r="11" ht="18.0" customHeight="1">
      <c r="A11" s="180"/>
      <c r="B11" s="178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2"/>
      <c r="R11" s="182"/>
      <c r="S11" s="182"/>
      <c r="T11" s="177"/>
    </row>
    <row r="12" ht="18.0" customHeight="1">
      <c r="A12" s="180"/>
      <c r="B12" s="178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2"/>
      <c r="R12" s="182"/>
      <c r="S12" s="182"/>
      <c r="T12" s="177"/>
    </row>
    <row r="13" ht="18.0" customHeight="1">
      <c r="A13" s="180"/>
      <c r="B13" s="178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2"/>
      <c r="R13" s="182"/>
      <c r="S13" s="182"/>
      <c r="T13" s="177"/>
    </row>
    <row r="14" ht="18.0" customHeight="1">
      <c r="A14" s="180"/>
      <c r="B14" s="178"/>
      <c r="C14" s="181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2"/>
      <c r="R14" s="182"/>
      <c r="S14" s="182"/>
      <c r="T14" s="177"/>
    </row>
    <row r="15" ht="18.0" customHeight="1">
      <c r="A15" s="180"/>
      <c r="B15" s="178"/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2"/>
      <c r="R15" s="182"/>
      <c r="S15" s="182"/>
      <c r="T15" s="177"/>
    </row>
    <row r="16" ht="18.0" customHeight="1">
      <c r="A16" s="180"/>
      <c r="B16" s="178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2"/>
      <c r="R16" s="182"/>
      <c r="S16" s="182"/>
      <c r="T16" s="177"/>
    </row>
    <row r="17" ht="18.0" customHeight="1">
      <c r="A17" s="180"/>
      <c r="B17" s="178"/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2"/>
      <c r="R17" s="182"/>
      <c r="S17" s="182"/>
      <c r="T17" s="177"/>
    </row>
    <row r="18" ht="31.5" customHeight="1">
      <c r="A18" s="180"/>
      <c r="B18" s="178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83"/>
      <c r="P18" s="177"/>
      <c r="Q18" s="179"/>
      <c r="R18" s="179"/>
      <c r="S18" s="179"/>
      <c r="T18" s="177"/>
    </row>
    <row r="19" ht="36.0" customHeight="1">
      <c r="A19" s="184"/>
      <c r="B19" s="185"/>
      <c r="C19" s="186"/>
      <c r="D19" s="187" t="s">
        <v>77</v>
      </c>
      <c r="E19" s="186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9"/>
      <c r="R19" s="189"/>
      <c r="S19" s="189"/>
      <c r="T19" s="188"/>
    </row>
    <row r="20" ht="27.75" customHeight="1">
      <c r="A20" s="190"/>
      <c r="B20" s="191"/>
      <c r="C20" s="192"/>
      <c r="D20" s="192"/>
      <c r="E20" s="193" t="s">
        <v>78</v>
      </c>
      <c r="F20" s="193" t="s">
        <v>79</v>
      </c>
      <c r="G20" s="193" t="s">
        <v>80</v>
      </c>
      <c r="H20" s="193" t="s">
        <v>81</v>
      </c>
      <c r="I20" s="193" t="s">
        <v>82</v>
      </c>
      <c r="J20" s="193" t="s">
        <v>83</v>
      </c>
      <c r="K20" s="193" t="s">
        <v>84</v>
      </c>
      <c r="L20" s="193" t="s">
        <v>85</v>
      </c>
      <c r="M20" s="193" t="s">
        <v>86</v>
      </c>
      <c r="N20" s="193" t="s">
        <v>87</v>
      </c>
      <c r="O20" s="193" t="s">
        <v>88</v>
      </c>
      <c r="P20" s="193" t="s">
        <v>89</v>
      </c>
      <c r="Q20" s="194" t="s">
        <v>3</v>
      </c>
      <c r="R20" s="194" t="s">
        <v>4</v>
      </c>
      <c r="S20" s="194"/>
      <c r="T20" s="195"/>
    </row>
    <row r="21" ht="31.5" customHeight="1">
      <c r="A21" s="180"/>
      <c r="B21" s="178"/>
      <c r="C21" s="196"/>
      <c r="D21" s="196" t="s">
        <v>1</v>
      </c>
      <c r="E21" s="197">
        <f>sum(E28:E29)</f>
        <v>46050</v>
      </c>
      <c r="F21" s="197">
        <f t="shared" ref="F21:P21" si="1">sum(F28:F30)</f>
        <v>53160</v>
      </c>
      <c r="G21" s="197">
        <f t="shared" si="1"/>
        <v>54150</v>
      </c>
      <c r="H21" s="197">
        <f t="shared" si="1"/>
        <v>55650</v>
      </c>
      <c r="I21" s="197">
        <f t="shared" si="1"/>
        <v>64650</v>
      </c>
      <c r="J21" s="197">
        <f t="shared" si="1"/>
        <v>71650</v>
      </c>
      <c r="K21" s="197">
        <f t="shared" si="1"/>
        <v>74200</v>
      </c>
      <c r="L21" s="197">
        <f t="shared" si="1"/>
        <v>87300</v>
      </c>
      <c r="M21" s="197">
        <f t="shared" si="1"/>
        <v>101500</v>
      </c>
      <c r="N21" s="197">
        <f t="shared" si="1"/>
        <v>120700</v>
      </c>
      <c r="O21" s="197">
        <f t="shared" si="1"/>
        <v>131000</v>
      </c>
      <c r="P21" s="197">
        <f t="shared" si="1"/>
        <v>157500</v>
      </c>
      <c r="Q21" s="198">
        <f t="shared" ref="Q21:Q23" si="3">sum(E21:P21)</f>
        <v>1017510</v>
      </c>
      <c r="R21" s="198">
        <f t="shared" ref="R21:R24" si="4">iferror(averageif(E21:P21, "&gt;0", E21:P21))</f>
        <v>84792.5</v>
      </c>
      <c r="S21" s="198"/>
      <c r="T21" s="199"/>
    </row>
    <row r="22" ht="31.5" customHeight="1">
      <c r="A22" s="200"/>
      <c r="B22" s="201"/>
      <c r="C22" s="202"/>
      <c r="D22" s="203" t="s">
        <v>2</v>
      </c>
      <c r="E22" s="204">
        <f t="shared" ref="E22:P22" si="2">sum(E33:E42)</f>
        <v>32000</v>
      </c>
      <c r="F22" s="204">
        <f t="shared" si="2"/>
        <v>37220</v>
      </c>
      <c r="G22" s="204">
        <f t="shared" si="2"/>
        <v>42250</v>
      </c>
      <c r="H22" s="204">
        <f t="shared" si="2"/>
        <v>53700</v>
      </c>
      <c r="I22" s="204">
        <f t="shared" si="2"/>
        <v>53950</v>
      </c>
      <c r="J22" s="204">
        <f t="shared" si="2"/>
        <v>61730</v>
      </c>
      <c r="K22" s="204">
        <f t="shared" si="2"/>
        <v>67750</v>
      </c>
      <c r="L22" s="204">
        <f t="shared" si="2"/>
        <v>81610</v>
      </c>
      <c r="M22" s="204">
        <f t="shared" si="2"/>
        <v>87170</v>
      </c>
      <c r="N22" s="204">
        <f t="shared" si="2"/>
        <v>98500</v>
      </c>
      <c r="O22" s="204">
        <f t="shared" si="2"/>
        <v>128350</v>
      </c>
      <c r="P22" s="204">
        <f t="shared" si="2"/>
        <v>144120</v>
      </c>
      <c r="Q22" s="205">
        <f t="shared" si="3"/>
        <v>888350</v>
      </c>
      <c r="R22" s="205">
        <f t="shared" si="4"/>
        <v>74029.16667</v>
      </c>
      <c r="S22" s="206"/>
      <c r="T22" s="207"/>
    </row>
    <row r="23" ht="31.5" customHeight="1">
      <c r="A23" s="208"/>
      <c r="B23" s="209"/>
      <c r="C23" s="210"/>
      <c r="D23" s="211" t="s">
        <v>90</v>
      </c>
      <c r="E23" s="212">
        <f t="shared" ref="E23:P23" si="5">E21-E22</f>
        <v>14050</v>
      </c>
      <c r="F23" s="212">
        <f t="shared" si="5"/>
        <v>15940</v>
      </c>
      <c r="G23" s="212">
        <f t="shared" si="5"/>
        <v>11900</v>
      </c>
      <c r="H23" s="212">
        <f t="shared" si="5"/>
        <v>1950</v>
      </c>
      <c r="I23" s="212">
        <f t="shared" si="5"/>
        <v>10700</v>
      </c>
      <c r="J23" s="212">
        <f t="shared" si="5"/>
        <v>9920</v>
      </c>
      <c r="K23" s="212">
        <f t="shared" si="5"/>
        <v>6450</v>
      </c>
      <c r="L23" s="212">
        <f t="shared" si="5"/>
        <v>5690</v>
      </c>
      <c r="M23" s="212">
        <f t="shared" si="5"/>
        <v>14330</v>
      </c>
      <c r="N23" s="212">
        <f t="shared" si="5"/>
        <v>22200</v>
      </c>
      <c r="O23" s="212">
        <f t="shared" si="5"/>
        <v>2650</v>
      </c>
      <c r="P23" s="212">
        <f t="shared" si="5"/>
        <v>13380</v>
      </c>
      <c r="Q23" s="213">
        <f t="shared" si="3"/>
        <v>129160</v>
      </c>
      <c r="R23" s="214">
        <f t="shared" si="4"/>
        <v>10763.33333</v>
      </c>
      <c r="S23" s="215"/>
      <c r="T23" s="216"/>
    </row>
    <row r="24" ht="31.5" customHeight="1">
      <c r="A24" s="180"/>
      <c r="B24" s="178"/>
      <c r="C24" s="217"/>
      <c r="D24" s="218" t="s">
        <v>91</v>
      </c>
      <c r="E24" s="219">
        <f>(Balance+E21)-E22</f>
        <v>29050</v>
      </c>
      <c r="F24" s="219">
        <f t="shared" ref="F24:P24" si="6">(E24+F21)-F22</f>
        <v>44990</v>
      </c>
      <c r="G24" s="219">
        <f t="shared" si="6"/>
        <v>56890</v>
      </c>
      <c r="H24" s="219">
        <f t="shared" si="6"/>
        <v>58840</v>
      </c>
      <c r="I24" s="219">
        <f t="shared" si="6"/>
        <v>69540</v>
      </c>
      <c r="J24" s="219">
        <f t="shared" si="6"/>
        <v>79460</v>
      </c>
      <c r="K24" s="219">
        <f t="shared" si="6"/>
        <v>85910</v>
      </c>
      <c r="L24" s="219">
        <f t="shared" si="6"/>
        <v>91600</v>
      </c>
      <c r="M24" s="219">
        <f t="shared" si="6"/>
        <v>105930</v>
      </c>
      <c r="N24" s="219">
        <f t="shared" si="6"/>
        <v>128130</v>
      </c>
      <c r="O24" s="219">
        <f t="shared" si="6"/>
        <v>130780</v>
      </c>
      <c r="P24" s="219">
        <f t="shared" si="6"/>
        <v>144160</v>
      </c>
      <c r="Q24" s="220"/>
      <c r="R24" s="206">
        <f t="shared" si="4"/>
        <v>85440</v>
      </c>
      <c r="S24" s="221"/>
      <c r="T24" s="199"/>
    </row>
    <row r="25" ht="31.5" customHeight="1">
      <c r="A25" s="180"/>
      <c r="B25" s="178"/>
      <c r="C25" s="177"/>
      <c r="D25" s="177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189"/>
      <c r="R25" s="189"/>
      <c r="S25" s="189"/>
      <c r="T25" s="222"/>
    </row>
    <row r="26" ht="36.0" customHeight="1">
      <c r="A26" s="184"/>
      <c r="B26" s="185"/>
      <c r="C26" s="186"/>
      <c r="D26" s="187" t="s">
        <v>1</v>
      </c>
      <c r="E26" s="186"/>
      <c r="F26" s="223"/>
      <c r="G26" s="223"/>
      <c r="H26" s="223"/>
      <c r="I26" s="223"/>
      <c r="J26" s="223"/>
      <c r="K26" s="224"/>
      <c r="L26" s="188"/>
      <c r="M26" s="188"/>
      <c r="N26" s="188"/>
      <c r="O26" s="188"/>
      <c r="P26" s="188"/>
      <c r="Q26" s="189"/>
      <c r="R26" s="189"/>
      <c r="S26" s="189"/>
      <c r="T26" s="188"/>
    </row>
    <row r="27" ht="27.75" customHeight="1">
      <c r="A27" s="190"/>
      <c r="B27" s="191" t="s">
        <v>92</v>
      </c>
      <c r="C27" s="192"/>
      <c r="D27" s="192" t="str">
        <f>IFERROR(__xludf.DUMMYFUNCTION("unique(Income!B:B)"),"")</f>
        <v/>
      </c>
      <c r="E27" s="193" t="s">
        <v>78</v>
      </c>
      <c r="F27" s="193" t="s">
        <v>79</v>
      </c>
      <c r="G27" s="193" t="s">
        <v>80</v>
      </c>
      <c r="H27" s="193" t="s">
        <v>81</v>
      </c>
      <c r="I27" s="193" t="s">
        <v>82</v>
      </c>
      <c r="J27" s="193" t="s">
        <v>83</v>
      </c>
      <c r="K27" s="193" t="s">
        <v>84</v>
      </c>
      <c r="L27" s="193" t="s">
        <v>85</v>
      </c>
      <c r="M27" s="193" t="s">
        <v>86</v>
      </c>
      <c r="N27" s="193" t="s">
        <v>87</v>
      </c>
      <c r="O27" s="193" t="s">
        <v>88</v>
      </c>
      <c r="P27" s="193" t="s">
        <v>89</v>
      </c>
      <c r="Q27" s="194" t="s">
        <v>3</v>
      </c>
      <c r="R27" s="194" t="s">
        <v>4</v>
      </c>
      <c r="S27" s="194"/>
      <c r="T27" s="195"/>
    </row>
    <row r="28" ht="31.5" customHeight="1">
      <c r="A28" s="180"/>
      <c r="B28" s="225">
        <f t="array" ref="B28:B29">iferror(match(D28:D29,Income!B:B,0))</f>
        <v>2</v>
      </c>
      <c r="C28" s="226"/>
      <c r="D28" s="227" t="str">
        <f>IFERROR(__xludf.DUMMYFUNCTION("""COMPUTED_VALUE"""),"Sales")</f>
        <v>Sales</v>
      </c>
      <c r="E28" s="228">
        <f t="shared" ref="E28:E29" si="7">if(not(isblank(B28)), indirect("Income!F"&amp;B28&amp;":S"&amp;B28),"")</f>
        <v>20500</v>
      </c>
      <c r="F28" s="228">
        <v>27510.0</v>
      </c>
      <c r="G28" s="228">
        <v>28500.0</v>
      </c>
      <c r="H28" s="228">
        <v>30000.0</v>
      </c>
      <c r="I28" s="228">
        <v>31000.0</v>
      </c>
      <c r="J28" s="228">
        <v>33500.0</v>
      </c>
      <c r="K28" s="228">
        <v>38500.0</v>
      </c>
      <c r="L28" s="228">
        <v>40000.0</v>
      </c>
      <c r="M28" s="228">
        <v>46000.0</v>
      </c>
      <c r="N28" s="228">
        <v>54000.0</v>
      </c>
      <c r="O28" s="228">
        <v>60000.0</v>
      </c>
      <c r="P28" s="228">
        <v>71000.0</v>
      </c>
      <c r="Q28" s="198">
        <v>480510.0</v>
      </c>
      <c r="R28" s="198">
        <v>40042.5</v>
      </c>
      <c r="S28" s="198"/>
      <c r="T28" s="229"/>
    </row>
    <row r="29" ht="31.5" customHeight="1">
      <c r="A29" s="180"/>
      <c r="B29" s="230">
        <v>10.0</v>
      </c>
      <c r="C29" s="231"/>
      <c r="D29" s="231" t="str">
        <f>IFERROR(__xludf.DUMMYFUNCTION("""COMPUTED_VALUE"""),"Other")</f>
        <v>Other</v>
      </c>
      <c r="E29" s="232">
        <f t="shared" si="7"/>
        <v>25550</v>
      </c>
      <c r="F29" s="232">
        <v>25650.0</v>
      </c>
      <c r="G29" s="232">
        <v>25650.0</v>
      </c>
      <c r="H29" s="232">
        <v>25650.0</v>
      </c>
      <c r="I29" s="232">
        <v>33650.0</v>
      </c>
      <c r="J29" s="232">
        <v>38150.0</v>
      </c>
      <c r="K29" s="232">
        <v>35700.0</v>
      </c>
      <c r="L29" s="232">
        <v>47300.0</v>
      </c>
      <c r="M29" s="232">
        <v>55500.0</v>
      </c>
      <c r="N29" s="232">
        <v>66700.0</v>
      </c>
      <c r="O29" s="232">
        <v>71000.0</v>
      </c>
      <c r="P29" s="232">
        <v>86500.0</v>
      </c>
      <c r="Q29" s="221">
        <v>537000.0</v>
      </c>
      <c r="R29" s="221">
        <v>44750.0</v>
      </c>
      <c r="S29" s="221"/>
      <c r="T29" s="229"/>
    </row>
    <row r="30" ht="31.5" customHeight="1">
      <c r="A30" s="180"/>
      <c r="B30" s="178"/>
      <c r="C30" s="233"/>
      <c r="D30" s="234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6"/>
      <c r="R30" s="237"/>
      <c r="S30" s="238"/>
      <c r="T30" s="199"/>
    </row>
    <row r="31" ht="36.0" customHeight="1">
      <c r="A31" s="184"/>
      <c r="B31" s="185"/>
      <c r="C31" s="186"/>
      <c r="D31" s="187" t="s">
        <v>2</v>
      </c>
      <c r="E31" s="186"/>
      <c r="F31" s="224"/>
      <c r="G31" s="224"/>
      <c r="H31" s="239"/>
      <c r="I31" s="239"/>
      <c r="J31" s="239"/>
      <c r="K31" s="239"/>
      <c r="L31" s="239"/>
      <c r="M31" s="239"/>
      <c r="N31" s="239"/>
      <c r="O31" s="239"/>
      <c r="P31" s="239"/>
      <c r="Q31" s="240"/>
      <c r="R31" s="240"/>
      <c r="S31" s="238"/>
      <c r="T31" s="188"/>
    </row>
    <row r="32" ht="27.75" customHeight="1">
      <c r="A32" s="190"/>
      <c r="B32" s="191" t="s">
        <v>92</v>
      </c>
      <c r="C32" s="192"/>
      <c r="D32" s="192" t="str">
        <f>IFERROR(__xludf.DUMMYFUNCTION("unique(Expenses!B:B)"),"")</f>
        <v/>
      </c>
      <c r="E32" s="193" t="s">
        <v>78</v>
      </c>
      <c r="F32" s="193" t="s">
        <v>79</v>
      </c>
      <c r="G32" s="193" t="s">
        <v>80</v>
      </c>
      <c r="H32" s="193" t="s">
        <v>81</v>
      </c>
      <c r="I32" s="193" t="s">
        <v>82</v>
      </c>
      <c r="J32" s="193" t="s">
        <v>83</v>
      </c>
      <c r="K32" s="193" t="s">
        <v>84</v>
      </c>
      <c r="L32" s="193" t="s">
        <v>85</v>
      </c>
      <c r="M32" s="193" t="s">
        <v>86</v>
      </c>
      <c r="N32" s="193" t="s">
        <v>87</v>
      </c>
      <c r="O32" s="193" t="s">
        <v>88</v>
      </c>
      <c r="P32" s="193" t="s">
        <v>89</v>
      </c>
      <c r="Q32" s="194" t="s">
        <v>3</v>
      </c>
      <c r="R32" s="194" t="s">
        <v>4</v>
      </c>
      <c r="S32" s="194"/>
      <c r="T32" s="195"/>
    </row>
    <row r="33" ht="31.5" customHeight="1">
      <c r="A33" s="241"/>
      <c r="B33" s="242">
        <f t="array" ref="B33:B41">iferror(match(D33:D41,Expenses!B:B,0))</f>
        <v>2</v>
      </c>
      <c r="C33" s="226"/>
      <c r="D33" s="243" t="str">
        <f>IFERROR(__xludf.DUMMYFUNCTION("""COMPUTED_VALUE"""),"Customer Acquisition")</f>
        <v>Customer Acquisition</v>
      </c>
      <c r="E33" s="228">
        <f t="shared" ref="E33:E41" si="8">if(not(isblank(B33)), indirect("Expenses!F"&amp;B33&amp;":S"&amp;B33),"")</f>
        <v>10650</v>
      </c>
      <c r="F33" s="228">
        <v>15650.0</v>
      </c>
      <c r="G33" s="228">
        <v>20750.0</v>
      </c>
      <c r="H33" s="228">
        <v>26150.0</v>
      </c>
      <c r="I33" s="228">
        <v>26150.0</v>
      </c>
      <c r="J33" s="228">
        <v>26150.0</v>
      </c>
      <c r="K33" s="228">
        <v>26150.0</v>
      </c>
      <c r="L33" s="228">
        <v>32500.0</v>
      </c>
      <c r="M33" s="228">
        <v>37500.0</v>
      </c>
      <c r="N33" s="228">
        <v>43500.0</v>
      </c>
      <c r="O33" s="228">
        <v>50000.0</v>
      </c>
      <c r="P33" s="228">
        <v>56000.0</v>
      </c>
      <c r="Q33" s="198">
        <v>371150.0</v>
      </c>
      <c r="R33" s="198">
        <v>30929.166666666668</v>
      </c>
      <c r="S33" s="198"/>
      <c r="T33" s="244"/>
    </row>
    <row r="34" ht="31.5" customHeight="1">
      <c r="A34" s="180"/>
      <c r="B34" s="245">
        <v>8.0</v>
      </c>
      <c r="C34" s="231"/>
      <c r="D34" s="246" t="str">
        <f>IFERROR(__xludf.DUMMYFUNCTION("""COMPUTED_VALUE"""),"Miscellaneous Cost of Service")</f>
        <v>Miscellaneous Cost of Service</v>
      </c>
      <c r="E34" s="232">
        <f t="shared" si="8"/>
        <v>1700</v>
      </c>
      <c r="F34" s="232">
        <v>1920.0</v>
      </c>
      <c r="G34" s="232">
        <v>1800.0</v>
      </c>
      <c r="H34" s="232">
        <v>2000.0</v>
      </c>
      <c r="I34" s="232">
        <v>2000.0</v>
      </c>
      <c r="J34" s="232">
        <v>2000.0</v>
      </c>
      <c r="K34" s="232">
        <v>2000.0</v>
      </c>
      <c r="L34" s="232">
        <v>2310.0</v>
      </c>
      <c r="M34" s="232">
        <v>2300.0</v>
      </c>
      <c r="N34" s="232">
        <v>2300.0</v>
      </c>
      <c r="O34" s="232">
        <v>3300.0</v>
      </c>
      <c r="P34" s="232">
        <v>3300.0</v>
      </c>
      <c r="Q34" s="221">
        <v>26930.0</v>
      </c>
      <c r="R34" s="221">
        <v>2244.1666666666665</v>
      </c>
      <c r="S34" s="221"/>
      <c r="T34" s="247"/>
    </row>
    <row r="35" ht="31.5" customHeight="1">
      <c r="A35" s="180"/>
      <c r="B35" s="245">
        <v>16.0</v>
      </c>
      <c r="C35" s="231"/>
      <c r="D35" s="246" t="str">
        <f>IFERROR(__xludf.DUMMYFUNCTION("""COMPUTED_VALUE"""),"Office/General Administrative")</f>
        <v>Office/General Administrative</v>
      </c>
      <c r="E35" s="232">
        <f t="shared" si="8"/>
        <v>5200</v>
      </c>
      <c r="F35" s="232">
        <v>5200.0</v>
      </c>
      <c r="G35" s="232">
        <v>5250.0</v>
      </c>
      <c r="H35" s="232">
        <v>5300.0</v>
      </c>
      <c r="I35" s="232">
        <v>5300.0</v>
      </c>
      <c r="J35" s="232">
        <v>5350.0</v>
      </c>
      <c r="K35" s="232">
        <v>5350.0</v>
      </c>
      <c r="L35" s="232">
        <v>5500.0</v>
      </c>
      <c r="M35" s="232">
        <v>5500.0</v>
      </c>
      <c r="N35" s="232">
        <v>5500.0</v>
      </c>
      <c r="O35" s="232">
        <v>8050.0</v>
      </c>
      <c r="P35" s="232">
        <v>9220.0</v>
      </c>
      <c r="Q35" s="221">
        <v>70720.0</v>
      </c>
      <c r="R35" s="221">
        <v>5893.333333333333</v>
      </c>
      <c r="S35" s="221"/>
      <c r="T35" s="247"/>
    </row>
    <row r="36" ht="31.5" customHeight="1">
      <c r="A36" s="180"/>
      <c r="B36" s="245">
        <v>27.0</v>
      </c>
      <c r="C36" s="231"/>
      <c r="D36" s="246" t="str">
        <f>IFERROR(__xludf.DUMMYFUNCTION("""COMPUTED_VALUE"""),"Cost of Goods/Cost of Services")</f>
        <v>Cost of Goods/Cost of Services</v>
      </c>
      <c r="E36" s="232">
        <f t="shared" si="8"/>
        <v>10500</v>
      </c>
      <c r="F36" s="232">
        <v>10500.0</v>
      </c>
      <c r="G36" s="232">
        <v>10500.0</v>
      </c>
      <c r="H36" s="232">
        <v>15500.0</v>
      </c>
      <c r="I36" s="232">
        <v>15500.0</v>
      </c>
      <c r="J36" s="232">
        <v>20500.0</v>
      </c>
      <c r="K36" s="232">
        <v>25500.0</v>
      </c>
      <c r="L36" s="232">
        <v>30500.0</v>
      </c>
      <c r="M36" s="232">
        <v>30520.0</v>
      </c>
      <c r="N36" s="232">
        <v>30500.0</v>
      </c>
      <c r="O36" s="232">
        <v>45500.0</v>
      </c>
      <c r="P36" s="232">
        <v>50500.0</v>
      </c>
      <c r="Q36" s="221">
        <v>296020.0</v>
      </c>
      <c r="R36" s="221">
        <v>24668.333333333332</v>
      </c>
      <c r="S36" s="221"/>
      <c r="T36" s="247"/>
    </row>
    <row r="37" ht="31.5" customHeight="1">
      <c r="A37" s="180"/>
      <c r="B37" s="245">
        <v>36.0</v>
      </c>
      <c r="C37" s="231"/>
      <c r="D37" s="246" t="str">
        <f>IFERROR(__xludf.DUMMYFUNCTION("""COMPUTED_VALUE"""),"Travel")</f>
        <v>Travel</v>
      </c>
      <c r="E37" s="232">
        <f t="shared" si="8"/>
        <v>950</v>
      </c>
      <c r="F37" s="232">
        <v>950.0</v>
      </c>
      <c r="G37" s="232">
        <v>950.0</v>
      </c>
      <c r="H37" s="232">
        <v>950.0</v>
      </c>
      <c r="I37" s="232">
        <v>950.0</v>
      </c>
      <c r="J37" s="232">
        <v>2950.0</v>
      </c>
      <c r="K37" s="232">
        <v>2950.0</v>
      </c>
      <c r="L37" s="232">
        <v>3450.0</v>
      </c>
      <c r="M37" s="232">
        <v>3950.0</v>
      </c>
      <c r="N37" s="232">
        <v>6100.0</v>
      </c>
      <c r="O37" s="232">
        <v>7100.0</v>
      </c>
      <c r="P37" s="232">
        <v>7200.0</v>
      </c>
      <c r="Q37" s="221">
        <v>38450.0</v>
      </c>
      <c r="R37" s="221">
        <v>3204.1666666666665</v>
      </c>
      <c r="S37" s="221"/>
      <c r="T37" s="247"/>
    </row>
    <row r="38" ht="31.5" customHeight="1">
      <c r="A38" s="180"/>
      <c r="B38" s="245">
        <v>45.0</v>
      </c>
      <c r="C38" s="231"/>
      <c r="D38" s="246" t="str">
        <f>IFERROR(__xludf.DUMMYFUNCTION("""COMPUTED_VALUE"""),"Legal")</f>
        <v>Legal</v>
      </c>
      <c r="E38" s="232">
        <f t="shared" si="8"/>
        <v>0</v>
      </c>
      <c r="F38" s="232">
        <v>0.0</v>
      </c>
      <c r="G38" s="232">
        <v>0.0</v>
      </c>
      <c r="H38" s="232">
        <v>500.0</v>
      </c>
      <c r="I38" s="232">
        <v>500.0</v>
      </c>
      <c r="J38" s="232">
        <v>500.0</v>
      </c>
      <c r="K38" s="232">
        <v>1000.0</v>
      </c>
      <c r="L38" s="232">
        <v>1500.0</v>
      </c>
      <c r="M38" s="232">
        <v>1500.0</v>
      </c>
      <c r="N38" s="232">
        <v>2000.0</v>
      </c>
      <c r="O38" s="232">
        <v>2500.0</v>
      </c>
      <c r="P38" s="232">
        <v>5000.0</v>
      </c>
      <c r="Q38" s="221">
        <v>15000.0</v>
      </c>
      <c r="R38" s="221">
        <v>1250.0</v>
      </c>
      <c r="S38" s="221"/>
      <c r="T38" s="247"/>
    </row>
    <row r="39" ht="31.5" customHeight="1">
      <c r="A39" s="180"/>
      <c r="B39" s="245">
        <v>49.0</v>
      </c>
      <c r="C39" s="231"/>
      <c r="D39" s="246" t="str">
        <f>IFERROR(__xludf.DUMMYFUNCTION("""COMPUTED_VALUE"""),"Insurance")</f>
        <v>Insurance</v>
      </c>
      <c r="E39" s="232">
        <f t="shared" si="8"/>
        <v>300</v>
      </c>
      <c r="F39" s="232">
        <v>300.0</v>
      </c>
      <c r="G39" s="232">
        <v>300.0</v>
      </c>
      <c r="H39" s="232">
        <v>500.0</v>
      </c>
      <c r="I39" s="232">
        <v>500.0</v>
      </c>
      <c r="J39" s="232">
        <v>500.0</v>
      </c>
      <c r="K39" s="232">
        <v>700.0</v>
      </c>
      <c r="L39" s="232">
        <v>1250.0</v>
      </c>
      <c r="M39" s="232">
        <v>1250.0</v>
      </c>
      <c r="N39" s="232">
        <v>1950.0</v>
      </c>
      <c r="O39" s="232">
        <v>2100.0</v>
      </c>
      <c r="P39" s="232">
        <v>2100.0</v>
      </c>
      <c r="Q39" s="221">
        <v>11750.0</v>
      </c>
      <c r="R39" s="221">
        <v>979.1666666666666</v>
      </c>
      <c r="S39" s="221"/>
      <c r="T39" s="247"/>
    </row>
    <row r="40" ht="31.5" customHeight="1">
      <c r="A40" s="180"/>
      <c r="B40" s="245">
        <v>56.0</v>
      </c>
      <c r="C40" s="231"/>
      <c r="D40" s="246" t="str">
        <f>IFERROR(__xludf.DUMMYFUNCTION("""COMPUTED_VALUE"""),"Other Expenses")</f>
        <v>Other Expenses</v>
      </c>
      <c r="E40" s="232">
        <f t="shared" si="8"/>
        <v>1700</v>
      </c>
      <c r="F40" s="232">
        <v>1700.0</v>
      </c>
      <c r="G40" s="232">
        <v>1700.0</v>
      </c>
      <c r="H40" s="232">
        <v>1800.0</v>
      </c>
      <c r="I40" s="232">
        <v>2050.0</v>
      </c>
      <c r="J40" s="232">
        <v>2280.0</v>
      </c>
      <c r="K40" s="232">
        <v>2600.0</v>
      </c>
      <c r="L40" s="232">
        <v>3100.0</v>
      </c>
      <c r="M40" s="232">
        <v>3150.0</v>
      </c>
      <c r="N40" s="232">
        <v>4650.0</v>
      </c>
      <c r="O40" s="232">
        <v>7300.0</v>
      </c>
      <c r="P40" s="232">
        <v>7800.0</v>
      </c>
      <c r="Q40" s="221">
        <v>39830.0</v>
      </c>
      <c r="R40" s="221">
        <v>3319.1666666666665</v>
      </c>
      <c r="S40" s="221"/>
      <c r="T40" s="247"/>
    </row>
    <row r="41" ht="31.5" customHeight="1">
      <c r="A41" s="180"/>
      <c r="B41" s="245">
        <v>63.0</v>
      </c>
      <c r="C41" s="231"/>
      <c r="D41" s="246" t="str">
        <f>IFERROR(__xludf.DUMMYFUNCTION("""COMPUTED_VALUE"""),"Taxes")</f>
        <v>Taxes</v>
      </c>
      <c r="E41" s="232">
        <f t="shared" si="8"/>
        <v>1000</v>
      </c>
      <c r="F41" s="232">
        <v>1000.0</v>
      </c>
      <c r="G41" s="232">
        <v>1000.0</v>
      </c>
      <c r="H41" s="232">
        <v>1000.0</v>
      </c>
      <c r="I41" s="232">
        <v>1000.0</v>
      </c>
      <c r="J41" s="232">
        <v>1500.0</v>
      </c>
      <c r="K41" s="232">
        <v>1500.0</v>
      </c>
      <c r="L41" s="232">
        <v>1500.0</v>
      </c>
      <c r="M41" s="232">
        <v>1500.0</v>
      </c>
      <c r="N41" s="232">
        <v>2000.0</v>
      </c>
      <c r="O41" s="232">
        <v>2500.0</v>
      </c>
      <c r="P41" s="232">
        <v>3000.0</v>
      </c>
      <c r="Q41" s="221">
        <v>18500.0</v>
      </c>
      <c r="R41" s="221">
        <v>1541.6666666666667</v>
      </c>
      <c r="S41" s="221"/>
      <c r="T41" s="247"/>
    </row>
    <row r="42" ht="19.5" customHeight="1">
      <c r="A42" s="180"/>
      <c r="B42" s="248"/>
      <c r="C42" s="249"/>
      <c r="D42" s="249"/>
      <c r="E42" s="250" t="str">
        <f t="shared" ref="E42:E60" si="9">if(not(isblank(B42)), indirect("Expenses!D"&amp;B42&amp;":Q"&amp;B42),"")</f>
        <v/>
      </c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1"/>
      <c r="R42" s="251"/>
      <c r="S42" s="251"/>
      <c r="T42" s="252"/>
    </row>
    <row r="43" ht="19.5" customHeight="1">
      <c r="A43" s="180"/>
      <c r="B43" s="178"/>
      <c r="C43" s="177"/>
      <c r="D43" s="177"/>
      <c r="E43" s="253" t="str">
        <f t="shared" si="9"/>
        <v/>
      </c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38"/>
      <c r="R43" s="238"/>
      <c r="S43" s="238"/>
      <c r="T43" s="255"/>
    </row>
    <row r="44" ht="19.5" customHeight="1">
      <c r="A44" s="180"/>
      <c r="B44" s="178"/>
      <c r="C44" s="256"/>
      <c r="D44" s="256"/>
      <c r="E44" s="253" t="str">
        <f t="shared" si="9"/>
        <v/>
      </c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38"/>
      <c r="R44" s="238"/>
      <c r="S44" s="238"/>
      <c r="T44" s="177"/>
    </row>
    <row r="45" ht="19.5" customHeight="1">
      <c r="A45" s="180"/>
      <c r="B45" s="178"/>
      <c r="C45" s="256"/>
      <c r="D45" s="256"/>
      <c r="E45" s="253" t="str">
        <f t="shared" si="9"/>
        <v/>
      </c>
      <c r="F45" s="257"/>
      <c r="G45" s="258"/>
      <c r="H45" s="258"/>
      <c r="I45" s="259"/>
      <c r="J45" s="258"/>
      <c r="K45" s="258"/>
      <c r="L45" s="258"/>
      <c r="M45" s="258"/>
      <c r="N45" s="258"/>
      <c r="O45" s="258"/>
      <c r="P45" s="258"/>
      <c r="Q45" s="260"/>
      <c r="R45" s="260"/>
      <c r="S45" s="260"/>
      <c r="T45" s="177"/>
    </row>
    <row r="46" ht="19.5" customHeight="1">
      <c r="A46" s="180"/>
      <c r="B46" s="178"/>
      <c r="C46" s="256"/>
      <c r="D46" s="256"/>
      <c r="E46" s="253" t="str">
        <f t="shared" si="9"/>
        <v/>
      </c>
      <c r="F46" s="257"/>
      <c r="G46" s="258"/>
      <c r="H46" s="258"/>
      <c r="I46" s="259"/>
      <c r="J46" s="258"/>
      <c r="K46" s="258"/>
      <c r="L46" s="258"/>
      <c r="M46" s="258"/>
      <c r="N46" s="258"/>
      <c r="O46" s="258"/>
      <c r="P46" s="258"/>
      <c r="Q46" s="260"/>
      <c r="R46" s="260"/>
      <c r="S46" s="260"/>
      <c r="T46" s="177"/>
    </row>
    <row r="47" ht="19.5" customHeight="1">
      <c r="A47" s="180"/>
      <c r="B47" s="178"/>
      <c r="C47" s="256"/>
      <c r="D47" s="256"/>
      <c r="E47" s="253" t="str">
        <f t="shared" si="9"/>
        <v/>
      </c>
      <c r="F47" s="257"/>
      <c r="G47" s="258"/>
      <c r="H47" s="258"/>
      <c r="I47" s="259"/>
      <c r="J47" s="258"/>
      <c r="K47" s="258"/>
      <c r="L47" s="258"/>
      <c r="M47" s="258"/>
      <c r="N47" s="258"/>
      <c r="O47" s="258"/>
      <c r="P47" s="258"/>
      <c r="Q47" s="260"/>
      <c r="R47" s="260"/>
      <c r="S47" s="260"/>
      <c r="T47" s="177"/>
    </row>
    <row r="48" ht="19.5" customHeight="1">
      <c r="A48" s="180"/>
      <c r="B48" s="178"/>
      <c r="C48" s="256"/>
      <c r="D48" s="256"/>
      <c r="E48" s="253" t="str">
        <f t="shared" si="9"/>
        <v/>
      </c>
      <c r="F48" s="257"/>
      <c r="G48" s="258"/>
      <c r="H48" s="258"/>
      <c r="I48" s="259"/>
      <c r="J48" s="258"/>
      <c r="K48" s="258"/>
      <c r="L48" s="258"/>
      <c r="M48" s="258"/>
      <c r="N48" s="258"/>
      <c r="O48" s="258"/>
      <c r="P48" s="258"/>
      <c r="Q48" s="260"/>
      <c r="R48" s="260"/>
      <c r="S48" s="260"/>
      <c r="T48" s="177"/>
    </row>
    <row r="49" ht="19.5" customHeight="1">
      <c r="A49" s="180"/>
      <c r="B49" s="178"/>
      <c r="C49" s="177"/>
      <c r="D49" s="177"/>
      <c r="E49" s="253" t="str">
        <f t="shared" si="9"/>
        <v/>
      </c>
      <c r="F49" s="258"/>
      <c r="G49" s="258"/>
      <c r="H49" s="258"/>
      <c r="I49" s="259"/>
      <c r="J49" s="258"/>
      <c r="K49" s="258"/>
      <c r="L49" s="258"/>
      <c r="M49" s="258"/>
      <c r="N49" s="258"/>
      <c r="O49" s="258"/>
      <c r="P49" s="258"/>
      <c r="Q49" s="260"/>
      <c r="R49" s="260"/>
      <c r="S49" s="260"/>
      <c r="T49" s="177"/>
    </row>
    <row r="50" ht="19.5" customHeight="1">
      <c r="A50" s="180"/>
      <c r="B50" s="178"/>
      <c r="C50" s="177"/>
      <c r="D50" s="177"/>
      <c r="E50" s="253" t="str">
        <f t="shared" si="9"/>
        <v/>
      </c>
      <c r="F50" s="258"/>
      <c r="G50" s="258"/>
      <c r="H50" s="258"/>
      <c r="I50" s="259"/>
      <c r="J50" s="258"/>
      <c r="K50" s="258"/>
      <c r="L50" s="258"/>
      <c r="M50" s="258"/>
      <c r="N50" s="258"/>
      <c r="O50" s="258"/>
      <c r="P50" s="258"/>
      <c r="Q50" s="260"/>
      <c r="R50" s="260"/>
      <c r="S50" s="260"/>
      <c r="T50" s="177"/>
    </row>
    <row r="51" ht="19.5" customHeight="1">
      <c r="A51" s="180"/>
      <c r="B51" s="178"/>
      <c r="C51" s="177"/>
      <c r="D51" s="177"/>
      <c r="E51" s="253" t="str">
        <f t="shared" si="9"/>
        <v/>
      </c>
      <c r="F51" s="258"/>
      <c r="G51" s="258"/>
      <c r="H51" s="258"/>
      <c r="I51" s="259"/>
      <c r="J51" s="258"/>
      <c r="K51" s="258"/>
      <c r="L51" s="258"/>
      <c r="M51" s="258"/>
      <c r="N51" s="258"/>
      <c r="O51" s="258"/>
      <c r="P51" s="258"/>
      <c r="Q51" s="260"/>
      <c r="R51" s="260"/>
      <c r="S51" s="260"/>
      <c r="T51" s="177"/>
    </row>
    <row r="52" ht="19.5" customHeight="1">
      <c r="A52" s="180"/>
      <c r="B52" s="178"/>
      <c r="C52" s="177"/>
      <c r="D52" s="177"/>
      <c r="E52" s="253" t="str">
        <f t="shared" si="9"/>
        <v/>
      </c>
      <c r="F52" s="258"/>
      <c r="G52" s="258"/>
      <c r="H52" s="258"/>
      <c r="I52" s="259"/>
      <c r="J52" s="258"/>
      <c r="K52" s="258"/>
      <c r="L52" s="258"/>
      <c r="M52" s="258"/>
      <c r="N52" s="258"/>
      <c r="O52" s="258"/>
      <c r="P52" s="258"/>
      <c r="Q52" s="260"/>
      <c r="R52" s="260"/>
      <c r="S52" s="260"/>
      <c r="T52" s="177"/>
    </row>
    <row r="53" ht="19.5" customHeight="1">
      <c r="A53" s="180"/>
      <c r="B53" s="178"/>
      <c r="C53" s="177"/>
      <c r="D53" s="177"/>
      <c r="E53" s="253" t="str">
        <f t="shared" si="9"/>
        <v/>
      </c>
      <c r="F53" s="258"/>
      <c r="G53" s="258"/>
      <c r="H53" s="258"/>
      <c r="I53" s="259"/>
      <c r="J53" s="258"/>
      <c r="K53" s="258"/>
      <c r="L53" s="258"/>
      <c r="M53" s="258"/>
      <c r="N53" s="258"/>
      <c r="O53" s="258"/>
      <c r="P53" s="258"/>
      <c r="Q53" s="260"/>
      <c r="R53" s="260"/>
      <c r="S53" s="260"/>
      <c r="T53" s="177"/>
    </row>
    <row r="54" ht="19.5" customHeight="1">
      <c r="A54" s="180"/>
      <c r="B54" s="178"/>
      <c r="C54" s="177"/>
      <c r="D54" s="177"/>
      <c r="E54" s="253" t="str">
        <f t="shared" si="9"/>
        <v/>
      </c>
      <c r="F54" s="258"/>
      <c r="G54" s="258"/>
      <c r="H54" s="258"/>
      <c r="I54" s="259"/>
      <c r="J54" s="258"/>
      <c r="K54" s="258"/>
      <c r="L54" s="258"/>
      <c r="M54" s="258"/>
      <c r="N54" s="258"/>
      <c r="O54" s="258"/>
      <c r="P54" s="258"/>
      <c r="Q54" s="260"/>
      <c r="R54" s="260"/>
      <c r="S54" s="260"/>
      <c r="T54" s="177"/>
    </row>
    <row r="55" ht="19.5" customHeight="1">
      <c r="A55" s="180"/>
      <c r="B55" s="178"/>
      <c r="C55" s="177"/>
      <c r="D55" s="177"/>
      <c r="E55" s="253" t="str">
        <f t="shared" si="9"/>
        <v/>
      </c>
      <c r="F55" s="258"/>
      <c r="G55" s="258"/>
      <c r="H55" s="258"/>
      <c r="I55" s="259"/>
      <c r="J55" s="258"/>
      <c r="K55" s="258"/>
      <c r="L55" s="258"/>
      <c r="M55" s="258"/>
      <c r="N55" s="258"/>
      <c r="O55" s="258"/>
      <c r="P55" s="258"/>
      <c r="Q55" s="260"/>
      <c r="R55" s="260"/>
      <c r="S55" s="260"/>
      <c r="T55" s="177"/>
    </row>
    <row r="56" ht="19.5" customHeight="1">
      <c r="A56" s="180"/>
      <c r="B56" s="178"/>
      <c r="C56" s="177"/>
      <c r="D56" s="177"/>
      <c r="E56" s="253" t="str">
        <f t="shared" si="9"/>
        <v/>
      </c>
      <c r="F56" s="258"/>
      <c r="G56" s="258"/>
      <c r="H56" s="258"/>
      <c r="I56" s="259"/>
      <c r="J56" s="258"/>
      <c r="K56" s="258"/>
      <c r="L56" s="258"/>
      <c r="M56" s="258"/>
      <c r="N56" s="258"/>
      <c r="O56" s="258"/>
      <c r="P56" s="258"/>
      <c r="Q56" s="260"/>
      <c r="R56" s="260"/>
      <c r="S56" s="260"/>
      <c r="T56" s="177"/>
    </row>
    <row r="57" ht="19.5" customHeight="1">
      <c r="A57" s="180"/>
      <c r="B57" s="178"/>
      <c r="C57" s="177"/>
      <c r="D57" s="177"/>
      <c r="E57" s="253" t="str">
        <f t="shared" si="9"/>
        <v/>
      </c>
      <c r="F57" s="258"/>
      <c r="G57" s="258"/>
      <c r="H57" s="258"/>
      <c r="I57" s="259"/>
      <c r="J57" s="258"/>
      <c r="K57" s="258"/>
      <c r="L57" s="258"/>
      <c r="M57" s="258"/>
      <c r="N57" s="258"/>
      <c r="O57" s="258"/>
      <c r="P57" s="258"/>
      <c r="Q57" s="260"/>
      <c r="R57" s="260"/>
      <c r="S57" s="260"/>
      <c r="T57" s="177"/>
    </row>
    <row r="58" ht="19.5" customHeight="1">
      <c r="A58" s="180"/>
      <c r="B58" s="178"/>
      <c r="C58" s="177"/>
      <c r="D58" s="177"/>
      <c r="E58" s="253" t="str">
        <f t="shared" si="9"/>
        <v/>
      </c>
      <c r="F58" s="258"/>
      <c r="G58" s="258"/>
      <c r="H58" s="258"/>
      <c r="I58" s="259"/>
      <c r="J58" s="258"/>
      <c r="K58" s="258"/>
      <c r="L58" s="258"/>
      <c r="M58" s="258"/>
      <c r="N58" s="258"/>
      <c r="O58" s="258"/>
      <c r="P58" s="258"/>
      <c r="Q58" s="260"/>
      <c r="R58" s="260"/>
      <c r="S58" s="260"/>
      <c r="T58" s="177"/>
    </row>
    <row r="59" ht="19.5" customHeight="1">
      <c r="A59" s="180"/>
      <c r="B59" s="178"/>
      <c r="C59" s="177"/>
      <c r="D59" s="177"/>
      <c r="E59" s="253" t="str">
        <f t="shared" si="9"/>
        <v/>
      </c>
      <c r="F59" s="258"/>
      <c r="G59" s="258"/>
      <c r="H59" s="258"/>
      <c r="I59" s="259"/>
      <c r="J59" s="258"/>
      <c r="K59" s="258"/>
      <c r="L59" s="258"/>
      <c r="M59" s="258"/>
      <c r="N59" s="258"/>
      <c r="O59" s="258"/>
      <c r="P59" s="258"/>
      <c r="Q59" s="260"/>
      <c r="R59" s="260"/>
      <c r="S59" s="260"/>
      <c r="T59" s="177"/>
    </row>
    <row r="60" ht="19.5" customHeight="1">
      <c r="A60" s="180"/>
      <c r="B60" s="178"/>
      <c r="C60" s="177"/>
      <c r="D60" s="177"/>
      <c r="E60" s="253" t="str">
        <f t="shared" si="9"/>
        <v/>
      </c>
      <c r="F60" s="258"/>
      <c r="G60" s="258"/>
      <c r="H60" s="258"/>
      <c r="I60" s="259"/>
      <c r="J60" s="258"/>
      <c r="K60" s="258"/>
      <c r="L60" s="258"/>
      <c r="M60" s="258"/>
      <c r="N60" s="258"/>
      <c r="O60" s="258"/>
      <c r="P60" s="258"/>
      <c r="Q60" s="260"/>
      <c r="R60" s="260"/>
      <c r="S60" s="260"/>
      <c r="T60" s="177"/>
    </row>
  </sheetData>
  <mergeCells count="6">
    <mergeCell ref="D3:K3"/>
    <mergeCell ref="D2:K2"/>
    <mergeCell ref="D1:K1"/>
    <mergeCell ref="L1:R1"/>
    <mergeCell ref="L2:R2"/>
    <mergeCell ref="L3:R3"/>
  </mergeCells>
  <conditionalFormatting sqref="E23:P24">
    <cfRule type="cellIs" dxfId="0" priority="1" operator="lessThan">
      <formula>0</formula>
    </cfRule>
  </conditionalFormatting>
  <drawing r:id="rId2"/>
  <legacyDrawing r:id="rId3"/>
</worksheet>
</file>