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n.jennison\Documents\Projects\Label_viewer\"/>
    </mc:Choice>
  </mc:AlternateContent>
  <xr:revisionPtr revIDLastSave="0" documentId="13_ncr:1_{E542BAE2-0FA9-479D-A7AB-25AF0361FC1F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Combined" sheetId="3" r:id="rId1"/>
    <sheet name="New Zealand" sheetId="1" r:id="rId2"/>
    <sheet name="Sheet2" sheetId="5" r:id="rId3"/>
    <sheet name="Australia" sheetId="2" r:id="rId4"/>
  </sheets>
  <definedNames>
    <definedName name="_xlnm._FilterDatabase" localSheetId="0" hidden="1">Combined!$A$17:$I$73</definedName>
    <definedName name="_xlnm._FilterDatabase" localSheetId="1" hidden="1">'New Zealand'!$A$19:$H$20</definedName>
    <definedName name="_xlnm.Print_Area" localSheetId="0">Combined!$A$15:$R$69</definedName>
    <definedName name="_xlnm.Print_Area" localSheetId="1">'New Zealand'!$D$1:$S$78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2" i="1" l="1"/>
  <c r="AE53" i="1"/>
  <c r="AE54" i="1"/>
  <c r="AE55" i="1"/>
  <c r="AE56" i="1"/>
  <c r="AE57" i="1"/>
  <c r="AE58" i="1"/>
  <c r="AE59" i="1"/>
  <c r="AE60" i="1"/>
  <c r="AD52" i="1"/>
  <c r="AD53" i="1"/>
  <c r="AD54" i="1"/>
  <c r="AD55" i="1"/>
  <c r="AD56" i="1"/>
  <c r="AD57" i="1"/>
  <c r="AD58" i="1"/>
  <c r="AD59" i="1"/>
  <c r="AD60" i="1"/>
  <c r="AC52" i="1"/>
  <c r="AC53" i="1"/>
  <c r="AC54" i="1"/>
  <c r="AC55" i="1"/>
  <c r="AC56" i="1"/>
  <c r="AC57" i="1"/>
  <c r="AC58" i="1"/>
  <c r="AC59" i="1"/>
  <c r="AC60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E19" i="1"/>
  <c r="AD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19" i="1"/>
  <c r="AB57" i="1"/>
  <c r="AB58" i="1"/>
  <c r="AB59" i="1"/>
  <c r="AB60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7" i="1"/>
  <c r="AA58" i="1"/>
  <c r="AA59" i="1"/>
  <c r="AA60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7" i="1"/>
  <c r="Z58" i="1"/>
  <c r="Z59" i="1"/>
  <c r="Z60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7" i="1"/>
  <c r="Y58" i="1"/>
  <c r="Y59" i="1"/>
  <c r="Y60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7" i="1"/>
  <c r="X58" i="1"/>
  <c r="X59" i="1"/>
  <c r="X60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7" i="1"/>
  <c r="W58" i="1"/>
  <c r="W59" i="1"/>
  <c r="W60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7" i="1"/>
  <c r="V58" i="1"/>
  <c r="V59" i="1"/>
  <c r="V60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7" i="1"/>
  <c r="U58" i="1"/>
  <c r="U59" i="1"/>
  <c r="U60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7" i="1"/>
  <c r="T58" i="1"/>
  <c r="T59" i="1"/>
  <c r="T60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7" i="1"/>
  <c r="S58" i="1"/>
  <c r="S59" i="1"/>
  <c r="S60" i="1"/>
  <c r="X19" i="1"/>
  <c r="AA19" i="1"/>
  <c r="Z19" i="1"/>
  <c r="Y19" i="1"/>
  <c r="W19" i="1"/>
  <c r="V19" i="1"/>
  <c r="U19" i="1"/>
  <c r="T19" i="1"/>
  <c r="S19" i="1"/>
  <c r="E88" i="3"/>
  <c r="R17" i="3"/>
  <c r="R48" i="3"/>
  <c r="O48" i="3" s="1"/>
  <c r="K48" i="3"/>
  <c r="N48" i="3" s="1"/>
  <c r="R60" i="3"/>
  <c r="O60" i="3" s="1"/>
  <c r="K60" i="3"/>
  <c r="N60" i="3" s="1"/>
  <c r="R61" i="3"/>
  <c r="M61" i="3" s="1"/>
  <c r="K61" i="3"/>
  <c r="N61" i="3" s="1"/>
  <c r="R37" i="3"/>
  <c r="L37" i="3" s="1"/>
  <c r="K37" i="3"/>
  <c r="N37" i="3" s="1"/>
  <c r="R69" i="3"/>
  <c r="O69" i="3" s="1"/>
  <c r="K69" i="3"/>
  <c r="N69" i="3" s="1"/>
  <c r="R56" i="3"/>
  <c r="O56" i="3" s="1"/>
  <c r="K56" i="3"/>
  <c r="N56" i="3" s="1"/>
  <c r="R55" i="3"/>
  <c r="M55" i="3" s="1"/>
  <c r="K55" i="3"/>
  <c r="N55" i="3" s="1"/>
  <c r="R30" i="3"/>
  <c r="M30" i="3" s="1"/>
  <c r="K30" i="3"/>
  <c r="N30" i="3" s="1"/>
  <c r="R29" i="3"/>
  <c r="M29" i="3" s="1"/>
  <c r="K29" i="3"/>
  <c r="N29" i="3" s="1"/>
  <c r="R19" i="3"/>
  <c r="O19" i="3" s="1"/>
  <c r="K19" i="3"/>
  <c r="N19" i="3" s="1"/>
  <c r="R21" i="3"/>
  <c r="O21" i="3" s="1"/>
  <c r="K21" i="3"/>
  <c r="N21" i="3" s="1"/>
  <c r="R40" i="3"/>
  <c r="M40" i="3" s="1"/>
  <c r="K40" i="3"/>
  <c r="N40" i="3" s="1"/>
  <c r="R34" i="3"/>
  <c r="O34" i="3" s="1"/>
  <c r="K34" i="3"/>
  <c r="N34" i="3" s="1"/>
  <c r="R32" i="3"/>
  <c r="O32" i="3" s="1"/>
  <c r="K32" i="3"/>
  <c r="N32" i="3" s="1"/>
  <c r="R41" i="3"/>
  <c r="O41" i="3" s="1"/>
  <c r="K41" i="3"/>
  <c r="N41" i="3" s="1"/>
  <c r="R39" i="3"/>
  <c r="M39" i="3" s="1"/>
  <c r="K39" i="3"/>
  <c r="N39" i="3" s="1"/>
  <c r="R38" i="3"/>
  <c r="O38" i="3" s="1"/>
  <c r="K38" i="3"/>
  <c r="N38" i="3" s="1"/>
  <c r="R20" i="3"/>
  <c r="L20" i="3" s="1"/>
  <c r="K20" i="3"/>
  <c r="N20" i="3" s="1"/>
  <c r="R22" i="3"/>
  <c r="O22" i="3" s="1"/>
  <c r="K22" i="3"/>
  <c r="N22" i="3" s="1"/>
  <c r="R23" i="3"/>
  <c r="M23" i="3" s="1"/>
  <c r="K23" i="3"/>
  <c r="N23" i="3" s="1"/>
  <c r="R62" i="3"/>
  <c r="O62" i="3" s="1"/>
  <c r="K62" i="3"/>
  <c r="N62" i="3" s="1"/>
  <c r="R42" i="3"/>
  <c r="O42" i="3" s="1"/>
  <c r="K42" i="3"/>
  <c r="N42" i="3" s="1"/>
  <c r="R43" i="3"/>
  <c r="O43" i="3" s="1"/>
  <c r="K43" i="3"/>
  <c r="N43" i="3" s="1"/>
  <c r="R96" i="3"/>
  <c r="O96" i="3" s="1"/>
  <c r="K96" i="3"/>
  <c r="N96" i="3" s="1"/>
  <c r="L96" i="3"/>
  <c r="R95" i="3"/>
  <c r="O95" i="3" s="1"/>
  <c r="K95" i="3"/>
  <c r="N95" i="3" s="1"/>
  <c r="R94" i="3"/>
  <c r="L94" i="3" s="1"/>
  <c r="O94" i="3"/>
  <c r="K94" i="3"/>
  <c r="N94" i="3" s="1"/>
  <c r="M94" i="3"/>
  <c r="R93" i="3"/>
  <c r="O93" i="3" s="1"/>
  <c r="K93" i="3"/>
  <c r="N93" i="3"/>
  <c r="M93" i="3"/>
  <c r="L93" i="3"/>
  <c r="R92" i="3"/>
  <c r="O92" i="3" s="1"/>
  <c r="K92" i="3"/>
  <c r="N92" i="3" s="1"/>
  <c r="L92" i="3"/>
  <c r="R91" i="3"/>
  <c r="O91" i="3" s="1"/>
  <c r="K91" i="3"/>
  <c r="N91" i="3" s="1"/>
  <c r="R90" i="3"/>
  <c r="L90" i="3" s="1"/>
  <c r="O90" i="3"/>
  <c r="K90" i="3"/>
  <c r="N90" i="3" s="1"/>
  <c r="M90" i="3"/>
  <c r="R89" i="3"/>
  <c r="O89" i="3" s="1"/>
  <c r="K89" i="3"/>
  <c r="N89" i="3"/>
  <c r="M89" i="3"/>
  <c r="L89" i="3"/>
  <c r="R88" i="3"/>
  <c r="O88" i="3" s="1"/>
  <c r="K88" i="3"/>
  <c r="N88" i="3" s="1"/>
  <c r="L88" i="3"/>
  <c r="R87" i="3"/>
  <c r="O87" i="3" s="1"/>
  <c r="K87" i="3"/>
  <c r="N87" i="3" s="1"/>
  <c r="R86" i="3"/>
  <c r="L86" i="3" s="1"/>
  <c r="O86" i="3"/>
  <c r="K86" i="3"/>
  <c r="N86" i="3" s="1"/>
  <c r="M86" i="3"/>
  <c r="R85" i="3"/>
  <c r="O85" i="3" s="1"/>
  <c r="K85" i="3"/>
  <c r="N85" i="3"/>
  <c r="M85" i="3"/>
  <c r="L85" i="3"/>
  <c r="R84" i="3"/>
  <c r="O84" i="3" s="1"/>
  <c r="K84" i="3"/>
  <c r="N84" i="3" s="1"/>
  <c r="L84" i="3"/>
  <c r="R83" i="3"/>
  <c r="O83" i="3" s="1"/>
  <c r="K83" i="3"/>
  <c r="N83" i="3" s="1"/>
  <c r="R82" i="3"/>
  <c r="L82" i="3" s="1"/>
  <c r="O82" i="3"/>
  <c r="K82" i="3"/>
  <c r="N82" i="3" s="1"/>
  <c r="M82" i="3"/>
  <c r="R81" i="3"/>
  <c r="O81" i="3" s="1"/>
  <c r="K81" i="3"/>
  <c r="N81" i="3"/>
  <c r="M81" i="3"/>
  <c r="L81" i="3"/>
  <c r="R80" i="3"/>
  <c r="O80" i="3" s="1"/>
  <c r="K80" i="3"/>
  <c r="N80" i="3" s="1"/>
  <c r="M80" i="3"/>
  <c r="L80" i="3"/>
  <c r="R79" i="3"/>
  <c r="O79" i="3"/>
  <c r="K79" i="3"/>
  <c r="N79" i="3" s="1"/>
  <c r="R78" i="3"/>
  <c r="M78" i="3" s="1"/>
  <c r="O78" i="3"/>
  <c r="K78" i="3"/>
  <c r="N78" i="3" s="1"/>
  <c r="R77" i="3"/>
  <c r="O77" i="3" s="1"/>
  <c r="K77" i="3"/>
  <c r="N77" i="3"/>
  <c r="M77" i="3"/>
  <c r="L77" i="3"/>
  <c r="R73" i="3"/>
  <c r="M73" i="3" s="1"/>
  <c r="K73" i="3"/>
  <c r="N73" i="3" s="1"/>
  <c r="R72" i="3"/>
  <c r="O72" i="3" s="1"/>
  <c r="K72" i="3"/>
  <c r="N72" i="3" s="1"/>
  <c r="R71" i="3"/>
  <c r="L71" i="3" s="1"/>
  <c r="K71" i="3"/>
  <c r="N71" i="3" s="1"/>
  <c r="R57" i="3"/>
  <c r="O57" i="3" s="1"/>
  <c r="K57" i="3"/>
  <c r="N57" i="3" s="1"/>
  <c r="R63" i="3"/>
  <c r="M63" i="3" s="1"/>
  <c r="K63" i="3"/>
  <c r="N63" i="3" s="1"/>
  <c r="R54" i="3"/>
  <c r="O54" i="3" s="1"/>
  <c r="K54" i="3"/>
  <c r="N54" i="3" s="1"/>
  <c r="R27" i="3"/>
  <c r="L27" i="3" s="1"/>
  <c r="K27" i="3"/>
  <c r="N27" i="3" s="1"/>
  <c r="R24" i="3"/>
  <c r="O24" i="3" s="1"/>
  <c r="K24" i="3"/>
  <c r="N24" i="3" s="1"/>
  <c r="R35" i="3"/>
  <c r="M35" i="3" s="1"/>
  <c r="K35" i="3"/>
  <c r="N35" i="3" s="1"/>
  <c r="R53" i="3"/>
  <c r="O53" i="3" s="1"/>
  <c r="K53" i="3"/>
  <c r="N53" i="3" s="1"/>
  <c r="R28" i="3"/>
  <c r="M28" i="3" s="1"/>
  <c r="K28" i="3"/>
  <c r="N28" i="3" s="1"/>
  <c r="R25" i="3"/>
  <c r="O25" i="3" s="1"/>
  <c r="K25" i="3"/>
  <c r="N25" i="3" s="1"/>
  <c r="R68" i="3"/>
  <c r="M68" i="3" s="1"/>
  <c r="K68" i="3"/>
  <c r="N68" i="3" s="1"/>
  <c r="R67" i="3"/>
  <c r="O67" i="3" s="1"/>
  <c r="K67" i="3"/>
  <c r="N67" i="3" s="1"/>
  <c r="R64" i="3"/>
  <c r="O64" i="3" s="1"/>
  <c r="K64" i="3"/>
  <c r="N64" i="3" s="1"/>
  <c r="R50" i="3"/>
  <c r="O50" i="3" s="1"/>
  <c r="K50" i="3"/>
  <c r="N50" i="3" s="1"/>
  <c r="R58" i="3"/>
  <c r="M58" i="3" s="1"/>
  <c r="K58" i="3"/>
  <c r="N58" i="3" s="1"/>
  <c r="R47" i="3"/>
  <c r="O47" i="3" s="1"/>
  <c r="K47" i="3"/>
  <c r="N47" i="3" s="1"/>
  <c r="R45" i="3"/>
  <c r="O45" i="3" s="1"/>
  <c r="K45" i="3"/>
  <c r="N45" i="3" s="1"/>
  <c r="R66" i="3"/>
  <c r="O66" i="3" s="1"/>
  <c r="K66" i="3"/>
  <c r="N66" i="3" s="1"/>
  <c r="R52" i="3"/>
  <c r="M52" i="3" s="1"/>
  <c r="K52" i="3"/>
  <c r="N52" i="3" s="1"/>
  <c r="R49" i="3"/>
  <c r="O49" i="3" s="1"/>
  <c r="K49" i="3"/>
  <c r="N49" i="3" s="1"/>
  <c r="R36" i="3"/>
  <c r="O36" i="3" s="1"/>
  <c r="K36" i="3"/>
  <c r="N36" i="3" s="1"/>
  <c r="R33" i="3"/>
  <c r="O33" i="3" s="1"/>
  <c r="K33" i="3"/>
  <c r="N33" i="3" s="1"/>
  <c r="R31" i="3"/>
  <c r="M31" i="3" s="1"/>
  <c r="K31" i="3"/>
  <c r="N31" i="3" s="1"/>
  <c r="R26" i="3"/>
  <c r="O26" i="3" s="1"/>
  <c r="K26" i="3"/>
  <c r="N26" i="3" s="1"/>
  <c r="R70" i="3"/>
  <c r="L70" i="3" s="1"/>
  <c r="K70" i="3"/>
  <c r="N70" i="3" s="1"/>
  <c r="R65" i="3"/>
  <c r="O65" i="3" s="1"/>
  <c r="K65" i="3"/>
  <c r="N65" i="3" s="1"/>
  <c r="R51" i="3"/>
  <c r="M51" i="3" s="1"/>
  <c r="K51" i="3"/>
  <c r="N51" i="3" s="1"/>
  <c r="R59" i="3"/>
  <c r="O59" i="3" s="1"/>
  <c r="K59" i="3"/>
  <c r="N59" i="3" s="1"/>
  <c r="R46" i="3"/>
  <c r="O46" i="3" s="1"/>
  <c r="K46" i="3"/>
  <c r="N46" i="3" s="1"/>
  <c r="R44" i="3"/>
  <c r="O44" i="3" s="1"/>
  <c r="K44" i="3"/>
  <c r="N44" i="3" s="1"/>
  <c r="Q19" i="1"/>
  <c r="Q51" i="1" s="1"/>
  <c r="N51" i="1" s="1"/>
  <c r="J51" i="1"/>
  <c r="M51" i="1"/>
  <c r="L51" i="1"/>
  <c r="Q35" i="1"/>
  <c r="Q36" i="1"/>
  <c r="L36" i="1" s="1"/>
  <c r="Q39" i="1"/>
  <c r="Q40" i="1"/>
  <c r="N40" i="1" s="1"/>
  <c r="Q44" i="1"/>
  <c r="K44" i="1" s="1"/>
  <c r="Q45" i="1"/>
  <c r="N45" i="1" s="1"/>
  <c r="K45" i="1"/>
  <c r="Q46" i="1"/>
  <c r="Q49" i="1"/>
  <c r="N49" i="1"/>
  <c r="Q50" i="1"/>
  <c r="N50" i="1" s="1"/>
  <c r="Q55" i="1"/>
  <c r="K55" i="1" s="1"/>
  <c r="Q56" i="1"/>
  <c r="N56" i="1" s="1"/>
  <c r="Q57" i="1"/>
  <c r="J38" i="1"/>
  <c r="M38" i="1"/>
  <c r="J39" i="1"/>
  <c r="M39" i="1"/>
  <c r="J40" i="1"/>
  <c r="M40" i="1"/>
  <c r="J41" i="1"/>
  <c r="M41" i="1"/>
  <c r="J42" i="1"/>
  <c r="M42" i="1" s="1"/>
  <c r="J43" i="1"/>
  <c r="M43" i="1"/>
  <c r="J44" i="1"/>
  <c r="M44" i="1" s="1"/>
  <c r="L44" i="1"/>
  <c r="J45" i="1"/>
  <c r="M45" i="1" s="1"/>
  <c r="J46" i="1"/>
  <c r="M46" i="1"/>
  <c r="J36" i="1"/>
  <c r="M36" i="1"/>
  <c r="K36" i="1"/>
  <c r="J37" i="1"/>
  <c r="M37" i="1"/>
  <c r="J47" i="1"/>
  <c r="M47" i="1"/>
  <c r="J48" i="1"/>
  <c r="M48" i="1"/>
  <c r="J49" i="1"/>
  <c r="M49" i="1"/>
  <c r="J50" i="1"/>
  <c r="M50" i="1"/>
  <c r="K50" i="1"/>
  <c r="L50" i="1"/>
  <c r="J52" i="1"/>
  <c r="M52" i="1"/>
  <c r="J53" i="1"/>
  <c r="M53" i="1" s="1"/>
  <c r="J54" i="1"/>
  <c r="M54" i="1"/>
  <c r="J35" i="1"/>
  <c r="M35" i="1"/>
  <c r="K35" i="1"/>
  <c r="J55" i="1"/>
  <c r="M55" i="1"/>
  <c r="J56" i="1"/>
  <c r="M56" i="1"/>
  <c r="L56" i="1"/>
  <c r="J57" i="1"/>
  <c r="M57" i="1" s="1"/>
  <c r="J58" i="1"/>
  <c r="M58" i="1"/>
  <c r="K49" i="1"/>
  <c r="L49" i="1"/>
  <c r="L45" i="1"/>
  <c r="L40" i="1"/>
  <c r="J59" i="1"/>
  <c r="M59" i="1"/>
  <c r="J42" i="2"/>
  <c r="M42" i="2"/>
  <c r="J41" i="2"/>
  <c r="M41" i="2"/>
  <c r="J40" i="2"/>
  <c r="M40" i="2" s="1"/>
  <c r="Q19" i="2"/>
  <c r="Q39" i="2"/>
  <c r="N39" i="2" s="1"/>
  <c r="J39" i="2"/>
  <c r="M39" i="2"/>
  <c r="J38" i="2"/>
  <c r="M38" i="2"/>
  <c r="Q37" i="2"/>
  <c r="N37" i="2" s="1"/>
  <c r="J37" i="2"/>
  <c r="M37" i="2" s="1"/>
  <c r="K37" i="2"/>
  <c r="J36" i="2"/>
  <c r="M36" i="2"/>
  <c r="Q35" i="2"/>
  <c r="K35" i="2" s="1"/>
  <c r="N35" i="2"/>
  <c r="J35" i="2"/>
  <c r="M35" i="2" s="1"/>
  <c r="J34" i="2"/>
  <c r="M34" i="2" s="1"/>
  <c r="J33" i="2"/>
  <c r="M33" i="2"/>
  <c r="J32" i="2"/>
  <c r="M32" i="2" s="1"/>
  <c r="Q31" i="2"/>
  <c r="N31" i="2" s="1"/>
  <c r="J31" i="2"/>
  <c r="M31" i="2"/>
  <c r="J30" i="2"/>
  <c r="M30" i="2" s="1"/>
  <c r="Q29" i="2"/>
  <c r="J29" i="2"/>
  <c r="M29" i="2" s="1"/>
  <c r="K29" i="2"/>
  <c r="J28" i="2"/>
  <c r="M28" i="2"/>
  <c r="Q27" i="2"/>
  <c r="N27" i="2"/>
  <c r="J27" i="2"/>
  <c r="M27" i="2" s="1"/>
  <c r="J26" i="2"/>
  <c r="M26" i="2"/>
  <c r="J25" i="2"/>
  <c r="M25" i="2" s="1"/>
  <c r="J24" i="2"/>
  <c r="M24" i="2" s="1"/>
  <c r="Q23" i="2"/>
  <c r="N23" i="2" s="1"/>
  <c r="J23" i="2"/>
  <c r="M23" i="2" s="1"/>
  <c r="J22" i="2"/>
  <c r="M22" i="2"/>
  <c r="Q21" i="2"/>
  <c r="N21" i="2" s="1"/>
  <c r="J21" i="2"/>
  <c r="M21" i="2" s="1"/>
  <c r="Q42" i="2"/>
  <c r="L42" i="2" s="1"/>
  <c r="K23" i="2"/>
  <c r="Q25" i="2"/>
  <c r="L25" i="2" s="1"/>
  <c r="K31" i="2"/>
  <c r="Q33" i="2"/>
  <c r="K39" i="2"/>
  <c r="Q41" i="2"/>
  <c r="K42" i="2"/>
  <c r="N42" i="2"/>
  <c r="L23" i="2"/>
  <c r="L31" i="2"/>
  <c r="L33" i="2"/>
  <c r="L35" i="2"/>
  <c r="L37" i="2"/>
  <c r="L39" i="2"/>
  <c r="Q22" i="2"/>
  <c r="Q24" i="2"/>
  <c r="K24" i="2" s="1"/>
  <c r="Q26" i="2"/>
  <c r="Q28" i="2"/>
  <c r="N28" i="2" s="1"/>
  <c r="Q30" i="2"/>
  <c r="N30" i="2" s="1"/>
  <c r="Q32" i="2"/>
  <c r="Q34" i="2"/>
  <c r="Q36" i="2"/>
  <c r="L36" i="2" s="1"/>
  <c r="Q38" i="2"/>
  <c r="Q40" i="2"/>
  <c r="K40" i="2" s="1"/>
  <c r="N41" i="2"/>
  <c r="K41" i="2"/>
  <c r="N25" i="2"/>
  <c r="K25" i="2"/>
  <c r="L41" i="2"/>
  <c r="N33" i="2"/>
  <c r="K33" i="2"/>
  <c r="L40" i="2"/>
  <c r="N40" i="2"/>
  <c r="L32" i="2"/>
  <c r="K32" i="2"/>
  <c r="N32" i="2"/>
  <c r="L24" i="2"/>
  <c r="N24" i="2"/>
  <c r="L38" i="2"/>
  <c r="K38" i="2"/>
  <c r="N38" i="2"/>
  <c r="K30" i="2"/>
  <c r="L22" i="2"/>
  <c r="K22" i="2"/>
  <c r="N22" i="2"/>
  <c r="K36" i="2"/>
  <c r="N36" i="2"/>
  <c r="L28" i="2"/>
  <c r="N34" i="2"/>
  <c r="L26" i="2"/>
  <c r="K26" i="2"/>
  <c r="N26" i="2"/>
  <c r="J22" i="1"/>
  <c r="M22" i="1" s="1"/>
  <c r="J23" i="1"/>
  <c r="J32" i="1"/>
  <c r="M32" i="1" s="1"/>
  <c r="J24" i="1"/>
  <c r="J25" i="1"/>
  <c r="M25" i="1" s="1"/>
  <c r="J26" i="1"/>
  <c r="J27" i="1"/>
  <c r="J28" i="1"/>
  <c r="J29" i="1"/>
  <c r="M29" i="1" s="1"/>
  <c r="J30" i="1"/>
  <c r="J31" i="1"/>
  <c r="M31" i="1" s="1"/>
  <c r="J34" i="1"/>
  <c r="J33" i="1"/>
  <c r="J60" i="1"/>
  <c r="J61" i="1"/>
  <c r="M61" i="1" s="1"/>
  <c r="J62" i="1"/>
  <c r="J63" i="1"/>
  <c r="M63" i="1" s="1"/>
  <c r="J64" i="1"/>
  <c r="J65" i="1"/>
  <c r="M65" i="1" s="1"/>
  <c r="J66" i="1"/>
  <c r="J67" i="1"/>
  <c r="M67" i="1" s="1"/>
  <c r="J68" i="1"/>
  <c r="J69" i="1"/>
  <c r="J70" i="1"/>
  <c r="J71" i="1"/>
  <c r="M71" i="1" s="1"/>
  <c r="J72" i="1"/>
  <c r="J73" i="1"/>
  <c r="M73" i="1" s="1"/>
  <c r="J74" i="1"/>
  <c r="J75" i="1"/>
  <c r="J76" i="1"/>
  <c r="J77" i="1"/>
  <c r="M77" i="1" s="1"/>
  <c r="J78" i="1"/>
  <c r="J21" i="1"/>
  <c r="M21" i="1" s="1"/>
  <c r="M23" i="1"/>
  <c r="M24" i="1"/>
  <c r="M26" i="1"/>
  <c r="M27" i="1"/>
  <c r="M28" i="1"/>
  <c r="M30" i="1"/>
  <c r="M34" i="1"/>
  <c r="M33" i="1"/>
  <c r="M60" i="1"/>
  <c r="M62" i="1"/>
  <c r="M64" i="1"/>
  <c r="M66" i="1"/>
  <c r="M68" i="1"/>
  <c r="M69" i="1"/>
  <c r="M70" i="1"/>
  <c r="M72" i="1"/>
  <c r="M74" i="1"/>
  <c r="M75" i="1"/>
  <c r="M76" i="1"/>
  <c r="M78" i="1"/>
  <c r="Q67" i="1"/>
  <c r="N67" i="1"/>
  <c r="Q75" i="1"/>
  <c r="L75" i="1"/>
  <c r="Q29" i="1"/>
  <c r="L29" i="1" s="1"/>
  <c r="Q64" i="1"/>
  <c r="N64" i="1" s="1"/>
  <c r="Q26" i="1"/>
  <c r="Q34" i="1"/>
  <c r="Q62" i="1"/>
  <c r="Q24" i="1"/>
  <c r="N24" i="1" s="1"/>
  <c r="Q21" i="1"/>
  <c r="K21" i="1"/>
  <c r="Q25" i="1"/>
  <c r="L25" i="1" s="1"/>
  <c r="Q70" i="1"/>
  <c r="K70" i="1" s="1"/>
  <c r="Q69" i="1"/>
  <c r="Q66" i="1"/>
  <c r="Q28" i="1"/>
  <c r="L28" i="1" s="1"/>
  <c r="Q65" i="1"/>
  <c r="K65" i="1" s="1"/>
  <c r="Q72" i="1"/>
  <c r="N72" i="1" s="1"/>
  <c r="Q33" i="1"/>
  <c r="L33" i="1" s="1"/>
  <c r="Q77" i="1"/>
  <c r="Q76" i="1"/>
  <c r="L76" i="1" s="1"/>
  <c r="Q68" i="1"/>
  <c r="Q60" i="1"/>
  <c r="Q30" i="1"/>
  <c r="K30" i="1" s="1"/>
  <c r="N75" i="1"/>
  <c r="K75" i="1"/>
  <c r="L66" i="1"/>
  <c r="N69" i="1"/>
  <c r="K69" i="1"/>
  <c r="L69" i="1"/>
  <c r="N29" i="1"/>
  <c r="L70" i="1"/>
  <c r="N34" i="1"/>
  <c r="N68" i="1"/>
  <c r="K68" i="1"/>
  <c r="L68" i="1"/>
  <c r="N28" i="1"/>
  <c r="N30" i="1"/>
  <c r="K72" i="1"/>
  <c r="L72" i="1"/>
  <c r="K25" i="1"/>
  <c r="N25" i="1"/>
  <c r="K26" i="1"/>
  <c r="L26" i="1"/>
  <c r="N26" i="1"/>
  <c r="K33" i="1"/>
  <c r="N33" i="1"/>
  <c r="K64" i="1"/>
  <c r="L64" i="1"/>
  <c r="K39" i="1" l="1"/>
  <c r="L39" i="1"/>
  <c r="N29" i="2"/>
  <c r="L29" i="2"/>
  <c r="L35" i="1"/>
  <c r="N35" i="1"/>
  <c r="L62" i="1"/>
  <c r="K62" i="1"/>
  <c r="L57" i="1"/>
  <c r="K57" i="1"/>
  <c r="N57" i="1"/>
  <c r="K66" i="1"/>
  <c r="N66" i="1"/>
  <c r="K28" i="1"/>
  <c r="N70" i="1"/>
  <c r="K29" i="1"/>
  <c r="K24" i="1"/>
  <c r="L21" i="2"/>
  <c r="K56" i="1"/>
  <c r="K51" i="1"/>
  <c r="M79" i="3"/>
  <c r="L79" i="3"/>
  <c r="N46" i="1"/>
  <c r="L46" i="1"/>
  <c r="K46" i="1"/>
  <c r="N76" i="1"/>
  <c r="K76" i="1"/>
  <c r="N55" i="1"/>
  <c r="L55" i="1"/>
  <c r="M83" i="3"/>
  <c r="L83" i="3"/>
  <c r="M87" i="3"/>
  <c r="L87" i="3"/>
  <c r="M91" i="3"/>
  <c r="L91" i="3"/>
  <c r="M95" i="3"/>
  <c r="L95" i="3"/>
  <c r="N65" i="1"/>
  <c r="L65" i="1"/>
  <c r="L67" i="1"/>
  <c r="K67" i="1"/>
  <c r="L30" i="2"/>
  <c r="L34" i="1"/>
  <c r="K34" i="1"/>
  <c r="N77" i="1"/>
  <c r="L77" i="1"/>
  <c r="K77" i="1"/>
  <c r="K27" i="2"/>
  <c r="L27" i="2"/>
  <c r="K40" i="1"/>
  <c r="L24" i="1"/>
  <c r="N62" i="1"/>
  <c r="L30" i="1"/>
  <c r="L34" i="2"/>
  <c r="K34" i="2"/>
  <c r="K21" i="2"/>
  <c r="N60" i="1"/>
  <c r="K60" i="1"/>
  <c r="L60" i="1"/>
  <c r="N21" i="1"/>
  <c r="L21" i="1"/>
  <c r="K28" i="2"/>
  <c r="N44" i="1"/>
  <c r="N39" i="1"/>
  <c r="Q48" i="1"/>
  <c r="M84" i="3"/>
  <c r="M88" i="3"/>
  <c r="M92" i="3"/>
  <c r="M96" i="3"/>
  <c r="Q78" i="1"/>
  <c r="Q32" i="1"/>
  <c r="Q27" i="1"/>
  <c r="Q59" i="1"/>
  <c r="Q54" i="1"/>
  <c r="Q42" i="1"/>
  <c r="Q38" i="1"/>
  <c r="Q63" i="1"/>
  <c r="Q22" i="1"/>
  <c r="N36" i="1"/>
  <c r="Q47" i="1"/>
  <c r="Q43" i="1"/>
  <c r="Q31" i="1"/>
  <c r="Q73" i="1"/>
  <c r="Q58" i="1"/>
  <c r="Q53" i="1"/>
  <c r="Q23" i="1"/>
  <c r="Q71" i="1"/>
  <c r="Q61" i="1"/>
  <c r="Q74" i="1"/>
  <c r="Q52" i="1"/>
  <c r="Q41" i="1"/>
  <c r="Q37" i="1"/>
  <c r="L78" i="3"/>
  <c r="L39" i="3"/>
  <c r="L48" i="3"/>
  <c r="M70" i="3"/>
  <c r="M48" i="3"/>
  <c r="O70" i="3"/>
  <c r="M53" i="3"/>
  <c r="M42" i="3"/>
  <c r="M20" i="3"/>
  <c r="L35" i="3"/>
  <c r="M49" i="3"/>
  <c r="L45" i="3"/>
  <c r="O35" i="3"/>
  <c r="O20" i="3"/>
  <c r="L31" i="3"/>
  <c r="M36" i="3"/>
  <c r="L23" i="3"/>
  <c r="M38" i="3"/>
  <c r="O68" i="3"/>
  <c r="M71" i="3"/>
  <c r="L51" i="3"/>
  <c r="M47" i="3"/>
  <c r="L67" i="3"/>
  <c r="O51" i="3"/>
  <c r="M67" i="3"/>
  <c r="O28" i="3"/>
  <c r="L63" i="3"/>
  <c r="M34" i="3"/>
  <c r="L19" i="3"/>
  <c r="M27" i="3"/>
  <c r="L42" i="3"/>
  <c r="L46" i="3"/>
  <c r="M46" i="3"/>
  <c r="O27" i="3"/>
  <c r="L73" i="3"/>
  <c r="L32" i="3"/>
  <c r="M26" i="3"/>
  <c r="M32" i="3"/>
  <c r="O29" i="3"/>
  <c r="L69" i="3"/>
  <c r="L36" i="3"/>
  <c r="L47" i="3"/>
  <c r="L53" i="3"/>
  <c r="L54" i="3"/>
  <c r="O73" i="3"/>
  <c r="M69" i="3"/>
  <c r="O63" i="3"/>
  <c r="O71" i="3"/>
  <c r="O37" i="3"/>
  <c r="L52" i="3"/>
  <c r="M45" i="3"/>
  <c r="L64" i="3"/>
  <c r="M54" i="3"/>
  <c r="L72" i="3"/>
  <c r="O23" i="3"/>
  <c r="L40" i="3"/>
  <c r="M19" i="3"/>
  <c r="L59" i="3"/>
  <c r="O31" i="3"/>
  <c r="L58" i="3"/>
  <c r="M64" i="3"/>
  <c r="L28" i="3"/>
  <c r="M72" i="3"/>
  <c r="L62" i="3"/>
  <c r="O39" i="3"/>
  <c r="O61" i="3"/>
  <c r="M59" i="3"/>
  <c r="L26" i="3"/>
  <c r="O52" i="3"/>
  <c r="L68" i="3"/>
  <c r="M62" i="3"/>
  <c r="L38" i="3"/>
  <c r="O40" i="3"/>
  <c r="O55" i="3"/>
  <c r="L49" i="3"/>
  <c r="O58" i="3"/>
  <c r="L34" i="3"/>
  <c r="M37" i="3"/>
  <c r="L56" i="3"/>
  <c r="L60" i="3"/>
  <c r="L44" i="3"/>
  <c r="L65" i="3"/>
  <c r="L33" i="3"/>
  <c r="L66" i="3"/>
  <c r="L50" i="3"/>
  <c r="L25" i="3"/>
  <c r="L24" i="3"/>
  <c r="L57" i="3"/>
  <c r="L43" i="3"/>
  <c r="L22" i="3"/>
  <c r="L41" i="3"/>
  <c r="L21" i="3"/>
  <c r="M56" i="3"/>
  <c r="M60" i="3"/>
  <c r="M44" i="3"/>
  <c r="M65" i="3"/>
  <c r="M33" i="3"/>
  <c r="M66" i="3"/>
  <c r="M50" i="3"/>
  <c r="M25" i="3"/>
  <c r="M24" i="3"/>
  <c r="M57" i="3"/>
  <c r="M43" i="3"/>
  <c r="M22" i="3"/>
  <c r="M41" i="3"/>
  <c r="M21" i="3"/>
  <c r="L55" i="3"/>
  <c r="L61" i="3"/>
  <c r="L29" i="3"/>
  <c r="O30" i="3"/>
  <c r="L30" i="3"/>
  <c r="K32" i="1" l="1"/>
  <c r="N32" i="1"/>
  <c r="L32" i="1"/>
  <c r="N23" i="1"/>
  <c r="L23" i="1"/>
  <c r="K23" i="1"/>
  <c r="N22" i="1"/>
  <c r="L22" i="1"/>
  <c r="K22" i="1"/>
  <c r="K78" i="1"/>
  <c r="N78" i="1"/>
  <c r="L78" i="1"/>
  <c r="L61" i="1"/>
  <c r="N61" i="1"/>
  <c r="K61" i="1"/>
  <c r="L53" i="1"/>
  <c r="N53" i="1"/>
  <c r="K53" i="1"/>
  <c r="L63" i="1"/>
  <c r="K63" i="1"/>
  <c r="N63" i="1"/>
  <c r="K37" i="1"/>
  <c r="L37" i="1"/>
  <c r="N37" i="1"/>
  <c r="K58" i="1"/>
  <c r="N58" i="1"/>
  <c r="L58" i="1"/>
  <c r="L38" i="1"/>
  <c r="K38" i="1"/>
  <c r="N38" i="1"/>
  <c r="K27" i="1"/>
  <c r="N27" i="1"/>
  <c r="L27" i="1"/>
  <c r="L41" i="1"/>
  <c r="K41" i="1"/>
  <c r="N41" i="1"/>
  <c r="N73" i="1"/>
  <c r="L73" i="1"/>
  <c r="K73" i="1"/>
  <c r="K42" i="1"/>
  <c r="L42" i="1"/>
  <c r="N42" i="1"/>
  <c r="L52" i="1"/>
  <c r="K52" i="1"/>
  <c r="N52" i="1"/>
  <c r="N31" i="1"/>
  <c r="L31" i="1"/>
  <c r="K31" i="1"/>
  <c r="K54" i="1"/>
  <c r="L54" i="1"/>
  <c r="N54" i="1"/>
  <c r="K47" i="1"/>
  <c r="L47" i="1"/>
  <c r="N47" i="1"/>
  <c r="K71" i="1"/>
  <c r="N71" i="1"/>
  <c r="L71" i="1"/>
  <c r="K74" i="1"/>
  <c r="N74" i="1"/>
  <c r="L74" i="1"/>
  <c r="N43" i="1"/>
  <c r="K43" i="1"/>
  <c r="L43" i="1"/>
  <c r="K59" i="1"/>
  <c r="N59" i="1"/>
  <c r="L59" i="1"/>
  <c r="L48" i="1"/>
  <c r="N48" i="1"/>
  <c r="K48" i="1"/>
</calcChain>
</file>

<file path=xl/sharedStrings.xml><?xml version="1.0" encoding="utf-8"?>
<sst xmlns="http://schemas.openxmlformats.org/spreadsheetml/2006/main" count="994" uniqueCount="171">
  <si>
    <t>Bottle Code:</t>
  </si>
  <si>
    <t>A</t>
  </si>
  <si>
    <t>B</t>
  </si>
  <si>
    <t>C</t>
  </si>
  <si>
    <t>D</t>
  </si>
  <si>
    <t>E</t>
  </si>
  <si>
    <t>F</t>
  </si>
  <si>
    <t>G</t>
  </si>
  <si>
    <t>O-I GLASS KEY BOTTLES FOR PACKAGING FORUM - Size &amp; Position Templates for one-piece pressure sensitive labels</t>
  </si>
  <si>
    <t>Definitions</t>
  </si>
  <si>
    <t>dimension from heel to start of the straight</t>
  </si>
  <si>
    <t>Maximum Optimal Label width (when at max. optimal height). Set at 40% of circumference)</t>
  </si>
  <si>
    <t>Maximum Optimal Label height (optimal panel str). Set at 5mm off the end of the top and bottom radii.</t>
  </si>
  <si>
    <t>maximum label height if label is made to maximum width. Set at 60% of the optimal height</t>
  </si>
  <si>
    <t>BVS</t>
  </si>
  <si>
    <t>Parameters Required for the generation of Label Templates (mm)</t>
  </si>
  <si>
    <t>Inconjuction with these definitions, please see BRG2 example template.</t>
  </si>
  <si>
    <t>Bottle body diameter</t>
  </si>
  <si>
    <t>colour</t>
  </si>
  <si>
    <t>indicates, calculated from key dimensions. Formula drive cells</t>
  </si>
  <si>
    <t>Circumference</t>
  </si>
  <si>
    <t>Pi</t>
  </si>
  <si>
    <t>Label straight which is set 3mm off the top &amp; bottom radii. This is now considered a caution zone (orange). The width extends to maximum 50% of the bottle's circumference</t>
  </si>
  <si>
    <t>Finish:</t>
  </si>
  <si>
    <t>Weight:</t>
  </si>
  <si>
    <t>%  of Circumference</t>
  </si>
  <si>
    <t>% of Dimension</t>
  </si>
  <si>
    <t>% of Circumf</t>
  </si>
  <si>
    <t>By order of Style &amp; Weight - ascending</t>
  </si>
  <si>
    <r>
      <t xml:space="preserve">SEE examples below: complete </t>
    </r>
    <r>
      <rPr>
        <sz val="12"/>
        <color rgb="FFFF0000"/>
        <rFont val="Calibri (Body)"/>
      </rPr>
      <t xml:space="preserve">RED </t>
    </r>
    <r>
      <rPr>
        <sz val="12"/>
        <color theme="1"/>
        <rFont val="Calibri"/>
        <family val="2"/>
        <scheme val="minor"/>
      </rPr>
      <t>cells only</t>
    </r>
  </si>
  <si>
    <t>Maximum label width in orange zone (caution) is 67% of circumference, assuming label height is no greated than 60% of the maximum height.</t>
  </si>
  <si>
    <t>Riesling</t>
  </si>
  <si>
    <t>Flute 375ml</t>
  </si>
  <si>
    <t>H</t>
  </si>
  <si>
    <t>Diameter mm</t>
  </si>
  <si>
    <t>Current label Panel</t>
  </si>
  <si>
    <t>4mm less than Current panel</t>
  </si>
  <si>
    <t>V2</t>
  </si>
  <si>
    <t>SVJ</t>
  </si>
  <si>
    <t>Australian 750mL wine bottles</t>
  </si>
  <si>
    <t>Burgundy</t>
  </si>
  <si>
    <t>Claret</t>
  </si>
  <si>
    <t>Cork</t>
  </si>
  <si>
    <t>note - diameter is taken at heel</t>
  </si>
  <si>
    <t>Sparkling</t>
  </si>
  <si>
    <t>Crown</t>
  </si>
  <si>
    <t>Bordeaux 375ml</t>
  </si>
  <si>
    <t>Burgundy 375ml</t>
  </si>
  <si>
    <t>Burgundy 187ml</t>
  </si>
  <si>
    <t>RO</t>
  </si>
  <si>
    <t>O-I</t>
  </si>
  <si>
    <t>Prod:</t>
  </si>
  <si>
    <t>Quick ref</t>
  </si>
  <si>
    <t>CR</t>
  </si>
  <si>
    <t>CR404</t>
  </si>
  <si>
    <t>Quick Ref</t>
  </si>
  <si>
    <t>CR403</t>
  </si>
  <si>
    <t>CR408</t>
  </si>
  <si>
    <t>CR401</t>
  </si>
  <si>
    <t>CR409</t>
  </si>
  <si>
    <t>CR4015</t>
  </si>
  <si>
    <t>CR407</t>
  </si>
  <si>
    <t>CR478</t>
  </si>
  <si>
    <t>CR4021</t>
  </si>
  <si>
    <t>CR501</t>
  </si>
  <si>
    <t>CR507</t>
  </si>
  <si>
    <t>CR5015</t>
  </si>
  <si>
    <t>CR508</t>
  </si>
  <si>
    <t>CR5011</t>
  </si>
  <si>
    <t>CR302</t>
  </si>
  <si>
    <t>CR989</t>
  </si>
  <si>
    <t>CR982</t>
  </si>
  <si>
    <t>CR988</t>
  </si>
  <si>
    <t>CR983</t>
  </si>
  <si>
    <t>VO</t>
  </si>
  <si>
    <t>Type:</t>
  </si>
  <si>
    <t>Name:</t>
  </si>
  <si>
    <t>Country</t>
  </si>
  <si>
    <t>V4</t>
  </si>
  <si>
    <t>NZ</t>
  </si>
  <si>
    <t>Punted</t>
  </si>
  <si>
    <t>Premium</t>
  </si>
  <si>
    <t>Ptd.</t>
  </si>
  <si>
    <t>Grande</t>
  </si>
  <si>
    <t>Ultra</t>
  </si>
  <si>
    <t>SH</t>
  </si>
  <si>
    <t>Legere</t>
  </si>
  <si>
    <t>Export</t>
  </si>
  <si>
    <t>Premier</t>
  </si>
  <si>
    <t>Traditional</t>
  </si>
  <si>
    <t>Grandeur</t>
  </si>
  <si>
    <t>Avignon</t>
  </si>
  <si>
    <t>Passion</t>
  </si>
  <si>
    <t>Alba</t>
  </si>
  <si>
    <t>Prestige</t>
  </si>
  <si>
    <t>Svelte</t>
  </si>
  <si>
    <t>Superior</t>
  </si>
  <si>
    <t>Resolute</t>
  </si>
  <si>
    <t>Primo</t>
  </si>
  <si>
    <t>Carbeco</t>
  </si>
  <si>
    <t>Beaumont</t>
  </si>
  <si>
    <t>Gallivant</t>
  </si>
  <si>
    <t>Brut</t>
  </si>
  <si>
    <t>ml</t>
  </si>
  <si>
    <t>Type</t>
  </si>
  <si>
    <t>Bordeaux</t>
  </si>
  <si>
    <t>Flute</t>
  </si>
  <si>
    <t>AUS</t>
  </si>
  <si>
    <t>Premium Square Heel</t>
  </si>
  <si>
    <t>Reverse Taper</t>
  </si>
  <si>
    <t>Super Premium</t>
  </si>
  <si>
    <t xml:space="preserve">Premium Light Weight </t>
  </si>
  <si>
    <t>Bordeaux / Claret</t>
  </si>
  <si>
    <t>BGY</t>
  </si>
  <si>
    <t>BDX</t>
  </si>
  <si>
    <t>RIE</t>
  </si>
  <si>
    <t>COMMENTS</t>
  </si>
  <si>
    <t>SPK</t>
  </si>
  <si>
    <t>Trad. Square Heel</t>
  </si>
  <si>
    <t>Grande Square Heel</t>
  </si>
  <si>
    <t>O-I  &amp; CR GLASS KEY BOTTLES FOR PACKAGING FORUM - Size &amp; Position Templates for one-piece pressure sensitive labels</t>
  </si>
  <si>
    <t>By order of DIAMETER - ascending</t>
  </si>
  <si>
    <t xml:space="preserve">BURGUNDY  FORM: </t>
  </si>
  <si>
    <t>BORDEAUX/ CLARET FORM:</t>
  </si>
  <si>
    <t xml:space="preserve">RIESLING /FLUTE  FORM: </t>
  </si>
  <si>
    <t xml:space="preserve">SPARKLING  FORM: </t>
  </si>
  <si>
    <t>total Templates</t>
  </si>
  <si>
    <t>750ml VARIANTS for Templates</t>
  </si>
  <si>
    <t>Trad. Punted</t>
  </si>
  <si>
    <t>Light</t>
  </si>
  <si>
    <t>Code</t>
  </si>
  <si>
    <t>B (green)</t>
  </si>
  <si>
    <t>C (green)</t>
  </si>
  <si>
    <t>D (orange)</t>
  </si>
  <si>
    <t>E (H) Orange</t>
  </si>
  <si>
    <t>BRG</t>
  </si>
  <si>
    <t>BGR</t>
  </si>
  <si>
    <t>SJ</t>
  </si>
  <si>
    <t xml:space="preserve"> </t>
  </si>
  <si>
    <t>29 Crown</t>
  </si>
  <si>
    <t>V7</t>
  </si>
  <si>
    <t>current label panel straigth</t>
  </si>
  <si>
    <t>Maximum label width in orange zone (caution) is 67% of circumference, assuming label height is no greater than 60% of the maximum height.</t>
  </si>
  <si>
    <t>DATA BELOW - NOT COMPLETED</t>
  </si>
  <si>
    <t>BDX-A</t>
  </si>
  <si>
    <t>RIE-A</t>
  </si>
  <si>
    <t>BGY-A</t>
  </si>
  <si>
    <t>SPK-A</t>
  </si>
  <si>
    <t>Straight start at heel</t>
  </si>
  <si>
    <t>Rec height</t>
  </si>
  <si>
    <t>Rec width</t>
  </si>
  <si>
    <t>Top corner orange x</t>
  </si>
  <si>
    <t>Bottom corner orange y</t>
  </si>
  <si>
    <t>Full max width</t>
  </si>
  <si>
    <t>Max height warning</t>
  </si>
  <si>
    <t>Diamiter</t>
  </si>
  <si>
    <t>Min height warning - 3</t>
  </si>
  <si>
    <t>Diameter</t>
  </si>
  <si>
    <t>Max width</t>
  </si>
  <si>
    <t>Max height</t>
  </si>
  <si>
    <t>Min offset</t>
  </si>
  <si>
    <t>Recomended</t>
  </si>
  <si>
    <t>Warning</t>
  </si>
  <si>
    <t>V point x</t>
  </si>
  <si>
    <t>U point y</t>
  </si>
  <si>
    <t>ID</t>
  </si>
  <si>
    <t>Supplier</t>
  </si>
  <si>
    <t>Bottle</t>
  </si>
  <si>
    <t>Name</t>
  </si>
  <si>
    <t>Min offset warning</t>
  </si>
  <si>
    <t>Max width warning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</si>
</sst>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46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FF0000"/>
      <name val="Calibri (Body)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color rgb="FF0070C0"/>
      <name val="Calibri"/>
      <family val="2"/>
      <scheme val="minor"/>
    </font>
    <font>
      <sz val="11"/>
      <color theme="1"/>
      <name val="Arial"/>
      <family val="2"/>
    </font>
    <font>
      <sz val="10"/>
      <color rgb="FFFF0000"/>
      <name val="Calibri"/>
      <family val="2"/>
      <scheme val="minor"/>
    </font>
    <font>
      <sz val="5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</font>
    <font>
      <sz val="11"/>
      <color rgb="FF0070C0"/>
      <name val="Calibri"/>
      <family val="2"/>
      <scheme val="minor"/>
    </font>
    <font>
      <sz val="16"/>
      <color rgb="FF0070C0"/>
      <name val="Calibri"/>
      <family val="2"/>
      <scheme val="minor"/>
    </font>
    <font>
      <b/>
      <sz val="14"/>
      <color theme="1"/>
      <name val="Calibri"/>
      <family val="2"/>
    </font>
    <font>
      <sz val="10"/>
      <color rgb="FFFF0000"/>
      <name val="Calibri"/>
      <family val="2"/>
    </font>
    <font>
      <sz val="5"/>
      <color rgb="FFFF0000"/>
      <name val="Calibri"/>
      <family val="2"/>
    </font>
    <font>
      <sz val="10"/>
      <color theme="1"/>
      <name val="Calibri"/>
      <family val="2"/>
    </font>
    <font>
      <sz val="12"/>
      <color rgb="FFFF0000"/>
      <name val="Calibri"/>
      <family val="2"/>
    </font>
    <font>
      <b/>
      <sz val="12"/>
      <color theme="1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11"/>
      <color rgb="FF0070C0"/>
      <name val="Calibri"/>
      <family val="2"/>
    </font>
    <font>
      <sz val="12"/>
      <color rgb="FF0070C0"/>
      <name val="Calibri"/>
      <family val="2"/>
    </font>
    <font>
      <sz val="14"/>
      <color rgb="FFFF0000"/>
      <name val="Calibri"/>
      <family val="2"/>
    </font>
    <font>
      <b/>
      <sz val="9"/>
      <color rgb="FFFF0000"/>
      <name val="Calibri"/>
      <family val="2"/>
    </font>
    <font>
      <b/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sz val="11"/>
      <color theme="0" tint="-0.499984740745262"/>
      <name val="Calibri"/>
      <family val="2"/>
    </font>
    <font>
      <sz val="12"/>
      <color theme="0" tint="-0.499984740745262"/>
      <name val="Calibri"/>
      <family val="2"/>
    </font>
    <font>
      <sz val="14"/>
      <color theme="0" tint="-0.499984740745262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ck">
        <color auto="1"/>
      </left>
      <right/>
      <top style="medium">
        <color indexed="64"/>
      </top>
      <bottom/>
      <diagonal/>
    </border>
    <border>
      <left style="thick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44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15" fontId="6" fillId="0" borderId="0" xfId="0" applyNumberFormat="1" applyFont="1"/>
    <xf numFmtId="0" fontId="0" fillId="3" borderId="0" xfId="0" applyFill="1"/>
    <xf numFmtId="0" fontId="0" fillId="0" borderId="0" xfId="0" applyFill="1"/>
    <xf numFmtId="0" fontId="0" fillId="4" borderId="0" xfId="0" applyFill="1"/>
    <xf numFmtId="0" fontId="8" fillId="0" borderId="7" xfId="0" applyFont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0" fontId="0" fillId="0" borderId="18" xfId="0" applyBorder="1"/>
    <xf numFmtId="0" fontId="4" fillId="0" borderId="0" xfId="0" applyFont="1" applyBorder="1" applyAlignment="1">
      <alignment horizontal="right"/>
    </xf>
    <xf numFmtId="0" fontId="0" fillId="0" borderId="11" xfId="0" applyBorder="1"/>
    <xf numFmtId="0" fontId="0" fillId="0" borderId="20" xfId="0" applyBorder="1"/>
    <xf numFmtId="0" fontId="0" fillId="0" borderId="0" xfId="0" applyFill="1" applyAlignment="1">
      <alignment vertical="center"/>
    </xf>
    <xf numFmtId="0" fontId="6" fillId="0" borderId="0" xfId="0" applyFont="1" applyFill="1"/>
    <xf numFmtId="0" fontId="0" fillId="6" borderId="0" xfId="0" applyFill="1"/>
    <xf numFmtId="0" fontId="6" fillId="6" borderId="0" xfId="0" applyFont="1" applyFill="1"/>
    <xf numFmtId="0" fontId="8" fillId="0" borderId="0" xfId="0" applyFont="1" applyAlignment="1">
      <alignment horizontal="left"/>
    </xf>
    <xf numFmtId="0" fontId="8" fillId="0" borderId="0" xfId="0" applyFont="1"/>
    <xf numFmtId="164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9" fontId="0" fillId="0" borderId="12" xfId="0" applyNumberFormat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6" fillId="0" borderId="14" xfId="0" applyFont="1" applyBorder="1"/>
    <xf numFmtId="0" fontId="6" fillId="0" borderId="15" xfId="0" applyFont="1" applyBorder="1"/>
    <xf numFmtId="0" fontId="6" fillId="0" borderId="17" xfId="0" applyFont="1" applyBorder="1"/>
    <xf numFmtId="0" fontId="6" fillId="0" borderId="19" xfId="0" applyFont="1" applyBorder="1"/>
    <xf numFmtId="0" fontId="4" fillId="0" borderId="0" xfId="0" applyFont="1" applyBorder="1"/>
    <xf numFmtId="0" fontId="0" fillId="0" borderId="0" xfId="0" applyFont="1" applyFill="1" applyBorder="1" applyAlignment="1">
      <alignment horizontal="left"/>
    </xf>
    <xf numFmtId="0" fontId="13" fillId="0" borderId="6" xfId="0" applyFont="1" applyBorder="1" applyAlignment="1">
      <alignment horizontal="center" wrapText="1"/>
    </xf>
    <xf numFmtId="0" fontId="5" fillId="0" borderId="0" xfId="0" applyFont="1" applyAlignment="1">
      <alignment vertical="center"/>
    </xf>
    <xf numFmtId="0" fontId="7" fillId="3" borderId="0" xfId="0" applyFont="1" applyFill="1" applyAlignment="1">
      <alignment vertical="center"/>
    </xf>
    <xf numFmtId="0" fontId="9" fillId="2" borderId="20" xfId="0" applyFont="1" applyFill="1" applyBorder="1" applyAlignment="1">
      <alignment horizontal="center"/>
    </xf>
    <xf numFmtId="0" fontId="13" fillId="0" borderId="22" xfId="0" applyFont="1" applyBorder="1" applyAlignment="1">
      <alignment horizontal="center" wrapText="1"/>
    </xf>
    <xf numFmtId="0" fontId="5" fillId="4" borderId="13" xfId="0" applyFont="1" applyFill="1" applyBorder="1" applyAlignment="1">
      <alignment horizontal="center"/>
    </xf>
    <xf numFmtId="0" fontId="0" fillId="0" borderId="16" xfId="0" applyFill="1" applyBorder="1" applyAlignment="1">
      <alignment horizontal="center"/>
    </xf>
    <xf numFmtId="165" fontId="0" fillId="0" borderId="22" xfId="0" applyNumberFormat="1" applyFill="1" applyBorder="1"/>
    <xf numFmtId="0" fontId="10" fillId="5" borderId="20" xfId="0" applyFont="1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0" fontId="13" fillId="2" borderId="25" xfId="0" applyFont="1" applyFill="1" applyBorder="1" applyAlignment="1">
      <alignment horizontal="center"/>
    </xf>
    <xf numFmtId="9" fontId="0" fillId="0" borderId="26" xfId="0" applyNumberFormat="1" applyBorder="1"/>
    <xf numFmtId="0" fontId="5" fillId="7" borderId="27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13" fillId="0" borderId="12" xfId="0" applyFont="1" applyBorder="1" applyAlignment="1">
      <alignment horizontal="center" wrapText="1"/>
    </xf>
    <xf numFmtId="0" fontId="5" fillId="2" borderId="13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8" borderId="0" xfId="0" applyFill="1"/>
    <xf numFmtId="0" fontId="15" fillId="0" borderId="0" xfId="0" applyFont="1" applyAlignment="1">
      <alignment horizontal="right"/>
    </xf>
    <xf numFmtId="0" fontId="5" fillId="3" borderId="0" xfId="0" applyFont="1" applyFill="1" applyAlignment="1">
      <alignment vertical="center"/>
    </xf>
    <xf numFmtId="0" fontId="9" fillId="2" borderId="30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7" borderId="31" xfId="0" applyFont="1" applyFill="1" applyBorder="1" applyAlignment="1">
      <alignment horizontal="center"/>
    </xf>
    <xf numFmtId="0" fontId="5" fillId="4" borderId="31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10" fillId="5" borderId="18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1" fontId="2" fillId="0" borderId="32" xfId="0" applyNumberFormat="1" applyFont="1" applyBorder="1" applyAlignment="1">
      <alignment horizontal="center"/>
    </xf>
    <xf numFmtId="164" fontId="8" fillId="0" borderId="3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164" fontId="2" fillId="0" borderId="29" xfId="0" applyNumberFormat="1" applyFont="1" applyBorder="1" applyAlignment="1">
      <alignment horizontal="center"/>
    </xf>
    <xf numFmtId="0" fontId="6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/>
    <xf numFmtId="0" fontId="8" fillId="9" borderId="14" xfId="0" applyFont="1" applyFill="1" applyBorder="1" applyAlignment="1">
      <alignment horizontal="left"/>
    </xf>
    <xf numFmtId="0" fontId="8" fillId="9" borderId="15" xfId="0" applyFont="1" applyFill="1" applyBorder="1"/>
    <xf numFmtId="0" fontId="8" fillId="9" borderId="15" xfId="0" applyFont="1" applyFill="1" applyBorder="1" applyAlignment="1">
      <alignment horizontal="center"/>
    </xf>
    <xf numFmtId="0" fontId="8" fillId="9" borderId="33" xfId="0" applyFont="1" applyFill="1" applyBorder="1" applyAlignment="1">
      <alignment horizontal="center"/>
    </xf>
    <xf numFmtId="0" fontId="7" fillId="9" borderId="15" xfId="0" applyFont="1" applyFill="1" applyBorder="1" applyAlignment="1">
      <alignment horizontal="center"/>
    </xf>
    <xf numFmtId="1" fontId="7" fillId="9" borderId="15" xfId="0" applyNumberFormat="1" applyFont="1" applyFill="1" applyBorder="1" applyAlignment="1">
      <alignment horizontal="center"/>
    </xf>
    <xf numFmtId="164" fontId="7" fillId="9" borderId="16" xfId="0" applyNumberFormat="1" applyFont="1" applyFill="1" applyBorder="1" applyAlignment="1">
      <alignment horizontal="center"/>
    </xf>
    <xf numFmtId="0" fontId="8" fillId="9" borderId="17" xfId="0" applyFont="1" applyFill="1" applyBorder="1" applyAlignment="1">
      <alignment horizontal="left"/>
    </xf>
    <xf numFmtId="0" fontId="8" fillId="9" borderId="0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7" fillId="9" borderId="0" xfId="0" applyFont="1" applyFill="1" applyBorder="1" applyAlignment="1">
      <alignment horizontal="center"/>
    </xf>
    <xf numFmtId="1" fontId="7" fillId="9" borderId="0" xfId="0" applyNumberFormat="1" applyFont="1" applyFill="1" applyBorder="1" applyAlignment="1">
      <alignment horizontal="center"/>
    </xf>
    <xf numFmtId="164" fontId="7" fillId="9" borderId="18" xfId="0" applyNumberFormat="1" applyFont="1" applyFill="1" applyBorder="1" applyAlignment="1">
      <alignment horizontal="center"/>
    </xf>
    <xf numFmtId="0" fontId="8" fillId="9" borderId="19" xfId="0" applyFont="1" applyFill="1" applyBorder="1" applyAlignment="1">
      <alignment horizontal="left"/>
    </xf>
    <xf numFmtId="0" fontId="8" fillId="9" borderId="11" xfId="0" applyFont="1" applyFill="1" applyBorder="1" applyAlignment="1">
      <alignment horizontal="center"/>
    </xf>
    <xf numFmtId="0" fontId="8" fillId="9" borderId="34" xfId="0" applyFont="1" applyFill="1" applyBorder="1" applyAlignment="1">
      <alignment horizontal="center"/>
    </xf>
    <xf numFmtId="0" fontId="7" fillId="9" borderId="11" xfId="0" applyFont="1" applyFill="1" applyBorder="1" applyAlignment="1">
      <alignment horizontal="center"/>
    </xf>
    <xf numFmtId="1" fontId="7" fillId="9" borderId="11" xfId="0" applyNumberFormat="1" applyFont="1" applyFill="1" applyBorder="1" applyAlignment="1">
      <alignment horizontal="center"/>
    </xf>
    <xf numFmtId="164" fontId="7" fillId="9" borderId="20" xfId="0" applyNumberFormat="1" applyFont="1" applyFill="1" applyBorder="1" applyAlignment="1">
      <alignment horizontal="center"/>
    </xf>
    <xf numFmtId="0" fontId="16" fillId="0" borderId="0" xfId="0" applyFont="1"/>
    <xf numFmtId="0" fontId="18" fillId="0" borderId="0" xfId="0" applyFont="1" applyAlignment="1">
      <alignment horizontal="center"/>
    </xf>
    <xf numFmtId="0" fontId="18" fillId="9" borderId="15" xfId="0" applyFont="1" applyFill="1" applyBorder="1" applyAlignment="1">
      <alignment horizontal="center"/>
    </xf>
    <xf numFmtId="0" fontId="18" fillId="9" borderId="0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center"/>
    </xf>
    <xf numFmtId="0" fontId="20" fillId="0" borderId="0" xfId="0" applyFont="1"/>
    <xf numFmtId="15" fontId="21" fillId="0" borderId="0" xfId="0" applyNumberFormat="1" applyFont="1"/>
    <xf numFmtId="0" fontId="22" fillId="0" borderId="0" xfId="0" applyFont="1" applyAlignment="1">
      <alignment horizontal="right"/>
    </xf>
    <xf numFmtId="0" fontId="19" fillId="0" borderId="0" xfId="0" applyFont="1" applyFill="1"/>
    <xf numFmtId="0" fontId="8" fillId="0" borderId="0" xfId="0" applyFont="1" applyFill="1" applyBorder="1" applyAlignment="1">
      <alignment horizontal="left"/>
    </xf>
    <xf numFmtId="0" fontId="20" fillId="0" borderId="11" xfId="0" applyFont="1" applyBorder="1"/>
    <xf numFmtId="0" fontId="2" fillId="0" borderId="11" xfId="0" applyFont="1" applyBorder="1" applyAlignment="1">
      <alignment horizontal="center"/>
    </xf>
    <xf numFmtId="0" fontId="8" fillId="0" borderId="11" xfId="0" applyFont="1" applyBorder="1" applyAlignment="1">
      <alignment horizontal="left"/>
    </xf>
    <xf numFmtId="0" fontId="8" fillId="0" borderId="11" xfId="0" applyFont="1" applyBorder="1"/>
    <xf numFmtId="0" fontId="8" fillId="0" borderId="11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1" fontId="7" fillId="0" borderId="11" xfId="0" applyNumberFormat="1" applyFont="1" applyBorder="1" applyAlignment="1">
      <alignment horizontal="center"/>
    </xf>
    <xf numFmtId="164" fontId="7" fillId="0" borderId="11" xfId="0" applyNumberFormat="1" applyFont="1" applyBorder="1" applyAlignment="1">
      <alignment horizontal="center"/>
    </xf>
    <xf numFmtId="0" fontId="12" fillId="2" borderId="42" xfId="0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0" fillId="0" borderId="11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8" fillId="2" borderId="37" xfId="0" applyFont="1" applyFill="1" applyBorder="1" applyAlignment="1">
      <alignment horizontal="left"/>
    </xf>
    <xf numFmtId="0" fontId="8" fillId="0" borderId="11" xfId="0" applyFont="1" applyFill="1" applyBorder="1" applyAlignment="1">
      <alignment horizontal="left"/>
    </xf>
    <xf numFmtId="0" fontId="8" fillId="10" borderId="0" xfId="0" applyFont="1" applyFill="1"/>
    <xf numFmtId="0" fontId="26" fillId="0" borderId="0" xfId="0" applyFont="1" applyBorder="1" applyAlignment="1">
      <alignment horizontal="center"/>
    </xf>
    <xf numFmtId="0" fontId="26" fillId="0" borderId="0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26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7" fillId="0" borderId="16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/>
    <xf numFmtId="0" fontId="28" fillId="0" borderId="0" xfId="0" applyFont="1" applyAlignment="1">
      <alignment vertical="center"/>
    </xf>
    <xf numFmtId="15" fontId="29" fillId="0" borderId="0" xfId="0" applyNumberFormat="1" applyFont="1"/>
    <xf numFmtId="0" fontId="30" fillId="0" borderId="0" xfId="0" applyFont="1" applyAlignment="1">
      <alignment horizontal="right"/>
    </xf>
    <xf numFmtId="0" fontId="1" fillId="3" borderId="0" xfId="0" applyFont="1" applyFill="1" applyAlignment="1">
      <alignment vertical="center"/>
    </xf>
    <xf numFmtId="0" fontId="25" fillId="3" borderId="0" xfId="0" applyFont="1" applyFill="1"/>
    <xf numFmtId="0" fontId="31" fillId="0" borderId="0" xfId="0" applyFont="1"/>
    <xf numFmtId="0" fontId="25" fillId="8" borderId="0" xfId="0" applyFont="1" applyFill="1"/>
    <xf numFmtId="0" fontId="25" fillId="0" borderId="0" xfId="0" applyFont="1" applyFill="1" applyAlignment="1">
      <alignment vertical="center"/>
    </xf>
    <xf numFmtId="0" fontId="25" fillId="0" borderId="0" xfId="0" applyFont="1" applyFill="1"/>
    <xf numFmtId="0" fontId="31" fillId="0" borderId="0" xfId="0" applyFont="1" applyFill="1"/>
    <xf numFmtId="0" fontId="25" fillId="6" borderId="0" xfId="0" applyFont="1" applyFill="1"/>
    <xf numFmtId="0" fontId="33" fillId="0" borderId="0" xfId="0" applyFont="1" applyBorder="1" applyAlignment="1">
      <alignment horizontal="center" vertical="center"/>
    </xf>
    <xf numFmtId="0" fontId="33" fillId="0" borderId="0" xfId="0" applyFont="1" applyBorder="1"/>
    <xf numFmtId="0" fontId="25" fillId="0" borderId="0" xfId="0" applyFont="1" applyBorder="1"/>
    <xf numFmtId="0" fontId="33" fillId="0" borderId="0" xfId="0" applyFont="1" applyBorder="1" applyAlignment="1">
      <alignment horizontal="right"/>
    </xf>
    <xf numFmtId="0" fontId="31" fillId="0" borderId="14" xfId="0" applyFont="1" applyBorder="1"/>
    <xf numFmtId="0" fontId="31" fillId="0" borderId="15" xfId="0" applyFont="1" applyBorder="1"/>
    <xf numFmtId="0" fontId="25" fillId="0" borderId="15" xfId="0" applyFont="1" applyBorder="1"/>
    <xf numFmtId="0" fontId="25" fillId="0" borderId="16" xfId="0" applyFont="1" applyBorder="1"/>
    <xf numFmtId="0" fontId="25" fillId="0" borderId="18" xfId="0" applyFont="1" applyBorder="1"/>
    <xf numFmtId="0" fontId="31" fillId="0" borderId="19" xfId="0" applyFont="1" applyBorder="1"/>
    <xf numFmtId="0" fontId="25" fillId="0" borderId="11" xfId="0" applyFont="1" applyBorder="1"/>
    <xf numFmtId="0" fontId="25" fillId="0" borderId="20" xfId="0" applyFont="1" applyBorder="1"/>
    <xf numFmtId="0" fontId="25" fillId="0" borderId="0" xfId="0" applyFont="1" applyFill="1" applyBorder="1" applyAlignment="1">
      <alignment horizontal="left"/>
    </xf>
    <xf numFmtId="0" fontId="25" fillId="2" borderId="16" xfId="0" applyFont="1" applyFill="1" applyBorder="1" applyAlignment="1">
      <alignment horizontal="center"/>
    </xf>
    <xf numFmtId="0" fontId="25" fillId="2" borderId="12" xfId="0" applyFont="1" applyFill="1" applyBorder="1" applyAlignment="1">
      <alignment horizontal="center"/>
    </xf>
    <xf numFmtId="0" fontId="34" fillId="2" borderId="1" xfId="0" applyFont="1" applyFill="1" applyBorder="1" applyAlignment="1">
      <alignment horizontal="center"/>
    </xf>
    <xf numFmtId="0" fontId="35" fillId="2" borderId="25" xfId="0" applyFont="1" applyFill="1" applyBorder="1" applyAlignment="1">
      <alignment horizontal="center"/>
    </xf>
    <xf numFmtId="0" fontId="25" fillId="2" borderId="21" xfId="0" applyFont="1" applyFill="1" applyBorder="1" applyAlignment="1">
      <alignment horizontal="center"/>
    </xf>
    <xf numFmtId="0" fontId="25" fillId="2" borderId="23" xfId="0" applyFont="1" applyFill="1" applyBorder="1" applyAlignment="1">
      <alignment horizontal="center"/>
    </xf>
    <xf numFmtId="0" fontId="25" fillId="0" borderId="45" xfId="0" applyFont="1" applyFill="1" applyBorder="1" applyAlignment="1">
      <alignment horizontal="center"/>
    </xf>
    <xf numFmtId="0" fontId="35" fillId="0" borderId="12" xfId="0" applyFont="1" applyBorder="1" applyAlignment="1">
      <alignment horizontal="center" wrapText="1"/>
    </xf>
    <xf numFmtId="0" fontId="25" fillId="0" borderId="28" xfId="0" applyFont="1" applyBorder="1" applyAlignment="1">
      <alignment horizontal="center"/>
    </xf>
    <xf numFmtId="0" fontId="36" fillId="0" borderId="0" xfId="0" applyFont="1" applyBorder="1" applyAlignment="1">
      <alignment horizontal="left"/>
    </xf>
    <xf numFmtId="0" fontId="36" fillId="0" borderId="0" xfId="0" applyFont="1" applyFill="1" applyBorder="1" applyAlignment="1">
      <alignment horizontal="left"/>
    </xf>
    <xf numFmtId="0" fontId="36" fillId="0" borderId="0" xfId="0" applyFont="1" applyBorder="1" applyAlignment="1">
      <alignment horizontal="center"/>
    </xf>
    <xf numFmtId="164" fontId="23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64" fontId="1" fillId="0" borderId="29" xfId="0" applyNumberFormat="1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3" fillId="0" borderId="0" xfId="0" applyFont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31" fillId="5" borderId="0" xfId="0" applyFont="1" applyFill="1"/>
    <xf numFmtId="0" fontId="37" fillId="0" borderId="0" xfId="0" applyFont="1" applyFill="1"/>
    <xf numFmtId="0" fontId="23" fillId="0" borderId="18" xfId="0" applyFont="1" applyBorder="1" applyAlignment="1">
      <alignment horizontal="center"/>
    </xf>
    <xf numFmtId="0" fontId="25" fillId="0" borderId="4" xfId="0" applyFont="1" applyBorder="1" applyAlignment="1">
      <alignment horizontal="center"/>
    </xf>
    <xf numFmtId="0" fontId="25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32" fillId="0" borderId="0" xfId="0" applyFont="1" applyAlignment="1">
      <alignment horizontal="center"/>
    </xf>
    <xf numFmtId="0" fontId="24" fillId="5" borderId="47" xfId="0" applyFont="1" applyFill="1" applyBorder="1" applyAlignment="1">
      <alignment horizontal="center"/>
    </xf>
    <xf numFmtId="0" fontId="33" fillId="0" borderId="0" xfId="0" applyFont="1"/>
    <xf numFmtId="0" fontId="1" fillId="0" borderId="15" xfId="0" applyFont="1" applyBorder="1" applyAlignment="1">
      <alignment horizontal="center"/>
    </xf>
    <xf numFmtId="0" fontId="36" fillId="0" borderId="15" xfId="0" applyFont="1" applyBorder="1" applyAlignment="1">
      <alignment horizontal="left"/>
    </xf>
    <xf numFmtId="0" fontId="36" fillId="0" borderId="15" xfId="0" applyFont="1" applyFill="1" applyBorder="1" applyAlignment="1">
      <alignment horizontal="left"/>
    </xf>
    <xf numFmtId="0" fontId="36" fillId="0" borderId="15" xfId="0" applyFont="1" applyBorder="1" applyAlignment="1">
      <alignment horizontal="center"/>
    </xf>
    <xf numFmtId="164" fontId="23" fillId="0" borderId="15" xfId="0" applyNumberFormat="1" applyFont="1" applyBorder="1" applyAlignment="1">
      <alignment horizontal="center"/>
    </xf>
    <xf numFmtId="1" fontId="1" fillId="0" borderId="15" xfId="0" applyNumberFormat="1" applyFont="1" applyBorder="1" applyAlignment="1">
      <alignment horizontal="center"/>
    </xf>
    <xf numFmtId="164" fontId="1" fillId="0" borderId="38" xfId="0" applyNumberFormat="1" applyFont="1" applyBorder="1" applyAlignment="1">
      <alignment horizontal="center"/>
    </xf>
    <xf numFmtId="0" fontId="37" fillId="0" borderId="16" xfId="0" applyFont="1" applyBorder="1" applyAlignment="1">
      <alignment horizontal="center"/>
    </xf>
    <xf numFmtId="0" fontId="37" fillId="0" borderId="18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164" fontId="38" fillId="0" borderId="0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1" fillId="11" borderId="0" xfId="0" applyFont="1" applyFill="1" applyBorder="1" applyAlignment="1">
      <alignment horizontal="center"/>
    </xf>
    <xf numFmtId="0" fontId="36" fillId="11" borderId="0" xfId="0" applyFont="1" applyFill="1" applyBorder="1" applyAlignment="1">
      <alignment horizontal="left"/>
    </xf>
    <xf numFmtId="0" fontId="36" fillId="11" borderId="0" xfId="0" applyFont="1" applyFill="1" applyBorder="1" applyAlignment="1">
      <alignment horizontal="center"/>
    </xf>
    <xf numFmtId="0" fontId="37" fillId="11" borderId="18" xfId="0" applyFont="1" applyFill="1" applyBorder="1" applyAlignment="1">
      <alignment horizontal="center"/>
    </xf>
    <xf numFmtId="164" fontId="23" fillId="11" borderId="0" xfId="0" applyNumberFormat="1" applyFont="1" applyFill="1" applyBorder="1" applyAlignment="1">
      <alignment horizontal="center"/>
    </xf>
    <xf numFmtId="1" fontId="1" fillId="11" borderId="0" xfId="0" applyNumberFormat="1" applyFont="1" applyFill="1" applyBorder="1" applyAlignment="1">
      <alignment horizontal="center"/>
    </xf>
    <xf numFmtId="164" fontId="38" fillId="11" borderId="0" xfId="0" applyNumberFormat="1" applyFont="1" applyFill="1" applyBorder="1" applyAlignment="1">
      <alignment horizontal="center"/>
    </xf>
    <xf numFmtId="164" fontId="1" fillId="11" borderId="29" xfId="0" applyNumberFormat="1" applyFont="1" applyFill="1" applyBorder="1" applyAlignment="1">
      <alignment horizontal="center"/>
    </xf>
    <xf numFmtId="0" fontId="1" fillId="12" borderId="28" xfId="0" applyFont="1" applyFill="1" applyBorder="1" applyAlignment="1">
      <alignment horizontal="center"/>
    </xf>
    <xf numFmtId="0" fontId="1" fillId="12" borderId="0" xfId="0" applyFont="1" applyFill="1" applyBorder="1" applyAlignment="1">
      <alignment horizontal="center"/>
    </xf>
    <xf numFmtId="0" fontId="23" fillId="12" borderId="0" xfId="0" applyFont="1" applyFill="1" applyBorder="1" applyAlignment="1">
      <alignment horizontal="left"/>
    </xf>
    <xf numFmtId="0" fontId="23" fillId="12" borderId="0" xfId="0" applyFont="1" applyFill="1" applyBorder="1"/>
    <xf numFmtId="0" fontId="23" fillId="12" borderId="0" xfId="0" applyFont="1" applyFill="1" applyBorder="1" applyAlignment="1">
      <alignment horizontal="center"/>
    </xf>
    <xf numFmtId="0" fontId="32" fillId="12" borderId="18" xfId="0" applyFont="1" applyFill="1" applyBorder="1" applyAlignment="1">
      <alignment horizontal="center"/>
    </xf>
    <xf numFmtId="1" fontId="1" fillId="12" borderId="0" xfId="0" applyNumberFormat="1" applyFont="1" applyFill="1" applyBorder="1" applyAlignment="1">
      <alignment horizontal="center"/>
    </xf>
    <xf numFmtId="164" fontId="1" fillId="12" borderId="29" xfId="0" applyNumberFormat="1" applyFont="1" applyFill="1" applyBorder="1" applyAlignment="1">
      <alignment horizontal="center"/>
    </xf>
    <xf numFmtId="0" fontId="1" fillId="13" borderId="0" xfId="0" applyFont="1" applyFill="1" applyBorder="1" applyAlignment="1">
      <alignment horizontal="center"/>
    </xf>
    <xf numFmtId="1" fontId="1" fillId="13" borderId="0" xfId="0" applyNumberFormat="1" applyFont="1" applyFill="1" applyBorder="1" applyAlignment="1">
      <alignment horizontal="center"/>
    </xf>
    <xf numFmtId="164" fontId="1" fillId="13" borderId="29" xfId="0" applyNumberFormat="1" applyFont="1" applyFill="1" applyBorder="1" applyAlignment="1">
      <alignment horizontal="center"/>
    </xf>
    <xf numFmtId="0" fontId="36" fillId="13" borderId="0" xfId="0" applyFont="1" applyFill="1" applyBorder="1" applyAlignment="1">
      <alignment horizontal="left"/>
    </xf>
    <xf numFmtId="0" fontId="36" fillId="13" borderId="0" xfId="0" applyFont="1" applyFill="1" applyBorder="1" applyAlignment="1">
      <alignment horizontal="center"/>
    </xf>
    <xf numFmtId="0" fontId="37" fillId="13" borderId="18" xfId="0" applyFont="1" applyFill="1" applyBorder="1" applyAlignment="1">
      <alignment horizontal="center"/>
    </xf>
    <xf numFmtId="164" fontId="23" fillId="13" borderId="0" xfId="0" applyNumberFormat="1" applyFont="1" applyFill="1" applyBorder="1" applyAlignment="1">
      <alignment horizontal="center"/>
    </xf>
    <xf numFmtId="164" fontId="38" fillId="13" borderId="0" xfId="0" applyNumberFormat="1" applyFont="1" applyFill="1" applyBorder="1" applyAlignment="1">
      <alignment horizontal="center"/>
    </xf>
    <xf numFmtId="0" fontId="1" fillId="8" borderId="28" xfId="0" applyFont="1" applyFill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23" fillId="8" borderId="0" xfId="0" applyFont="1" applyFill="1" applyBorder="1" applyAlignment="1">
      <alignment horizontal="left"/>
    </xf>
    <xf numFmtId="0" fontId="23" fillId="8" borderId="0" xfId="0" applyFont="1" applyFill="1" applyBorder="1"/>
    <xf numFmtId="0" fontId="23" fillId="8" borderId="0" xfId="0" applyFont="1" applyFill="1" applyBorder="1" applyAlignment="1">
      <alignment horizontal="center"/>
    </xf>
    <xf numFmtId="0" fontId="32" fillId="8" borderId="18" xfId="0" applyFont="1" applyFill="1" applyBorder="1" applyAlignment="1">
      <alignment horizontal="center"/>
    </xf>
    <xf numFmtId="1" fontId="1" fillId="8" borderId="0" xfId="0" applyNumberFormat="1" applyFont="1" applyFill="1" applyBorder="1" applyAlignment="1">
      <alignment horizontal="center"/>
    </xf>
    <xf numFmtId="164" fontId="1" fillId="8" borderId="29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36" fillId="5" borderId="0" xfId="0" applyFont="1" applyFill="1" applyBorder="1" applyAlignment="1">
      <alignment horizontal="left"/>
    </xf>
    <xf numFmtId="0" fontId="36" fillId="5" borderId="0" xfId="0" applyFont="1" applyFill="1" applyBorder="1" applyAlignment="1">
      <alignment horizontal="center"/>
    </xf>
    <xf numFmtId="0" fontId="37" fillId="5" borderId="18" xfId="0" applyFont="1" applyFill="1" applyBorder="1" applyAlignment="1">
      <alignment horizontal="center"/>
    </xf>
    <xf numFmtId="164" fontId="23" fillId="5" borderId="0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164" fontId="38" fillId="5" borderId="0" xfId="0" applyNumberFormat="1" applyFont="1" applyFill="1" applyBorder="1" applyAlignment="1">
      <alignment horizontal="center"/>
    </xf>
    <xf numFmtId="164" fontId="1" fillId="5" borderId="29" xfId="0" applyNumberFormat="1" applyFont="1" applyFill="1" applyBorder="1" applyAlignment="1">
      <alignment horizontal="center"/>
    </xf>
    <xf numFmtId="0" fontId="1" fillId="14" borderId="28" xfId="0" applyFont="1" applyFill="1" applyBorder="1" applyAlignment="1">
      <alignment horizontal="center"/>
    </xf>
    <xf numFmtId="0" fontId="1" fillId="14" borderId="0" xfId="0" applyFont="1" applyFill="1" applyBorder="1" applyAlignment="1">
      <alignment horizontal="center"/>
    </xf>
    <xf numFmtId="0" fontId="23" fillId="14" borderId="0" xfId="0" applyFont="1" applyFill="1" applyBorder="1" applyAlignment="1">
      <alignment horizontal="left"/>
    </xf>
    <xf numFmtId="0" fontId="23" fillId="14" borderId="0" xfId="0" applyFont="1" applyFill="1" applyBorder="1"/>
    <xf numFmtId="0" fontId="23" fillId="14" borderId="0" xfId="0" applyFont="1" applyFill="1" applyBorder="1" applyAlignment="1">
      <alignment horizontal="center"/>
    </xf>
    <xf numFmtId="0" fontId="32" fillId="14" borderId="18" xfId="0" applyFont="1" applyFill="1" applyBorder="1" applyAlignment="1">
      <alignment horizontal="center"/>
    </xf>
    <xf numFmtId="1" fontId="1" fillId="14" borderId="0" xfId="0" applyNumberFormat="1" applyFont="1" applyFill="1" applyBorder="1" applyAlignment="1">
      <alignment horizontal="center"/>
    </xf>
    <xf numFmtId="164" fontId="1" fillId="14" borderId="29" xfId="0" applyNumberFormat="1" applyFont="1" applyFill="1" applyBorder="1" applyAlignment="1">
      <alignment horizontal="center"/>
    </xf>
    <xf numFmtId="0" fontId="36" fillId="14" borderId="0" xfId="0" applyFont="1" applyFill="1" applyBorder="1" applyAlignment="1">
      <alignment horizontal="left"/>
    </xf>
    <xf numFmtId="0" fontId="36" fillId="14" borderId="0" xfId="0" applyFont="1" applyFill="1" applyBorder="1" applyAlignment="1">
      <alignment horizontal="center"/>
    </xf>
    <xf numFmtId="0" fontId="37" fillId="14" borderId="18" xfId="0" applyFont="1" applyFill="1" applyBorder="1" applyAlignment="1">
      <alignment horizontal="center"/>
    </xf>
    <xf numFmtId="164" fontId="23" fillId="14" borderId="0" xfId="0" applyNumberFormat="1" applyFont="1" applyFill="1" applyBorder="1" applyAlignment="1">
      <alignment horizontal="center"/>
    </xf>
    <xf numFmtId="164" fontId="38" fillId="14" borderId="0" xfId="0" applyNumberFormat="1" applyFont="1" applyFill="1" applyBorder="1" applyAlignment="1">
      <alignment horizontal="center"/>
    </xf>
    <xf numFmtId="164" fontId="38" fillId="12" borderId="0" xfId="0" applyNumberFormat="1" applyFont="1" applyFill="1" applyBorder="1" applyAlignment="1">
      <alignment horizontal="center"/>
    </xf>
    <xf numFmtId="164" fontId="38" fillId="8" borderId="0" xfId="0" applyNumberFormat="1" applyFont="1" applyFill="1" applyBorder="1" applyAlignment="1">
      <alignment horizontal="center"/>
    </xf>
    <xf numFmtId="164" fontId="23" fillId="12" borderId="0" xfId="0" applyNumberFormat="1" applyFont="1" applyFill="1" applyBorder="1" applyAlignment="1">
      <alignment horizontal="center"/>
    </xf>
    <xf numFmtId="164" fontId="23" fillId="8" borderId="0" xfId="0" applyNumberFormat="1" applyFont="1" applyFill="1" applyBorder="1" applyAlignment="1">
      <alignment horizontal="center"/>
    </xf>
    <xf numFmtId="0" fontId="36" fillId="13" borderId="28" xfId="0" applyFont="1" applyFill="1" applyBorder="1" applyAlignment="1">
      <alignment horizontal="center"/>
    </xf>
    <xf numFmtId="0" fontId="36" fillId="5" borderId="28" xfId="0" applyFont="1" applyFill="1" applyBorder="1" applyAlignment="1">
      <alignment horizontal="center"/>
    </xf>
    <xf numFmtId="0" fontId="36" fillId="14" borderId="28" xfId="0" applyFont="1" applyFill="1" applyBorder="1" applyAlignment="1">
      <alignment horizontal="center"/>
    </xf>
    <xf numFmtId="0" fontId="36" fillId="0" borderId="28" xfId="0" applyFont="1" applyBorder="1" applyAlignment="1">
      <alignment horizontal="center"/>
    </xf>
    <xf numFmtId="0" fontId="36" fillId="0" borderId="37" xfId="0" applyFont="1" applyBorder="1" applyAlignment="1">
      <alignment horizontal="center"/>
    </xf>
    <xf numFmtId="0" fontId="36" fillId="11" borderId="28" xfId="0" applyFont="1" applyFill="1" applyBorder="1" applyAlignment="1">
      <alignment horizontal="center"/>
    </xf>
    <xf numFmtId="0" fontId="31" fillId="0" borderId="21" xfId="0" applyFont="1" applyBorder="1"/>
    <xf numFmtId="0" fontId="31" fillId="0" borderId="6" xfId="0" applyFont="1" applyBorder="1"/>
    <xf numFmtId="0" fontId="25" fillId="0" borderId="6" xfId="0" applyFont="1" applyBorder="1"/>
    <xf numFmtId="0" fontId="33" fillId="0" borderId="6" xfId="0" applyFont="1" applyBorder="1" applyAlignment="1">
      <alignment horizontal="right"/>
    </xf>
    <xf numFmtId="0" fontId="36" fillId="0" borderId="0" xfId="0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/>
    </xf>
    <xf numFmtId="164" fontId="23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64" fontId="38" fillId="0" borderId="0" xfId="0" applyNumberFormat="1" applyFont="1" applyFill="1" applyBorder="1" applyAlignment="1">
      <alignment horizontal="center"/>
    </xf>
    <xf numFmtId="164" fontId="1" fillId="0" borderId="29" xfId="0" applyNumberFormat="1" applyFont="1" applyFill="1" applyBorder="1" applyAlignment="1">
      <alignment horizont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center"/>
    </xf>
    <xf numFmtId="0" fontId="32" fillId="0" borderId="18" xfId="0" applyFont="1" applyFill="1" applyBorder="1" applyAlignment="1">
      <alignment horizontal="center"/>
    </xf>
    <xf numFmtId="0" fontId="25" fillId="0" borderId="0" xfId="0" applyFont="1" applyBorder="1" applyAlignment="1">
      <alignment horizontal="right"/>
    </xf>
    <xf numFmtId="0" fontId="23" fillId="0" borderId="50" xfId="0" applyFont="1" applyBorder="1" applyAlignment="1">
      <alignment horizontal="left"/>
    </xf>
    <xf numFmtId="0" fontId="25" fillId="0" borderId="50" xfId="0" applyFont="1" applyBorder="1" applyAlignment="1">
      <alignment horizontal="right"/>
    </xf>
    <xf numFmtId="0" fontId="23" fillId="0" borderId="11" xfId="0" applyFont="1" applyBorder="1" applyAlignment="1">
      <alignment horizontal="left"/>
    </xf>
    <xf numFmtId="0" fontId="1" fillId="0" borderId="28" xfId="0" applyFont="1" applyFill="1" applyBorder="1" applyAlignment="1">
      <alignment horizontal="center"/>
    </xf>
    <xf numFmtId="1" fontId="23" fillId="0" borderId="0" xfId="0" applyNumberFormat="1" applyFont="1" applyBorder="1" applyAlignment="1">
      <alignment horizontal="center"/>
    </xf>
    <xf numFmtId="0" fontId="41" fillId="15" borderId="13" xfId="0" applyFont="1" applyFill="1" applyBorder="1" applyAlignment="1">
      <alignment horizontal="center"/>
    </xf>
    <xf numFmtId="0" fontId="41" fillId="15" borderId="10" xfId="0" applyFont="1" applyFill="1" applyBorder="1" applyAlignment="1">
      <alignment horizontal="center"/>
    </xf>
    <xf numFmtId="0" fontId="41" fillId="4" borderId="13" xfId="0" applyFont="1" applyFill="1" applyBorder="1" applyAlignment="1">
      <alignment horizontal="center"/>
    </xf>
    <xf numFmtId="0" fontId="41" fillId="4" borderId="49" xfId="0" applyFont="1" applyFill="1" applyBorder="1" applyAlignment="1">
      <alignment horizontal="center"/>
    </xf>
    <xf numFmtId="0" fontId="40" fillId="2" borderId="48" xfId="0" applyFont="1" applyFill="1" applyBorder="1" applyAlignment="1">
      <alignment horizontal="center"/>
    </xf>
    <xf numFmtId="0" fontId="41" fillId="4" borderId="27" xfId="0" applyFont="1" applyFill="1" applyBorder="1" applyAlignment="1">
      <alignment horizontal="center"/>
    </xf>
    <xf numFmtId="0" fontId="42" fillId="16" borderId="10" xfId="0" applyFont="1" applyFill="1" applyBorder="1" applyAlignment="1">
      <alignment horizontal="center"/>
    </xf>
    <xf numFmtId="0" fontId="35" fillId="14" borderId="22" xfId="0" applyFont="1" applyFill="1" applyBorder="1" applyAlignment="1">
      <alignment horizontal="center" wrapText="1"/>
    </xf>
    <xf numFmtId="0" fontId="25" fillId="0" borderId="0" xfId="0" applyFont="1" applyAlignment="1">
      <alignment horizontal="left"/>
    </xf>
    <xf numFmtId="0" fontId="39" fillId="2" borderId="38" xfId="0" applyFont="1" applyFill="1" applyBorder="1" applyAlignment="1">
      <alignment horizontal="left" vertical="center" wrapText="1"/>
    </xf>
    <xf numFmtId="0" fontId="39" fillId="2" borderId="43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12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0" fontId="1" fillId="14" borderId="0" xfId="0" applyFont="1" applyFill="1" applyBorder="1" applyAlignment="1">
      <alignment horizontal="left"/>
    </xf>
    <xf numFmtId="0" fontId="25" fillId="0" borderId="0" xfId="0" applyFont="1" applyBorder="1" applyAlignment="1">
      <alignment horizontal="left"/>
    </xf>
    <xf numFmtId="0" fontId="25" fillId="0" borderId="11" xfId="0" applyFont="1" applyBorder="1" applyAlignment="1">
      <alignment horizontal="left"/>
    </xf>
    <xf numFmtId="0" fontId="25" fillId="0" borderId="50" xfId="0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25" fillId="0" borderId="0" xfId="0" applyFont="1" applyAlignment="1">
      <alignment horizontal="right"/>
    </xf>
    <xf numFmtId="0" fontId="1" fillId="0" borderId="0" xfId="0" applyFont="1" applyBorder="1" applyAlignment="1">
      <alignment horizontal="right"/>
    </xf>
    <xf numFmtId="0" fontId="1" fillId="12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8" borderId="0" xfId="0" applyFont="1" applyFill="1" applyBorder="1" applyAlignment="1">
      <alignment horizontal="right"/>
    </xf>
    <xf numFmtId="0" fontId="1" fillId="14" borderId="0" xfId="0" applyFont="1" applyFill="1" applyBorder="1" applyAlignment="1">
      <alignment horizontal="right"/>
    </xf>
    <xf numFmtId="0" fontId="1" fillId="0" borderId="11" xfId="0" applyFont="1" applyFill="1" applyBorder="1" applyAlignment="1">
      <alignment horizontal="right"/>
    </xf>
    <xf numFmtId="0" fontId="25" fillId="0" borderId="1" xfId="0" applyFont="1" applyBorder="1" applyAlignment="1">
      <alignment horizontal="right"/>
    </xf>
    <xf numFmtId="0" fontId="1" fillId="6" borderId="28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center"/>
    </xf>
    <xf numFmtId="0" fontId="23" fillId="6" borderId="0" xfId="0" applyFont="1" applyFill="1" applyBorder="1" applyAlignment="1">
      <alignment horizontal="left"/>
    </xf>
    <xf numFmtId="0" fontId="23" fillId="6" borderId="0" xfId="0" applyFont="1" applyFill="1" applyBorder="1"/>
    <xf numFmtId="0" fontId="23" fillId="6" borderId="0" xfId="0" applyFont="1" applyFill="1" applyBorder="1" applyAlignment="1">
      <alignment horizontal="center"/>
    </xf>
    <xf numFmtId="0" fontId="32" fillId="6" borderId="18" xfId="0" applyFont="1" applyFill="1" applyBorder="1" applyAlignment="1">
      <alignment horizontal="center"/>
    </xf>
    <xf numFmtId="1" fontId="1" fillId="6" borderId="0" xfId="0" applyNumberFormat="1" applyFont="1" applyFill="1" applyBorder="1" applyAlignment="1">
      <alignment horizontal="center"/>
    </xf>
    <xf numFmtId="164" fontId="38" fillId="6" borderId="0" xfId="0" applyNumberFormat="1" applyFont="1" applyFill="1" applyBorder="1" applyAlignment="1">
      <alignment horizontal="center"/>
    </xf>
    <xf numFmtId="164" fontId="23" fillId="6" borderId="0" xfId="0" applyNumberFormat="1" applyFont="1" applyFill="1" applyBorder="1" applyAlignment="1">
      <alignment horizontal="center"/>
    </xf>
    <xf numFmtId="164" fontId="1" fillId="6" borderId="29" xfId="0" applyNumberFormat="1" applyFont="1" applyFill="1" applyBorder="1" applyAlignment="1">
      <alignment horizontal="center"/>
    </xf>
    <xf numFmtId="1" fontId="23" fillId="6" borderId="0" xfId="0" applyNumberFormat="1" applyFont="1" applyFill="1" applyBorder="1" applyAlignment="1">
      <alignment horizontal="center"/>
    </xf>
    <xf numFmtId="0" fontId="25" fillId="17" borderId="0" xfId="0" applyFont="1" applyFill="1"/>
    <xf numFmtId="0" fontId="35" fillId="17" borderId="6" xfId="0" applyFont="1" applyFill="1" applyBorder="1" applyAlignment="1">
      <alignment horizontal="center" wrapText="1"/>
    </xf>
    <xf numFmtId="9" fontId="25" fillId="17" borderId="12" xfId="0" applyNumberFormat="1" applyFont="1" applyFill="1" applyBorder="1" applyAlignment="1">
      <alignment horizontal="center"/>
    </xf>
    <xf numFmtId="9" fontId="25" fillId="17" borderId="24" xfId="0" applyNumberFormat="1" applyFont="1" applyFill="1" applyBorder="1" applyAlignment="1">
      <alignment horizontal="center"/>
    </xf>
    <xf numFmtId="9" fontId="25" fillId="17" borderId="26" xfId="0" applyNumberFormat="1" applyFont="1" applyFill="1" applyBorder="1" applyAlignment="1">
      <alignment horizontal="center"/>
    </xf>
    <xf numFmtId="165" fontId="25" fillId="17" borderId="46" xfId="0" applyNumberFormat="1" applyFont="1" applyFill="1" applyBorder="1"/>
    <xf numFmtId="0" fontId="31" fillId="0" borderId="0" xfId="0" applyFont="1" applyBorder="1"/>
    <xf numFmtId="0" fontId="43" fillId="0" borderId="28" xfId="0" applyFont="1" applyBorder="1" applyAlignment="1">
      <alignment horizontal="center"/>
    </xf>
    <xf numFmtId="0" fontId="43" fillId="0" borderId="0" xfId="0" applyFont="1" applyBorder="1" applyAlignment="1">
      <alignment horizontal="right"/>
    </xf>
    <xf numFmtId="0" fontId="43" fillId="0" borderId="0" xfId="0" applyFont="1" applyBorder="1" applyAlignment="1">
      <alignment horizontal="left"/>
    </xf>
    <xf numFmtId="0" fontId="43" fillId="0" borderId="0" xfId="0" applyFont="1" applyBorder="1" applyAlignment="1">
      <alignment horizontal="center"/>
    </xf>
    <xf numFmtId="0" fontId="43" fillId="0" borderId="0" xfId="0" applyFont="1" applyBorder="1"/>
    <xf numFmtId="0" fontId="44" fillId="0" borderId="18" xfId="0" applyFont="1" applyBorder="1" applyAlignment="1">
      <alignment horizontal="center"/>
    </xf>
    <xf numFmtId="1" fontId="43" fillId="0" borderId="0" xfId="0" applyNumberFormat="1" applyFont="1" applyBorder="1" applyAlignment="1">
      <alignment horizontal="center"/>
    </xf>
    <xf numFmtId="0" fontId="45" fillId="0" borderId="0" xfId="0" applyFont="1" applyBorder="1" applyAlignment="1">
      <alignment horizontal="center"/>
    </xf>
    <xf numFmtId="164" fontId="43" fillId="0" borderId="29" xfId="0" applyNumberFormat="1" applyFont="1" applyBorder="1" applyAlignment="1">
      <alignment horizontal="center"/>
    </xf>
    <xf numFmtId="0" fontId="43" fillId="9" borderId="14" xfId="0" applyFont="1" applyFill="1" applyBorder="1" applyAlignment="1">
      <alignment horizontal="left"/>
    </xf>
    <xf numFmtId="0" fontId="43" fillId="9" borderId="15" xfId="0" applyFont="1" applyFill="1" applyBorder="1"/>
    <xf numFmtId="0" fontId="43" fillId="0" borderId="15" xfId="0" applyFont="1" applyBorder="1"/>
    <xf numFmtId="0" fontId="43" fillId="9" borderId="15" xfId="0" applyFont="1" applyFill="1" applyBorder="1" applyAlignment="1">
      <alignment horizontal="center"/>
    </xf>
    <xf numFmtId="0" fontId="44" fillId="9" borderId="16" xfId="0" applyFont="1" applyFill="1" applyBorder="1" applyAlignment="1">
      <alignment horizontal="center"/>
    </xf>
    <xf numFmtId="1" fontId="43" fillId="9" borderId="15" xfId="0" applyNumberFormat="1" applyFont="1" applyFill="1" applyBorder="1" applyAlignment="1">
      <alignment horizontal="center"/>
    </xf>
    <xf numFmtId="0" fontId="45" fillId="9" borderId="15" xfId="0" applyFont="1" applyFill="1" applyBorder="1" applyAlignment="1">
      <alignment horizontal="center"/>
    </xf>
    <xf numFmtId="164" fontId="43" fillId="9" borderId="38" xfId="0" applyNumberFormat="1" applyFont="1" applyFill="1" applyBorder="1" applyAlignment="1">
      <alignment horizontal="center"/>
    </xf>
    <xf numFmtId="0" fontId="43" fillId="9" borderId="17" xfId="0" applyFont="1" applyFill="1" applyBorder="1" applyAlignment="1">
      <alignment horizontal="left"/>
    </xf>
    <xf numFmtId="0" fontId="43" fillId="9" borderId="0" xfId="0" applyFont="1" applyFill="1" applyBorder="1" applyAlignment="1">
      <alignment horizontal="center"/>
    </xf>
    <xf numFmtId="0" fontId="44" fillId="9" borderId="18" xfId="0" applyFont="1" applyFill="1" applyBorder="1" applyAlignment="1">
      <alignment horizontal="center"/>
    </xf>
    <xf numFmtId="1" fontId="43" fillId="9" borderId="0" xfId="0" applyNumberFormat="1" applyFont="1" applyFill="1" applyBorder="1" applyAlignment="1">
      <alignment horizontal="center"/>
    </xf>
    <xf numFmtId="0" fontId="45" fillId="9" borderId="0" xfId="0" applyFont="1" applyFill="1" applyBorder="1" applyAlignment="1">
      <alignment horizontal="center"/>
    </xf>
    <xf numFmtId="164" fontId="43" fillId="9" borderId="29" xfId="0" applyNumberFormat="1" applyFont="1" applyFill="1" applyBorder="1" applyAlignment="1">
      <alignment horizontal="center"/>
    </xf>
    <xf numFmtId="0" fontId="43" fillId="9" borderId="19" xfId="0" applyFont="1" applyFill="1" applyBorder="1" applyAlignment="1">
      <alignment horizontal="left"/>
    </xf>
    <xf numFmtId="0" fontId="43" fillId="9" borderId="11" xfId="0" applyFont="1" applyFill="1" applyBorder="1" applyAlignment="1">
      <alignment horizontal="center"/>
    </xf>
    <xf numFmtId="0" fontId="44" fillId="9" borderId="20" xfId="0" applyFont="1" applyFill="1" applyBorder="1" applyAlignment="1">
      <alignment horizontal="center"/>
    </xf>
    <xf numFmtId="1" fontId="43" fillId="9" borderId="11" xfId="0" applyNumberFormat="1" applyFont="1" applyFill="1" applyBorder="1" applyAlignment="1">
      <alignment horizontal="center"/>
    </xf>
    <xf numFmtId="0" fontId="45" fillId="9" borderId="11" xfId="0" applyFont="1" applyFill="1" applyBorder="1" applyAlignment="1">
      <alignment horizontal="center"/>
    </xf>
    <xf numFmtId="164" fontId="43" fillId="9" borderId="43" xfId="0" applyNumberFormat="1" applyFont="1" applyFill="1" applyBorder="1" applyAlignment="1">
      <alignment horizontal="center"/>
    </xf>
    <xf numFmtId="0" fontId="44" fillId="0" borderId="28" xfId="0" applyFont="1" applyBorder="1" applyAlignment="1">
      <alignment horizontal="center"/>
    </xf>
    <xf numFmtId="0" fontId="44" fillId="0" borderId="0" xfId="0" applyFont="1" applyBorder="1" applyAlignment="1">
      <alignment horizontal="right"/>
    </xf>
    <xf numFmtId="0" fontId="44" fillId="0" borderId="0" xfId="0" applyFont="1" applyBorder="1" applyAlignment="1">
      <alignment horizontal="left"/>
    </xf>
    <xf numFmtId="0" fontId="44" fillId="0" borderId="0" xfId="0" applyFont="1" applyBorder="1"/>
    <xf numFmtId="0" fontId="25" fillId="2" borderId="8" xfId="0" applyFont="1" applyFill="1" applyBorder="1" applyAlignment="1">
      <alignment horizontal="center"/>
    </xf>
    <xf numFmtId="0" fontId="25" fillId="2" borderId="9" xfId="0" applyFont="1" applyFill="1" applyBorder="1" applyAlignment="1">
      <alignment horizontal="center"/>
    </xf>
    <xf numFmtId="0" fontId="25" fillId="2" borderId="15" xfId="0" applyFont="1" applyFill="1" applyBorder="1" applyAlignment="1">
      <alignment horizontal="center"/>
    </xf>
    <xf numFmtId="0" fontId="36" fillId="0" borderId="15" xfId="0" applyFont="1" applyFill="1" applyBorder="1" applyAlignment="1">
      <alignment horizontal="right"/>
    </xf>
    <xf numFmtId="0" fontId="36" fillId="0" borderId="0" xfId="0" applyFont="1" applyFill="1" applyBorder="1" applyAlignment="1">
      <alignment horizontal="right"/>
    </xf>
    <xf numFmtId="0" fontId="36" fillId="11" borderId="0" xfId="0" applyFont="1" applyFill="1" applyBorder="1" applyAlignment="1">
      <alignment horizontal="right"/>
    </xf>
    <xf numFmtId="0" fontId="36" fillId="13" borderId="0" xfId="0" applyFont="1" applyFill="1" applyBorder="1" applyAlignment="1">
      <alignment horizontal="right"/>
    </xf>
    <xf numFmtId="0" fontId="36" fillId="14" borderId="0" xfId="0" applyFont="1" applyFill="1" applyBorder="1" applyAlignment="1">
      <alignment horizontal="right"/>
    </xf>
    <xf numFmtId="0" fontId="36" fillId="5" borderId="0" xfId="0" applyFont="1" applyFill="1" applyBorder="1" applyAlignment="1">
      <alignment horizontal="right"/>
    </xf>
    <xf numFmtId="0" fontId="36" fillId="0" borderId="0" xfId="0" applyFont="1" applyBorder="1" applyAlignment="1">
      <alignment horizontal="right"/>
    </xf>
    <xf numFmtId="16" fontId="25" fillId="0" borderId="0" xfId="0" applyNumberFormat="1" applyFont="1" applyAlignment="1">
      <alignment horizontal="center"/>
    </xf>
    <xf numFmtId="0" fontId="39" fillId="2" borderId="35" xfId="0" applyFont="1" applyFill="1" applyBorder="1" applyAlignment="1">
      <alignment horizontal="center" vertical="center" wrapText="1"/>
    </xf>
    <xf numFmtId="0" fontId="39" fillId="2" borderId="40" xfId="0" applyFont="1" applyFill="1" applyBorder="1" applyAlignment="1">
      <alignment horizontal="center" vertical="center" wrapText="1"/>
    </xf>
    <xf numFmtId="0" fontId="39" fillId="2" borderId="35" xfId="0" applyFont="1" applyFill="1" applyBorder="1" applyAlignment="1">
      <alignment horizontal="right" vertical="center" wrapText="1"/>
    </xf>
    <xf numFmtId="0" fontId="39" fillId="2" borderId="40" xfId="0" applyFont="1" applyFill="1" applyBorder="1" applyAlignment="1">
      <alignment horizontal="right" vertical="center" wrapText="1"/>
    </xf>
    <xf numFmtId="0" fontId="39" fillId="2" borderId="36" xfId="0" applyFont="1" applyFill="1" applyBorder="1" applyAlignment="1">
      <alignment horizontal="center" vertical="center" wrapText="1"/>
    </xf>
    <xf numFmtId="0" fontId="39" fillId="2" borderId="41" xfId="0" applyFont="1" applyFill="1" applyBorder="1" applyAlignment="1">
      <alignment horizontal="center" vertical="center" wrapText="1"/>
    </xf>
    <xf numFmtId="0" fontId="39" fillId="2" borderId="36" xfId="0" applyFont="1" applyFill="1" applyBorder="1" applyAlignment="1">
      <alignment horizontal="center" vertical="center"/>
    </xf>
    <xf numFmtId="0" fontId="39" fillId="2" borderId="41" xfId="0" applyFont="1" applyFill="1" applyBorder="1" applyAlignment="1">
      <alignment horizontal="center" vertical="center"/>
    </xf>
    <xf numFmtId="0" fontId="43" fillId="9" borderId="0" xfId="0" applyFont="1" applyFill="1" applyBorder="1" applyAlignment="1">
      <alignment horizontal="left"/>
    </xf>
    <xf numFmtId="0" fontId="43" fillId="9" borderId="11" xfId="0" applyFont="1" applyFill="1" applyBorder="1" applyAlignment="1">
      <alignment horizontal="left"/>
    </xf>
    <xf numFmtId="0" fontId="35" fillId="2" borderId="8" xfId="0" applyFont="1" applyFill="1" applyBorder="1" applyAlignment="1">
      <alignment horizontal="center"/>
    </xf>
    <xf numFmtId="0" fontId="35" fillId="2" borderId="9" xfId="0" applyFont="1" applyFill="1" applyBorder="1" applyAlignment="1">
      <alignment horizontal="center"/>
    </xf>
    <xf numFmtId="0" fontId="39" fillId="2" borderId="39" xfId="0" applyFont="1" applyFill="1" applyBorder="1" applyAlignment="1">
      <alignment horizontal="center" vertical="center"/>
    </xf>
    <xf numFmtId="0" fontId="39" fillId="2" borderId="44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2" fillId="2" borderId="36" xfId="0" applyFont="1" applyFill="1" applyBorder="1" applyAlignment="1">
      <alignment horizontal="center" vertical="center" wrapText="1"/>
    </xf>
    <xf numFmtId="0" fontId="12" fillId="2" borderId="41" xfId="0" applyFont="1" applyFill="1" applyBorder="1" applyAlignment="1">
      <alignment horizontal="center" vertical="center" wrapText="1"/>
    </xf>
    <xf numFmtId="0" fontId="12" fillId="2" borderId="36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0" fontId="12" fillId="2" borderId="39" xfId="0" applyFont="1" applyFill="1" applyBorder="1" applyAlignment="1">
      <alignment horizontal="center" vertical="center"/>
    </xf>
    <xf numFmtId="0" fontId="12" fillId="2" borderId="44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left"/>
    </xf>
    <xf numFmtId="0" fontId="8" fillId="9" borderId="11" xfId="0" applyFont="1" applyFill="1" applyBorder="1" applyAlignment="1">
      <alignment horizontal="left"/>
    </xf>
    <xf numFmtId="0" fontId="12" fillId="2" borderId="35" xfId="0" applyFont="1" applyFill="1" applyBorder="1" applyAlignment="1">
      <alignment horizontal="center" vertical="center" wrapText="1"/>
    </xf>
    <xf numFmtId="0" fontId="12" fillId="2" borderId="40" xfId="0" applyFont="1" applyFill="1" applyBorder="1" applyAlignment="1">
      <alignment horizontal="center" vertical="center" wrapText="1"/>
    </xf>
    <xf numFmtId="0" fontId="12" fillId="2" borderId="37" xfId="0" applyFont="1" applyFill="1" applyBorder="1" applyAlignment="1">
      <alignment horizontal="left" vertical="center"/>
    </xf>
    <xf numFmtId="0" fontId="12" fillId="2" borderId="42" xfId="0" applyFont="1" applyFill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52" xfId="0" applyBorder="1" applyAlignment="1">
      <alignment wrapText="1"/>
    </xf>
    <xf numFmtId="0" fontId="0" fillId="0" borderId="53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54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1" fontId="0" fillId="0" borderId="0" xfId="0" applyNumberFormat="1"/>
    <xf numFmtId="0" fontId="0" fillId="0" borderId="59" xfId="0" applyBorder="1" applyAlignment="1">
      <alignment wrapText="1"/>
    </xf>
    <xf numFmtId="0" fontId="0" fillId="0" borderId="51" xfId="0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48" xfId="0" applyBorder="1"/>
    <xf numFmtId="0" fontId="0" fillId="0" borderId="60" xfId="0" applyBorder="1"/>
    <xf numFmtId="0" fontId="0" fillId="18" borderId="61" xfId="0" applyFill="1" applyBorder="1"/>
    <xf numFmtId="0" fontId="0" fillId="18" borderId="62" xfId="0" applyFill="1" applyBorder="1"/>
    <xf numFmtId="0" fontId="0" fillId="18" borderId="6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F683A-AFD0-3445-8E4B-FE3DC56ABD66}">
  <sheetPr>
    <pageSetUpPr fitToPage="1"/>
  </sheetPr>
  <dimension ref="A1:S117"/>
  <sheetViews>
    <sheetView zoomScale="124" zoomScaleNormal="124" workbookViewId="0">
      <pane ySplit="18" topLeftCell="A19" activePane="bottomLeft" state="frozen"/>
      <selection pane="bottomLeft" activeCell="J42" sqref="J42"/>
    </sheetView>
  </sheetViews>
  <sheetFormatPr defaultColWidth="11.125" defaultRowHeight="15.75"/>
  <cols>
    <col min="1" max="1" width="12" style="142" bestFit="1" customWidth="1"/>
    <col min="2" max="2" width="6.875" style="318" customWidth="1"/>
    <col min="3" max="3" width="3.625" style="306" customWidth="1"/>
    <col min="4" max="4" width="6" style="143" customWidth="1"/>
    <col min="5" max="5" width="8.125" style="143" customWidth="1"/>
    <col min="6" max="6" width="15.625" style="143" customWidth="1"/>
    <col min="7" max="7" width="21" style="143" customWidth="1"/>
    <col min="8" max="8" width="10.375" style="143" customWidth="1"/>
    <col min="9" max="9" width="10.875" style="143" customWidth="1"/>
    <col min="10" max="10" width="11.625" style="143" customWidth="1"/>
    <col min="11" max="11" width="11.125" style="143"/>
    <col min="12" max="12" width="12.625" style="143" bestFit="1" customWidth="1"/>
    <col min="13" max="17" width="11.125" style="143"/>
    <col min="18" max="18" width="12.125" style="143" customWidth="1"/>
    <col min="19" max="19" width="29" style="143" customWidth="1"/>
    <col min="20" max="16384" width="11.125" style="143"/>
  </cols>
  <sheetData>
    <row r="1" spans="1:18" ht="26.1" customHeight="1">
      <c r="E1" s="144" t="s">
        <v>120</v>
      </c>
      <c r="R1" s="145">
        <v>43676</v>
      </c>
    </row>
    <row r="2" spans="1:18" ht="8.1" customHeight="1">
      <c r="R2" s="146" t="s">
        <v>137</v>
      </c>
    </row>
    <row r="3" spans="1:18" ht="17.100000000000001" customHeight="1">
      <c r="E3" s="147"/>
      <c r="F3" s="148"/>
      <c r="G3" s="148"/>
      <c r="H3" s="148"/>
      <c r="I3" s="148"/>
      <c r="J3" s="148"/>
      <c r="L3" s="339" t="s">
        <v>18</v>
      </c>
      <c r="M3" s="149" t="s">
        <v>19</v>
      </c>
      <c r="R3" s="150" t="s">
        <v>140</v>
      </c>
    </row>
    <row r="4" spans="1:18" ht="6" customHeight="1">
      <c r="E4" s="151"/>
      <c r="F4" s="152"/>
      <c r="G4" s="152"/>
      <c r="H4" s="152"/>
      <c r="I4" s="152"/>
      <c r="J4" s="152"/>
      <c r="K4" s="152"/>
      <c r="L4" s="152"/>
      <c r="M4" s="153"/>
    </row>
    <row r="5" spans="1:18" ht="16.5" thickBot="1">
      <c r="E5" s="155"/>
      <c r="F5" s="156" t="s">
        <v>9</v>
      </c>
      <c r="G5" s="157"/>
      <c r="H5" s="157"/>
      <c r="I5" s="157"/>
      <c r="J5" s="157"/>
      <c r="K5" s="157"/>
      <c r="L5" s="157"/>
      <c r="M5" s="157"/>
      <c r="N5" s="157"/>
      <c r="O5" s="157"/>
      <c r="P5" s="157"/>
      <c r="Q5" s="157"/>
    </row>
    <row r="6" spans="1:18">
      <c r="E6" s="158" t="s">
        <v>1</v>
      </c>
      <c r="F6" s="159" t="s">
        <v>10</v>
      </c>
      <c r="G6" s="160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2"/>
    </row>
    <row r="7" spans="1:18">
      <c r="E7" s="158" t="s">
        <v>2</v>
      </c>
      <c r="F7" s="278" t="s">
        <v>12</v>
      </c>
      <c r="G7" s="279"/>
      <c r="H7" s="280"/>
      <c r="I7" s="280"/>
      <c r="J7" s="280"/>
      <c r="K7" s="280"/>
      <c r="L7" s="280"/>
      <c r="M7" s="280"/>
      <c r="N7" s="280"/>
      <c r="O7" s="280"/>
      <c r="P7" s="280"/>
      <c r="Q7" s="280"/>
      <c r="R7" s="163"/>
    </row>
    <row r="8" spans="1:18">
      <c r="E8" s="158" t="s">
        <v>3</v>
      </c>
      <c r="F8" s="278" t="s">
        <v>11</v>
      </c>
      <c r="G8" s="279"/>
      <c r="H8" s="280"/>
      <c r="I8" s="280"/>
      <c r="J8" s="280"/>
      <c r="K8" s="280"/>
      <c r="L8" s="280"/>
      <c r="M8" s="280"/>
      <c r="N8" s="280"/>
      <c r="O8" s="280"/>
      <c r="P8" s="280"/>
      <c r="Q8" s="280"/>
      <c r="R8" s="163"/>
    </row>
    <row r="9" spans="1:18">
      <c r="E9" s="158" t="s">
        <v>4</v>
      </c>
      <c r="F9" s="278" t="s">
        <v>22</v>
      </c>
      <c r="G9" s="279"/>
      <c r="H9" s="280"/>
      <c r="I9" s="280"/>
      <c r="J9" s="280"/>
      <c r="K9" s="280"/>
      <c r="L9" s="280"/>
      <c r="M9" s="281"/>
      <c r="N9" s="279"/>
      <c r="O9" s="280"/>
      <c r="P9" s="280"/>
      <c r="Q9" s="280"/>
      <c r="R9" s="163"/>
    </row>
    <row r="10" spans="1:18">
      <c r="E10" s="158" t="s">
        <v>5</v>
      </c>
      <c r="F10" s="278" t="s">
        <v>13</v>
      </c>
      <c r="G10" s="280"/>
      <c r="H10" s="280"/>
      <c r="I10" s="280"/>
      <c r="J10" s="280"/>
      <c r="K10" s="280"/>
      <c r="L10" s="280"/>
      <c r="M10" s="280"/>
      <c r="N10" s="280"/>
      <c r="O10" s="280"/>
      <c r="P10" s="280"/>
      <c r="Q10" s="280"/>
      <c r="R10" s="163"/>
    </row>
    <row r="11" spans="1:18">
      <c r="E11" s="158" t="s">
        <v>6</v>
      </c>
      <c r="F11" s="278" t="s">
        <v>142</v>
      </c>
      <c r="G11" s="280"/>
      <c r="H11" s="280"/>
      <c r="I11" s="280"/>
      <c r="J11" s="280"/>
      <c r="K11" s="280"/>
      <c r="L11" s="280"/>
      <c r="M11" s="280"/>
      <c r="N11" s="280"/>
      <c r="O11" s="280"/>
      <c r="P11" s="280"/>
      <c r="Q11" s="280"/>
      <c r="R11" s="163"/>
    </row>
    <row r="12" spans="1:18" ht="16.5" thickBot="1">
      <c r="E12" s="158" t="s">
        <v>7</v>
      </c>
      <c r="F12" s="164" t="s">
        <v>17</v>
      </c>
      <c r="G12" s="165"/>
      <c r="H12" s="165"/>
      <c r="I12" s="165"/>
      <c r="J12" s="165"/>
      <c r="K12" s="165"/>
      <c r="L12" s="165"/>
      <c r="M12" s="165"/>
      <c r="N12" s="165"/>
      <c r="O12" s="165"/>
      <c r="P12" s="165"/>
      <c r="Q12" s="165"/>
      <c r="R12" s="166"/>
    </row>
    <row r="13" spans="1:18">
      <c r="E13" s="158" t="s">
        <v>33</v>
      </c>
      <c r="F13" s="345" t="s">
        <v>141</v>
      </c>
      <c r="G13" s="157"/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7"/>
    </row>
    <row r="14" spans="1:18" ht="8.1" customHeight="1" thickBot="1">
      <c r="F14" s="149"/>
      <c r="R14" s="152"/>
    </row>
    <row r="15" spans="1:18" ht="15.95" customHeight="1" thickBot="1">
      <c r="A15" s="389">
        <v>43718</v>
      </c>
      <c r="E15" s="167" t="s">
        <v>121</v>
      </c>
      <c r="F15" s="149"/>
      <c r="J15" s="380"/>
      <c r="K15" s="380"/>
      <c r="L15" s="380"/>
      <c r="M15" s="381"/>
      <c r="N15" s="379" t="s">
        <v>15</v>
      </c>
      <c r="O15" s="381"/>
      <c r="P15" s="381"/>
      <c r="Q15" s="168"/>
    </row>
    <row r="16" spans="1:18" ht="15.95" customHeight="1" thickBot="1">
      <c r="F16" s="149"/>
      <c r="J16" s="169"/>
      <c r="K16" s="170">
        <v>4</v>
      </c>
      <c r="L16" s="400" t="s">
        <v>25</v>
      </c>
      <c r="M16" s="401"/>
      <c r="N16" s="171" t="s">
        <v>26</v>
      </c>
      <c r="O16" s="171" t="s">
        <v>27</v>
      </c>
      <c r="P16" s="172"/>
      <c r="Q16" s="173"/>
      <c r="R16" s="174" t="s">
        <v>21</v>
      </c>
    </row>
    <row r="17" spans="1:19" ht="27" customHeight="1">
      <c r="A17" s="390" t="s">
        <v>77</v>
      </c>
      <c r="B17" s="392" t="s">
        <v>52</v>
      </c>
      <c r="C17" s="307"/>
      <c r="D17" s="394" t="s">
        <v>51</v>
      </c>
      <c r="E17" s="394" t="s">
        <v>0</v>
      </c>
      <c r="F17" s="396" t="s">
        <v>75</v>
      </c>
      <c r="G17" s="396" t="s">
        <v>76</v>
      </c>
      <c r="H17" s="396" t="s">
        <v>23</v>
      </c>
      <c r="I17" s="402" t="s">
        <v>24</v>
      </c>
      <c r="J17" s="175" t="s">
        <v>148</v>
      </c>
      <c r="K17" s="340" t="s">
        <v>36</v>
      </c>
      <c r="L17" s="341">
        <v>0.4</v>
      </c>
      <c r="M17" s="342">
        <v>0.5</v>
      </c>
      <c r="N17" s="343">
        <v>0.6</v>
      </c>
      <c r="O17" s="343">
        <v>0.67</v>
      </c>
      <c r="P17" s="175" t="s">
        <v>34</v>
      </c>
      <c r="Q17" s="305" t="s">
        <v>35</v>
      </c>
      <c r="R17" s="344">
        <f>22/7</f>
        <v>3.1428571428571428</v>
      </c>
    </row>
    <row r="18" spans="1:19" ht="24.75" thickBot="1">
      <c r="A18" s="391"/>
      <c r="B18" s="393"/>
      <c r="C18" s="308" t="s">
        <v>130</v>
      </c>
      <c r="D18" s="395"/>
      <c r="E18" s="395"/>
      <c r="F18" s="397"/>
      <c r="G18" s="397"/>
      <c r="H18" s="397"/>
      <c r="I18" s="403"/>
      <c r="J18" s="304" t="s">
        <v>1</v>
      </c>
      <c r="K18" s="298" t="s">
        <v>131</v>
      </c>
      <c r="L18" s="299" t="s">
        <v>132</v>
      </c>
      <c r="M18" s="300" t="s">
        <v>133</v>
      </c>
      <c r="N18" s="303" t="s">
        <v>134</v>
      </c>
      <c r="O18" s="301" t="s">
        <v>6</v>
      </c>
      <c r="P18" s="302" t="s">
        <v>7</v>
      </c>
      <c r="Q18" s="300" t="s">
        <v>33</v>
      </c>
      <c r="R18" s="201" t="s">
        <v>20</v>
      </c>
      <c r="S18" s="202" t="s">
        <v>116</v>
      </c>
    </row>
    <row r="19" spans="1:19" ht="18.75">
      <c r="A19" s="276" t="s">
        <v>107</v>
      </c>
      <c r="B19" s="382" t="s">
        <v>144</v>
      </c>
      <c r="C19" s="205">
        <v>1</v>
      </c>
      <c r="D19" s="206" t="s">
        <v>50</v>
      </c>
      <c r="E19" s="204">
        <v>5369</v>
      </c>
      <c r="F19" s="205" t="s">
        <v>112</v>
      </c>
      <c r="G19" s="205" t="s">
        <v>109</v>
      </c>
      <c r="H19" s="206" t="s">
        <v>42</v>
      </c>
      <c r="I19" s="210">
        <v>748</v>
      </c>
      <c r="J19" s="207">
        <v>12.8</v>
      </c>
      <c r="K19" s="203">
        <f t="shared" ref="K19:K47" si="0">Q19-$K$16</f>
        <v>187.3</v>
      </c>
      <c r="L19" s="208">
        <f t="shared" ref="L19:M40" si="1">$R19*L$17</f>
        <v>89.76</v>
      </c>
      <c r="M19" s="208">
        <f t="shared" si="1"/>
        <v>112.2</v>
      </c>
      <c r="N19" s="208">
        <f t="shared" ref="N19:N50" si="2">$K19*N$17</f>
        <v>112.38000000000001</v>
      </c>
      <c r="O19" s="208">
        <f t="shared" ref="O19:O50" si="3">$R19*O$17</f>
        <v>150.34800000000001</v>
      </c>
      <c r="P19" s="213">
        <v>71.400000000000006</v>
      </c>
      <c r="Q19" s="207">
        <v>191.3</v>
      </c>
      <c r="R19" s="209">
        <f t="shared" ref="R19:R47" si="4">P19*$R$17</f>
        <v>224.4</v>
      </c>
      <c r="S19" s="189" t="s">
        <v>43</v>
      </c>
    </row>
    <row r="20" spans="1:19" ht="18.75">
      <c r="A20" s="275" t="s">
        <v>107</v>
      </c>
      <c r="B20" s="383" t="s">
        <v>144</v>
      </c>
      <c r="C20" s="178">
        <v>2</v>
      </c>
      <c r="D20" s="179" t="s">
        <v>50</v>
      </c>
      <c r="E20" s="177">
        <v>30700</v>
      </c>
      <c r="F20" s="178" t="s">
        <v>112</v>
      </c>
      <c r="G20" s="178" t="s">
        <v>81</v>
      </c>
      <c r="H20" s="179" t="s">
        <v>14</v>
      </c>
      <c r="I20" s="211">
        <v>410</v>
      </c>
      <c r="J20" s="180">
        <v>18</v>
      </c>
      <c r="K20" s="181">
        <f t="shared" si="0"/>
        <v>166</v>
      </c>
      <c r="L20" s="182">
        <f t="shared" si="1"/>
        <v>90.639999999999986</v>
      </c>
      <c r="M20" s="182">
        <f t="shared" si="1"/>
        <v>113.29999999999998</v>
      </c>
      <c r="N20" s="182">
        <f t="shared" si="2"/>
        <v>99.6</v>
      </c>
      <c r="O20" s="182">
        <f t="shared" si="3"/>
        <v>151.82199999999997</v>
      </c>
      <c r="P20" s="213">
        <v>72.099999999999994</v>
      </c>
      <c r="Q20" s="180">
        <v>170</v>
      </c>
      <c r="R20" s="183">
        <f t="shared" si="4"/>
        <v>226.59999999999997</v>
      </c>
    </row>
    <row r="21" spans="1:19" ht="18.75">
      <c r="A21" s="275" t="s">
        <v>107</v>
      </c>
      <c r="B21" s="383" t="s">
        <v>144</v>
      </c>
      <c r="C21" s="178">
        <v>3</v>
      </c>
      <c r="D21" s="179" t="s">
        <v>50</v>
      </c>
      <c r="E21" s="177">
        <v>31048</v>
      </c>
      <c r="F21" s="178" t="s">
        <v>112</v>
      </c>
      <c r="G21" s="178" t="s">
        <v>109</v>
      </c>
      <c r="H21" s="179" t="s">
        <v>14</v>
      </c>
      <c r="I21" s="211">
        <v>615</v>
      </c>
      <c r="J21" s="180">
        <v>17.5</v>
      </c>
      <c r="K21" s="181">
        <f t="shared" si="0"/>
        <v>148.9</v>
      </c>
      <c r="L21" s="182">
        <f t="shared" si="1"/>
        <v>92.902857142857158</v>
      </c>
      <c r="M21" s="182">
        <f t="shared" si="1"/>
        <v>116.12857142857143</v>
      </c>
      <c r="N21" s="182">
        <f t="shared" si="2"/>
        <v>89.34</v>
      </c>
      <c r="O21" s="182">
        <f t="shared" si="3"/>
        <v>155.61228571428572</v>
      </c>
      <c r="P21" s="213">
        <v>73.900000000000006</v>
      </c>
      <c r="Q21" s="180">
        <v>152.9</v>
      </c>
      <c r="R21" s="183">
        <f t="shared" si="4"/>
        <v>232.25714285714287</v>
      </c>
      <c r="S21" s="189" t="s">
        <v>43</v>
      </c>
    </row>
    <row r="22" spans="1:19" ht="18.75">
      <c r="A22" s="275" t="s">
        <v>107</v>
      </c>
      <c r="B22" s="383" t="s">
        <v>144</v>
      </c>
      <c r="C22" s="178">
        <v>4</v>
      </c>
      <c r="D22" s="179" t="s">
        <v>50</v>
      </c>
      <c r="E22" s="177">
        <v>30570</v>
      </c>
      <c r="F22" s="178" t="s">
        <v>112</v>
      </c>
      <c r="G22" s="178" t="s">
        <v>80</v>
      </c>
      <c r="H22" s="179" t="s">
        <v>14</v>
      </c>
      <c r="I22" s="211">
        <v>376</v>
      </c>
      <c r="J22" s="180">
        <v>18</v>
      </c>
      <c r="K22" s="181">
        <f t="shared" si="0"/>
        <v>147</v>
      </c>
      <c r="L22" s="182">
        <f t="shared" si="1"/>
        <v>93.028571428571425</v>
      </c>
      <c r="M22" s="182">
        <f t="shared" si="1"/>
        <v>116.28571428571428</v>
      </c>
      <c r="N22" s="182">
        <f t="shared" si="2"/>
        <v>88.2</v>
      </c>
      <c r="O22" s="182">
        <f t="shared" si="3"/>
        <v>155.82285714285715</v>
      </c>
      <c r="P22" s="213">
        <v>74</v>
      </c>
      <c r="Q22" s="180">
        <v>151</v>
      </c>
      <c r="R22" s="183">
        <f t="shared" si="4"/>
        <v>232.57142857142856</v>
      </c>
    </row>
    <row r="23" spans="1:19" ht="18.75">
      <c r="A23" s="275" t="s">
        <v>107</v>
      </c>
      <c r="B23" s="383" t="s">
        <v>144</v>
      </c>
      <c r="C23" s="178">
        <v>5</v>
      </c>
      <c r="D23" s="179" t="s">
        <v>50</v>
      </c>
      <c r="E23" s="177">
        <v>30566</v>
      </c>
      <c r="F23" s="178" t="s">
        <v>112</v>
      </c>
      <c r="G23" s="178"/>
      <c r="H23" s="179" t="s">
        <v>14</v>
      </c>
      <c r="I23" s="211">
        <v>330</v>
      </c>
      <c r="J23" s="180">
        <v>20</v>
      </c>
      <c r="K23" s="181">
        <f t="shared" si="0"/>
        <v>143</v>
      </c>
      <c r="L23" s="182">
        <f t="shared" si="1"/>
        <v>93.280000000000015</v>
      </c>
      <c r="M23" s="182">
        <f t="shared" si="1"/>
        <v>116.60000000000001</v>
      </c>
      <c r="N23" s="182">
        <f t="shared" si="2"/>
        <v>85.8</v>
      </c>
      <c r="O23" s="182">
        <f t="shared" si="3"/>
        <v>156.24400000000003</v>
      </c>
      <c r="P23" s="213">
        <v>74.2</v>
      </c>
      <c r="Q23" s="180">
        <v>147</v>
      </c>
      <c r="R23" s="183">
        <f t="shared" si="4"/>
        <v>233.20000000000002</v>
      </c>
    </row>
    <row r="24" spans="1:19" ht="18.75">
      <c r="A24" s="184" t="s">
        <v>79</v>
      </c>
      <c r="B24" s="319" t="s">
        <v>114</v>
      </c>
      <c r="C24" s="309">
        <v>7</v>
      </c>
      <c r="D24" s="181" t="s">
        <v>53</v>
      </c>
      <c r="E24" s="185" t="s">
        <v>68</v>
      </c>
      <c r="F24" s="186" t="s">
        <v>112</v>
      </c>
      <c r="G24" s="187" t="s">
        <v>97</v>
      </c>
      <c r="H24" s="188" t="s">
        <v>14</v>
      </c>
      <c r="I24" s="212">
        <v>695</v>
      </c>
      <c r="J24" s="188">
        <v>18</v>
      </c>
      <c r="K24" s="181">
        <f t="shared" si="0"/>
        <v>180</v>
      </c>
      <c r="L24" s="182">
        <f t="shared" si="1"/>
        <v>94.034285714285716</v>
      </c>
      <c r="M24" s="182">
        <f t="shared" si="1"/>
        <v>117.54285714285713</v>
      </c>
      <c r="N24" s="182">
        <f t="shared" si="2"/>
        <v>108</v>
      </c>
      <c r="O24" s="182">
        <f t="shared" si="3"/>
        <v>157.50742857142856</v>
      </c>
      <c r="P24" s="213">
        <v>74.8</v>
      </c>
      <c r="Q24" s="180">
        <v>184</v>
      </c>
      <c r="R24" s="183">
        <f t="shared" si="4"/>
        <v>235.08571428571426</v>
      </c>
    </row>
    <row r="25" spans="1:19" ht="18.75">
      <c r="A25" s="223" t="s">
        <v>79</v>
      </c>
      <c r="B25" s="320" t="s">
        <v>114</v>
      </c>
      <c r="C25" s="310">
        <v>1</v>
      </c>
      <c r="D25" s="224" t="s">
        <v>53</v>
      </c>
      <c r="E25" s="225" t="s">
        <v>64</v>
      </c>
      <c r="F25" s="225" t="s">
        <v>112</v>
      </c>
      <c r="G25" s="226" t="s">
        <v>95</v>
      </c>
      <c r="H25" s="227" t="s">
        <v>14</v>
      </c>
      <c r="I25" s="228">
        <v>415</v>
      </c>
      <c r="J25" s="227">
        <v>15</v>
      </c>
      <c r="K25" s="224">
        <f t="shared" si="0"/>
        <v>150</v>
      </c>
      <c r="L25" s="229">
        <f t="shared" si="1"/>
        <v>94.537142857142868</v>
      </c>
      <c r="M25" s="229">
        <f t="shared" si="1"/>
        <v>118.17142857142858</v>
      </c>
      <c r="N25" s="229">
        <f t="shared" si="2"/>
        <v>90</v>
      </c>
      <c r="O25" s="229">
        <f t="shared" si="3"/>
        <v>158.3497142857143</v>
      </c>
      <c r="P25" s="268">
        <v>75.2</v>
      </c>
      <c r="Q25" s="270">
        <v>154</v>
      </c>
      <c r="R25" s="230">
        <f t="shared" si="4"/>
        <v>236.34285714285716</v>
      </c>
    </row>
    <row r="26" spans="1:19" ht="18.75">
      <c r="A26" s="223" t="s">
        <v>79</v>
      </c>
      <c r="B26" s="320" t="s">
        <v>114</v>
      </c>
      <c r="C26" s="310">
        <v>1</v>
      </c>
      <c r="D26" s="224" t="s">
        <v>50</v>
      </c>
      <c r="E26" s="225">
        <v>31256</v>
      </c>
      <c r="F26" s="225" t="s">
        <v>112</v>
      </c>
      <c r="G26" s="226" t="s">
        <v>80</v>
      </c>
      <c r="H26" s="227" t="s">
        <v>14</v>
      </c>
      <c r="I26" s="228">
        <v>417</v>
      </c>
      <c r="J26" s="227">
        <v>15</v>
      </c>
      <c r="K26" s="224">
        <f t="shared" si="0"/>
        <v>153</v>
      </c>
      <c r="L26" s="229">
        <f t="shared" si="1"/>
        <v>94.662857142857149</v>
      </c>
      <c r="M26" s="229">
        <f t="shared" si="1"/>
        <v>118.32857142857142</v>
      </c>
      <c r="N26" s="229">
        <f t="shared" si="2"/>
        <v>91.8</v>
      </c>
      <c r="O26" s="229">
        <f t="shared" si="3"/>
        <v>158.56028571428573</v>
      </c>
      <c r="P26" s="268">
        <v>75.3</v>
      </c>
      <c r="Q26" s="270">
        <v>157</v>
      </c>
      <c r="R26" s="230">
        <f t="shared" si="4"/>
        <v>236.65714285714284</v>
      </c>
    </row>
    <row r="27" spans="1:19" ht="18.75">
      <c r="A27" s="184" t="s">
        <v>79</v>
      </c>
      <c r="B27" s="319" t="s">
        <v>115</v>
      </c>
      <c r="C27" s="309">
        <v>1</v>
      </c>
      <c r="D27" s="181" t="s">
        <v>53</v>
      </c>
      <c r="E27" s="185" t="s">
        <v>69</v>
      </c>
      <c r="F27" s="186" t="s">
        <v>106</v>
      </c>
      <c r="G27" s="187" t="s">
        <v>98</v>
      </c>
      <c r="H27" s="188" t="s">
        <v>14</v>
      </c>
      <c r="I27" s="212">
        <v>475</v>
      </c>
      <c r="J27" s="188">
        <v>14</v>
      </c>
      <c r="K27" s="181">
        <f t="shared" si="0"/>
        <v>97</v>
      </c>
      <c r="L27" s="182">
        <f t="shared" si="1"/>
        <v>94.662857142857149</v>
      </c>
      <c r="M27" s="182">
        <f t="shared" si="1"/>
        <v>118.32857142857142</v>
      </c>
      <c r="N27" s="182">
        <f t="shared" si="2"/>
        <v>58.199999999999996</v>
      </c>
      <c r="O27" s="182">
        <f t="shared" si="3"/>
        <v>158.56028571428573</v>
      </c>
      <c r="P27" s="213">
        <v>75.3</v>
      </c>
      <c r="Q27" s="180">
        <v>101</v>
      </c>
      <c r="R27" s="183">
        <f t="shared" si="4"/>
        <v>236.65714285714284</v>
      </c>
    </row>
    <row r="28" spans="1:19" ht="18.75">
      <c r="A28" s="184" t="s">
        <v>79</v>
      </c>
      <c r="B28" s="319" t="s">
        <v>114</v>
      </c>
      <c r="C28" s="309">
        <v>3</v>
      </c>
      <c r="D28" s="181" t="s">
        <v>53</v>
      </c>
      <c r="E28" s="185" t="s">
        <v>65</v>
      </c>
      <c r="F28" s="186" t="s">
        <v>112</v>
      </c>
      <c r="G28" s="187" t="s">
        <v>87</v>
      </c>
      <c r="H28" s="188" t="s">
        <v>14</v>
      </c>
      <c r="I28" s="212">
        <v>510</v>
      </c>
      <c r="J28" s="188">
        <v>16</v>
      </c>
      <c r="K28" s="181">
        <f t="shared" si="0"/>
        <v>155.5</v>
      </c>
      <c r="L28" s="182">
        <f t="shared" si="1"/>
        <v>94.788571428571444</v>
      </c>
      <c r="M28" s="182">
        <f t="shared" si="1"/>
        <v>118.48571428571429</v>
      </c>
      <c r="N28" s="182">
        <f t="shared" si="2"/>
        <v>93.3</v>
      </c>
      <c r="O28" s="182">
        <f t="shared" si="3"/>
        <v>158.77085714285715</v>
      </c>
      <c r="P28" s="213">
        <v>75.400000000000006</v>
      </c>
      <c r="Q28" s="180">
        <v>159.5</v>
      </c>
      <c r="R28" s="183">
        <f t="shared" si="4"/>
        <v>236.97142857142859</v>
      </c>
    </row>
    <row r="29" spans="1:19" ht="18.75">
      <c r="A29" s="277" t="s">
        <v>107</v>
      </c>
      <c r="B29" s="384" t="s">
        <v>144</v>
      </c>
      <c r="C29" s="216">
        <v>6</v>
      </c>
      <c r="D29" s="217" t="s">
        <v>50</v>
      </c>
      <c r="E29" s="216">
        <v>30144</v>
      </c>
      <c r="F29" s="216" t="s">
        <v>112</v>
      </c>
      <c r="G29" s="216" t="s">
        <v>110</v>
      </c>
      <c r="H29" s="217" t="s">
        <v>14</v>
      </c>
      <c r="I29" s="218">
        <v>750</v>
      </c>
      <c r="J29" s="219">
        <v>18</v>
      </c>
      <c r="K29" s="215">
        <f t="shared" si="0"/>
        <v>182.7</v>
      </c>
      <c r="L29" s="220">
        <f t="shared" si="1"/>
        <v>94.914285714285711</v>
      </c>
      <c r="M29" s="220">
        <f t="shared" si="1"/>
        <v>118.64285714285714</v>
      </c>
      <c r="N29" s="220">
        <f t="shared" si="2"/>
        <v>109.61999999999999</v>
      </c>
      <c r="O29" s="220">
        <f t="shared" si="3"/>
        <v>158.98142857142858</v>
      </c>
      <c r="P29" s="221">
        <v>75.5</v>
      </c>
      <c r="Q29" s="219">
        <v>186.7</v>
      </c>
      <c r="R29" s="222">
        <f t="shared" si="4"/>
        <v>237.28571428571428</v>
      </c>
    </row>
    <row r="30" spans="1:19" ht="18.75">
      <c r="A30" s="277" t="s">
        <v>107</v>
      </c>
      <c r="B30" s="384" t="s">
        <v>144</v>
      </c>
      <c r="C30" s="216">
        <v>6</v>
      </c>
      <c r="D30" s="217" t="s">
        <v>50</v>
      </c>
      <c r="E30" s="216">
        <v>5407</v>
      </c>
      <c r="F30" s="216" t="s">
        <v>112</v>
      </c>
      <c r="G30" s="216" t="s">
        <v>110</v>
      </c>
      <c r="H30" s="217" t="s">
        <v>42</v>
      </c>
      <c r="I30" s="218">
        <v>750</v>
      </c>
      <c r="J30" s="219">
        <v>18</v>
      </c>
      <c r="K30" s="215">
        <f t="shared" si="0"/>
        <v>184.2</v>
      </c>
      <c r="L30" s="220">
        <f t="shared" si="1"/>
        <v>94.914285714285711</v>
      </c>
      <c r="M30" s="220">
        <f t="shared" si="1"/>
        <v>118.64285714285714</v>
      </c>
      <c r="N30" s="220">
        <f t="shared" si="2"/>
        <v>110.52</v>
      </c>
      <c r="O30" s="220">
        <f t="shared" si="3"/>
        <v>158.98142857142858</v>
      </c>
      <c r="P30" s="221">
        <v>75.5</v>
      </c>
      <c r="Q30" s="219">
        <v>188.2</v>
      </c>
      <c r="R30" s="222">
        <f t="shared" si="4"/>
        <v>237.28571428571428</v>
      </c>
    </row>
    <row r="31" spans="1:19" ht="18.75">
      <c r="A31" s="326" t="s">
        <v>79</v>
      </c>
      <c r="B31" s="327" t="s">
        <v>114</v>
      </c>
      <c r="C31" s="328">
        <v>2</v>
      </c>
      <c r="D31" s="329" t="s">
        <v>50</v>
      </c>
      <c r="E31" s="330">
        <v>30750</v>
      </c>
      <c r="F31" s="330" t="s">
        <v>112</v>
      </c>
      <c r="G31" s="331" t="s">
        <v>80</v>
      </c>
      <c r="H31" s="332" t="s">
        <v>14</v>
      </c>
      <c r="I31" s="333">
        <v>450</v>
      </c>
      <c r="J31" s="332">
        <v>15</v>
      </c>
      <c r="K31" s="329">
        <f t="shared" si="0"/>
        <v>153</v>
      </c>
      <c r="L31" s="334">
        <f t="shared" si="1"/>
        <v>95.291428571428582</v>
      </c>
      <c r="M31" s="334">
        <f t="shared" si="1"/>
        <v>119.11428571428571</v>
      </c>
      <c r="N31" s="334">
        <f t="shared" si="2"/>
        <v>91.8</v>
      </c>
      <c r="O31" s="334">
        <f t="shared" si="3"/>
        <v>159.61314285714286</v>
      </c>
      <c r="P31" s="335">
        <v>75.8</v>
      </c>
      <c r="Q31" s="336">
        <v>157</v>
      </c>
      <c r="R31" s="337">
        <f t="shared" si="4"/>
        <v>238.22857142857143</v>
      </c>
    </row>
    <row r="32" spans="1:19" ht="18.75">
      <c r="A32" s="275" t="s">
        <v>107</v>
      </c>
      <c r="B32" s="383" t="s">
        <v>144</v>
      </c>
      <c r="C32" s="178">
        <v>7</v>
      </c>
      <c r="D32" s="179" t="s">
        <v>50</v>
      </c>
      <c r="E32" s="177">
        <v>31589</v>
      </c>
      <c r="F32" s="178" t="s">
        <v>112</v>
      </c>
      <c r="G32" s="178" t="s">
        <v>81</v>
      </c>
      <c r="H32" s="179" t="s">
        <v>14</v>
      </c>
      <c r="I32" s="211">
        <v>530</v>
      </c>
      <c r="J32" s="180">
        <v>18</v>
      </c>
      <c r="K32" s="181">
        <f t="shared" si="0"/>
        <v>157</v>
      </c>
      <c r="L32" s="182">
        <f t="shared" si="1"/>
        <v>95.542857142857144</v>
      </c>
      <c r="M32" s="182">
        <f t="shared" si="1"/>
        <v>119.42857142857143</v>
      </c>
      <c r="N32" s="182">
        <f t="shared" si="2"/>
        <v>94.2</v>
      </c>
      <c r="O32" s="182">
        <f t="shared" si="3"/>
        <v>160.03428571428572</v>
      </c>
      <c r="P32" s="213">
        <v>76</v>
      </c>
      <c r="Q32" s="180">
        <v>161</v>
      </c>
      <c r="R32" s="183">
        <f t="shared" si="4"/>
        <v>238.85714285714286</v>
      </c>
    </row>
    <row r="33" spans="1:19" s="154" customFormat="1" ht="18.75">
      <c r="A33" s="326" t="s">
        <v>79</v>
      </c>
      <c r="B33" s="327" t="s">
        <v>114</v>
      </c>
      <c r="C33" s="328">
        <v>4</v>
      </c>
      <c r="D33" s="329" t="s">
        <v>50</v>
      </c>
      <c r="E33" s="330">
        <v>30053</v>
      </c>
      <c r="F33" s="330" t="s">
        <v>112</v>
      </c>
      <c r="G33" s="331" t="s">
        <v>81</v>
      </c>
      <c r="H33" s="332" t="s">
        <v>14</v>
      </c>
      <c r="I33" s="333">
        <v>580</v>
      </c>
      <c r="J33" s="332">
        <v>18</v>
      </c>
      <c r="K33" s="329">
        <f t="shared" si="0"/>
        <v>161</v>
      </c>
      <c r="L33" s="334">
        <f t="shared" si="1"/>
        <v>95.794285714285721</v>
      </c>
      <c r="M33" s="334">
        <f t="shared" si="1"/>
        <v>119.74285714285715</v>
      </c>
      <c r="N33" s="334">
        <f t="shared" si="2"/>
        <v>96.6</v>
      </c>
      <c r="O33" s="334">
        <f t="shared" si="3"/>
        <v>160.4554285714286</v>
      </c>
      <c r="P33" s="335">
        <v>76.2</v>
      </c>
      <c r="Q33" s="336">
        <v>165</v>
      </c>
      <c r="R33" s="337">
        <f t="shared" si="4"/>
        <v>239.48571428571429</v>
      </c>
    </row>
    <row r="34" spans="1:19" ht="18.75">
      <c r="A34" s="272" t="s">
        <v>107</v>
      </c>
      <c r="B34" s="385" t="s">
        <v>144</v>
      </c>
      <c r="C34" s="234">
        <v>8</v>
      </c>
      <c r="D34" s="235" t="s">
        <v>50</v>
      </c>
      <c r="E34" s="234">
        <v>30163</v>
      </c>
      <c r="F34" s="234" t="s">
        <v>112</v>
      </c>
      <c r="G34" s="234" t="s">
        <v>81</v>
      </c>
      <c r="H34" s="235" t="s">
        <v>14</v>
      </c>
      <c r="I34" s="236">
        <v>580</v>
      </c>
      <c r="J34" s="237">
        <v>18</v>
      </c>
      <c r="K34" s="231">
        <f t="shared" si="0"/>
        <v>161</v>
      </c>
      <c r="L34" s="232">
        <f t="shared" si="1"/>
        <v>95.794285714285721</v>
      </c>
      <c r="M34" s="232">
        <f t="shared" si="1"/>
        <v>119.74285714285715</v>
      </c>
      <c r="N34" s="232">
        <f t="shared" si="2"/>
        <v>96.6</v>
      </c>
      <c r="O34" s="232">
        <f t="shared" si="3"/>
        <v>160.4554285714286</v>
      </c>
      <c r="P34" s="238">
        <v>76.2</v>
      </c>
      <c r="Q34" s="237">
        <v>165</v>
      </c>
      <c r="R34" s="233">
        <f t="shared" si="4"/>
        <v>239.48571428571429</v>
      </c>
    </row>
    <row r="35" spans="1:19" ht="18.75">
      <c r="A35" s="296" t="s">
        <v>79</v>
      </c>
      <c r="B35" s="321" t="s">
        <v>114</v>
      </c>
      <c r="C35" s="311">
        <v>5</v>
      </c>
      <c r="D35" s="285" t="s">
        <v>53</v>
      </c>
      <c r="E35" s="186" t="s">
        <v>67</v>
      </c>
      <c r="F35" s="186" t="s">
        <v>112</v>
      </c>
      <c r="G35" s="289" t="s">
        <v>81</v>
      </c>
      <c r="H35" s="290" t="s">
        <v>14</v>
      </c>
      <c r="I35" s="291">
        <v>580</v>
      </c>
      <c r="J35" s="290">
        <v>16</v>
      </c>
      <c r="K35" s="285">
        <f t="shared" si="0"/>
        <v>159</v>
      </c>
      <c r="L35" s="286">
        <f t="shared" si="1"/>
        <v>95.794285714285721</v>
      </c>
      <c r="M35" s="286">
        <f t="shared" si="1"/>
        <v>119.74285714285715</v>
      </c>
      <c r="N35" s="286">
        <f t="shared" si="2"/>
        <v>95.399999999999991</v>
      </c>
      <c r="O35" s="286">
        <f t="shared" si="3"/>
        <v>160.4554285714286</v>
      </c>
      <c r="P35" s="287">
        <v>76.2</v>
      </c>
      <c r="Q35" s="284">
        <v>163</v>
      </c>
      <c r="R35" s="288">
        <f t="shared" si="4"/>
        <v>239.48571428571429</v>
      </c>
    </row>
    <row r="36" spans="1:19" s="154" customFormat="1" ht="18.75">
      <c r="A36" s="326" t="s">
        <v>79</v>
      </c>
      <c r="B36" s="327" t="s">
        <v>115</v>
      </c>
      <c r="C36" s="328">
        <v>2</v>
      </c>
      <c r="D36" s="329" t="s">
        <v>50</v>
      </c>
      <c r="E36" s="330">
        <v>3663</v>
      </c>
      <c r="F36" s="330" t="s">
        <v>31</v>
      </c>
      <c r="G36" s="331" t="s">
        <v>31</v>
      </c>
      <c r="H36" s="332" t="s">
        <v>14</v>
      </c>
      <c r="I36" s="333">
        <v>518</v>
      </c>
      <c r="J36" s="332">
        <v>15</v>
      </c>
      <c r="K36" s="329">
        <f t="shared" si="0"/>
        <v>110.9</v>
      </c>
      <c r="L36" s="334">
        <f t="shared" si="1"/>
        <v>95.794285714285721</v>
      </c>
      <c r="M36" s="334">
        <f t="shared" si="1"/>
        <v>119.74285714285715</v>
      </c>
      <c r="N36" s="334">
        <f t="shared" si="2"/>
        <v>66.540000000000006</v>
      </c>
      <c r="O36" s="334">
        <f t="shared" si="3"/>
        <v>160.4554285714286</v>
      </c>
      <c r="P36" s="335">
        <v>76.2</v>
      </c>
      <c r="Q36" s="336">
        <v>114.9</v>
      </c>
      <c r="R36" s="337">
        <f t="shared" si="4"/>
        <v>239.48571428571429</v>
      </c>
    </row>
    <row r="37" spans="1:19" ht="18.75">
      <c r="A37" s="274" t="s">
        <v>107</v>
      </c>
      <c r="B37" s="386" t="s">
        <v>145</v>
      </c>
      <c r="C37" s="263">
        <v>1</v>
      </c>
      <c r="D37" s="264" t="s">
        <v>50</v>
      </c>
      <c r="E37" s="263">
        <v>5403</v>
      </c>
      <c r="F37" s="263" t="s">
        <v>31</v>
      </c>
      <c r="G37" s="263"/>
      <c r="H37" s="264" t="s">
        <v>14</v>
      </c>
      <c r="I37" s="265">
        <v>518</v>
      </c>
      <c r="J37" s="266">
        <v>15</v>
      </c>
      <c r="K37" s="256">
        <f t="shared" si="0"/>
        <v>110.9</v>
      </c>
      <c r="L37" s="261">
        <f>$R37*L$17</f>
        <v>95.92</v>
      </c>
      <c r="M37" s="261">
        <f>$R37*M$17</f>
        <v>119.89999999999999</v>
      </c>
      <c r="N37" s="261">
        <f t="shared" si="2"/>
        <v>66.540000000000006</v>
      </c>
      <c r="O37" s="261">
        <f t="shared" si="3"/>
        <v>160.666</v>
      </c>
      <c r="P37" s="267">
        <v>76.3</v>
      </c>
      <c r="Q37" s="266">
        <v>114.9</v>
      </c>
      <c r="R37" s="262">
        <f t="shared" si="4"/>
        <v>239.79999999999998</v>
      </c>
    </row>
    <row r="38" spans="1:19" ht="18.75">
      <c r="A38" s="273" t="s">
        <v>107</v>
      </c>
      <c r="B38" s="387" t="s">
        <v>144</v>
      </c>
      <c r="C38" s="248">
        <v>9</v>
      </c>
      <c r="D38" s="249" t="s">
        <v>50</v>
      </c>
      <c r="E38" s="248">
        <v>31595</v>
      </c>
      <c r="F38" s="248" t="s">
        <v>112</v>
      </c>
      <c r="G38" s="248" t="s">
        <v>80</v>
      </c>
      <c r="H38" s="249" t="s">
        <v>14</v>
      </c>
      <c r="I38" s="250">
        <v>465</v>
      </c>
      <c r="J38" s="251">
        <v>15</v>
      </c>
      <c r="K38" s="247">
        <f t="shared" si="0"/>
        <v>151.5</v>
      </c>
      <c r="L38" s="252">
        <f t="shared" si="1"/>
        <v>95.92</v>
      </c>
      <c r="M38" s="252">
        <f t="shared" si="1"/>
        <v>119.89999999999999</v>
      </c>
      <c r="N38" s="252">
        <f t="shared" si="2"/>
        <v>90.899999999999991</v>
      </c>
      <c r="O38" s="252">
        <f t="shared" si="3"/>
        <v>160.666</v>
      </c>
      <c r="P38" s="253">
        <v>76.3</v>
      </c>
      <c r="Q38" s="251">
        <v>155.5</v>
      </c>
      <c r="R38" s="254">
        <f t="shared" si="4"/>
        <v>239.79999999999998</v>
      </c>
    </row>
    <row r="39" spans="1:19" ht="18.75">
      <c r="A39" s="273" t="s">
        <v>107</v>
      </c>
      <c r="B39" s="387" t="s">
        <v>144</v>
      </c>
      <c r="C39" s="248">
        <v>9</v>
      </c>
      <c r="D39" s="249" t="s">
        <v>50</v>
      </c>
      <c r="E39" s="248">
        <v>15590</v>
      </c>
      <c r="F39" s="248" t="s">
        <v>112</v>
      </c>
      <c r="G39" s="248" t="s">
        <v>80</v>
      </c>
      <c r="H39" s="249" t="s">
        <v>42</v>
      </c>
      <c r="I39" s="250">
        <v>497</v>
      </c>
      <c r="J39" s="251">
        <v>15</v>
      </c>
      <c r="K39" s="247">
        <f t="shared" si="0"/>
        <v>150.6</v>
      </c>
      <c r="L39" s="252">
        <f>$R39*L$17</f>
        <v>96.42285714285714</v>
      </c>
      <c r="M39" s="252">
        <f>$R39*M$17</f>
        <v>120.52857142857142</v>
      </c>
      <c r="N39" s="252">
        <f t="shared" si="2"/>
        <v>90.36</v>
      </c>
      <c r="O39" s="252">
        <f t="shared" si="3"/>
        <v>161.50828571428571</v>
      </c>
      <c r="P39" s="253">
        <v>76.7</v>
      </c>
      <c r="Q39" s="251">
        <v>154.6</v>
      </c>
      <c r="R39" s="254">
        <f t="shared" si="4"/>
        <v>241.05714285714285</v>
      </c>
    </row>
    <row r="40" spans="1:19" ht="18.75">
      <c r="A40" s="275" t="s">
        <v>107</v>
      </c>
      <c r="B40" s="383" t="s">
        <v>144</v>
      </c>
      <c r="C40" s="178">
        <v>10</v>
      </c>
      <c r="D40" s="179" t="s">
        <v>50</v>
      </c>
      <c r="E40" s="177">
        <v>5362</v>
      </c>
      <c r="F40" s="178" t="s">
        <v>112</v>
      </c>
      <c r="G40" s="178" t="s">
        <v>81</v>
      </c>
      <c r="H40" s="179" t="s">
        <v>42</v>
      </c>
      <c r="I40" s="211">
        <v>580</v>
      </c>
      <c r="J40" s="180">
        <v>18</v>
      </c>
      <c r="K40" s="181">
        <f t="shared" si="0"/>
        <v>163</v>
      </c>
      <c r="L40" s="182">
        <f t="shared" si="1"/>
        <v>95.92</v>
      </c>
      <c r="M40" s="182">
        <f t="shared" si="1"/>
        <v>119.89999999999999</v>
      </c>
      <c r="N40" s="182">
        <f t="shared" si="2"/>
        <v>97.8</v>
      </c>
      <c r="O40" s="182">
        <f t="shared" si="3"/>
        <v>160.666</v>
      </c>
      <c r="P40" s="213">
        <v>76.3</v>
      </c>
      <c r="Q40" s="180">
        <v>167</v>
      </c>
      <c r="R40" s="183">
        <f t="shared" si="4"/>
        <v>239.79999999999998</v>
      </c>
    </row>
    <row r="41" spans="1:19" ht="18.75">
      <c r="A41" s="275" t="s">
        <v>107</v>
      </c>
      <c r="B41" s="383" t="s">
        <v>144</v>
      </c>
      <c r="C41" s="178">
        <v>11</v>
      </c>
      <c r="D41" s="179" t="s">
        <v>50</v>
      </c>
      <c r="E41" s="177">
        <v>30143</v>
      </c>
      <c r="F41" s="178" t="s">
        <v>112</v>
      </c>
      <c r="G41" s="178" t="s">
        <v>80</v>
      </c>
      <c r="H41" s="179" t="s">
        <v>14</v>
      </c>
      <c r="I41" s="211">
        <v>500</v>
      </c>
      <c r="J41" s="180">
        <v>14.8</v>
      </c>
      <c r="K41" s="181">
        <f t="shared" si="0"/>
        <v>153.4</v>
      </c>
      <c r="L41" s="182">
        <f t="shared" ref="L41:M60" si="5">$R41*L$17</f>
        <v>96.297142857142859</v>
      </c>
      <c r="M41" s="182">
        <f t="shared" si="5"/>
        <v>120.37142857142857</v>
      </c>
      <c r="N41" s="182">
        <f t="shared" si="2"/>
        <v>92.04</v>
      </c>
      <c r="O41" s="182">
        <f t="shared" si="3"/>
        <v>161.29771428571428</v>
      </c>
      <c r="P41" s="213">
        <v>76.599999999999994</v>
      </c>
      <c r="Q41" s="180">
        <v>157.4</v>
      </c>
      <c r="R41" s="183">
        <f t="shared" si="4"/>
        <v>240.74285714285713</v>
      </c>
    </row>
    <row r="42" spans="1:19" ht="18.75">
      <c r="A42" s="275" t="s">
        <v>107</v>
      </c>
      <c r="B42" s="388" t="s">
        <v>146</v>
      </c>
      <c r="C42" s="177">
        <v>1</v>
      </c>
      <c r="D42" s="179" t="s">
        <v>50</v>
      </c>
      <c r="E42" s="177">
        <v>30571</v>
      </c>
      <c r="F42" s="178" t="s">
        <v>40</v>
      </c>
      <c r="G42" s="178" t="s">
        <v>80</v>
      </c>
      <c r="H42" s="179" t="s">
        <v>14</v>
      </c>
      <c r="I42" s="211">
        <v>360</v>
      </c>
      <c r="J42" s="180">
        <v>13</v>
      </c>
      <c r="K42" s="181">
        <f t="shared" si="0"/>
        <v>110</v>
      </c>
      <c r="L42" s="182">
        <f t="shared" si="5"/>
        <v>97.30285714285715</v>
      </c>
      <c r="M42" s="182">
        <f t="shared" si="5"/>
        <v>121.62857142857143</v>
      </c>
      <c r="N42" s="182">
        <f t="shared" si="2"/>
        <v>66</v>
      </c>
      <c r="O42" s="182">
        <f t="shared" si="3"/>
        <v>162.98228571428572</v>
      </c>
      <c r="P42" s="213">
        <v>77.400000000000006</v>
      </c>
      <c r="Q42" s="180">
        <v>114</v>
      </c>
      <c r="R42" s="183">
        <f t="shared" si="4"/>
        <v>243.25714285714287</v>
      </c>
    </row>
    <row r="43" spans="1:19" ht="18.75">
      <c r="A43" s="275" t="s">
        <v>107</v>
      </c>
      <c r="B43" s="388" t="s">
        <v>146</v>
      </c>
      <c r="C43" s="177">
        <v>2</v>
      </c>
      <c r="D43" s="179" t="s">
        <v>50</v>
      </c>
      <c r="E43" s="177">
        <v>30567</v>
      </c>
      <c r="F43" s="178" t="s">
        <v>40</v>
      </c>
      <c r="G43" s="178"/>
      <c r="H43" s="179" t="s">
        <v>14</v>
      </c>
      <c r="I43" s="211">
        <v>330</v>
      </c>
      <c r="J43" s="180">
        <v>20</v>
      </c>
      <c r="K43" s="181">
        <f t="shared" si="0"/>
        <v>99</v>
      </c>
      <c r="L43" s="182">
        <f t="shared" si="5"/>
        <v>98.182857142857131</v>
      </c>
      <c r="M43" s="182">
        <f t="shared" si="5"/>
        <v>122.72857142857141</v>
      </c>
      <c r="N43" s="182">
        <f t="shared" si="2"/>
        <v>59.4</v>
      </c>
      <c r="O43" s="182">
        <f t="shared" si="3"/>
        <v>164.45628571428571</v>
      </c>
      <c r="P43" s="213">
        <v>78.099999999999994</v>
      </c>
      <c r="Q43" s="180">
        <v>103</v>
      </c>
      <c r="R43" s="183">
        <f t="shared" si="4"/>
        <v>245.45714285714283</v>
      </c>
      <c r="S43" s="190"/>
    </row>
    <row r="44" spans="1:19" ht="18.75">
      <c r="A44" s="239" t="s">
        <v>79</v>
      </c>
      <c r="B44" s="322" t="s">
        <v>135</v>
      </c>
      <c r="C44" s="312">
        <v>1</v>
      </c>
      <c r="D44" s="240" t="s">
        <v>50</v>
      </c>
      <c r="E44" s="241">
        <v>31555</v>
      </c>
      <c r="F44" s="241" t="s">
        <v>40</v>
      </c>
      <c r="G44" s="242" t="s">
        <v>80</v>
      </c>
      <c r="H44" s="243" t="s">
        <v>14</v>
      </c>
      <c r="I44" s="244">
        <v>417</v>
      </c>
      <c r="J44" s="243">
        <v>15</v>
      </c>
      <c r="K44" s="240">
        <f t="shared" si="0"/>
        <v>103</v>
      </c>
      <c r="L44" s="245">
        <f t="shared" si="5"/>
        <v>100.57142857142857</v>
      </c>
      <c r="M44" s="245">
        <f t="shared" si="5"/>
        <v>125.71428571428571</v>
      </c>
      <c r="N44" s="245">
        <f t="shared" si="2"/>
        <v>61.8</v>
      </c>
      <c r="O44" s="245">
        <f t="shared" si="3"/>
        <v>168.45714285714286</v>
      </c>
      <c r="P44" s="269">
        <v>80</v>
      </c>
      <c r="Q44" s="271">
        <v>107</v>
      </c>
      <c r="R44" s="246">
        <f t="shared" si="4"/>
        <v>251.42857142857142</v>
      </c>
    </row>
    <row r="45" spans="1:19" ht="18.75">
      <c r="A45" s="239" t="s">
        <v>79</v>
      </c>
      <c r="B45" s="322" t="s">
        <v>135</v>
      </c>
      <c r="C45" s="312">
        <v>1</v>
      </c>
      <c r="D45" s="240" t="s">
        <v>53</v>
      </c>
      <c r="E45" s="241" t="s">
        <v>54</v>
      </c>
      <c r="F45" s="241" t="s">
        <v>40</v>
      </c>
      <c r="G45" s="242" t="s">
        <v>86</v>
      </c>
      <c r="H45" s="243" t="s">
        <v>14</v>
      </c>
      <c r="I45" s="244">
        <v>420</v>
      </c>
      <c r="J45" s="243">
        <v>15</v>
      </c>
      <c r="K45" s="240">
        <f t="shared" si="0"/>
        <v>102.8</v>
      </c>
      <c r="L45" s="245">
        <f t="shared" si="5"/>
        <v>100.57142857142857</v>
      </c>
      <c r="M45" s="245">
        <f t="shared" si="5"/>
        <v>125.71428571428571</v>
      </c>
      <c r="N45" s="245">
        <f t="shared" si="2"/>
        <v>61.679999999999993</v>
      </c>
      <c r="O45" s="245">
        <f t="shared" si="3"/>
        <v>168.45714285714286</v>
      </c>
      <c r="P45" s="269">
        <v>80</v>
      </c>
      <c r="Q45" s="271">
        <v>106.8</v>
      </c>
      <c r="R45" s="246">
        <f t="shared" si="4"/>
        <v>251.42857142857142</v>
      </c>
    </row>
    <row r="46" spans="1:19" s="154" customFormat="1" ht="18.75">
      <c r="A46" s="326" t="s">
        <v>79</v>
      </c>
      <c r="B46" s="327" t="s">
        <v>135</v>
      </c>
      <c r="C46" s="328">
        <v>2</v>
      </c>
      <c r="D46" s="329" t="s">
        <v>50</v>
      </c>
      <c r="E46" s="330">
        <v>30733</v>
      </c>
      <c r="F46" s="330" t="s">
        <v>40</v>
      </c>
      <c r="G46" s="331" t="s">
        <v>80</v>
      </c>
      <c r="H46" s="332" t="s">
        <v>14</v>
      </c>
      <c r="I46" s="333">
        <v>450</v>
      </c>
      <c r="J46" s="332">
        <v>13</v>
      </c>
      <c r="K46" s="329">
        <f t="shared" si="0"/>
        <v>103.4</v>
      </c>
      <c r="L46" s="334">
        <f t="shared" si="5"/>
        <v>100.57142857142857</v>
      </c>
      <c r="M46" s="334">
        <f t="shared" si="5"/>
        <v>125.71428571428571</v>
      </c>
      <c r="N46" s="334">
        <f t="shared" si="2"/>
        <v>62.04</v>
      </c>
      <c r="O46" s="334">
        <f t="shared" si="3"/>
        <v>168.45714285714286</v>
      </c>
      <c r="P46" s="335">
        <v>80</v>
      </c>
      <c r="Q46" s="336">
        <v>107.4</v>
      </c>
      <c r="R46" s="337">
        <f t="shared" si="4"/>
        <v>251.42857142857142</v>
      </c>
    </row>
    <row r="47" spans="1:19" s="152" customFormat="1" ht="18.75">
      <c r="A47" s="296" t="s">
        <v>79</v>
      </c>
      <c r="B47" s="321" t="s">
        <v>135</v>
      </c>
      <c r="C47" s="311">
        <v>3</v>
      </c>
      <c r="D47" s="285" t="s">
        <v>53</v>
      </c>
      <c r="E47" s="186" t="s">
        <v>56</v>
      </c>
      <c r="F47" s="186" t="s">
        <v>40</v>
      </c>
      <c r="G47" s="289" t="s">
        <v>87</v>
      </c>
      <c r="H47" s="290" t="s">
        <v>14</v>
      </c>
      <c r="I47" s="291">
        <v>480</v>
      </c>
      <c r="J47" s="290">
        <v>13</v>
      </c>
      <c r="K47" s="285">
        <f t="shared" si="0"/>
        <v>108</v>
      </c>
      <c r="L47" s="286">
        <f t="shared" si="5"/>
        <v>100.57142857142857</v>
      </c>
      <c r="M47" s="286">
        <f t="shared" si="5"/>
        <v>125.71428571428571</v>
      </c>
      <c r="N47" s="286">
        <f t="shared" si="2"/>
        <v>64.8</v>
      </c>
      <c r="O47" s="286">
        <f t="shared" si="3"/>
        <v>168.45714285714286</v>
      </c>
      <c r="P47" s="287">
        <v>80</v>
      </c>
      <c r="Q47" s="284">
        <v>112</v>
      </c>
      <c r="R47" s="288">
        <f t="shared" si="4"/>
        <v>251.42857142857142</v>
      </c>
    </row>
    <row r="48" spans="1:19" ht="18.75">
      <c r="A48" s="273" t="s">
        <v>107</v>
      </c>
      <c r="B48" s="387" t="s">
        <v>146</v>
      </c>
      <c r="C48" s="248">
        <v>3</v>
      </c>
      <c r="D48" s="249" t="s">
        <v>50</v>
      </c>
      <c r="E48" s="248">
        <v>5402</v>
      </c>
      <c r="F48" s="248" t="s">
        <v>40</v>
      </c>
      <c r="G48" s="248" t="s">
        <v>80</v>
      </c>
      <c r="H48" s="249" t="s">
        <v>14</v>
      </c>
      <c r="I48" s="250">
        <v>495</v>
      </c>
      <c r="J48" s="251">
        <v>13</v>
      </c>
      <c r="K48" s="247">
        <f t="shared" ref="K48" si="6">Q48-$K$16</f>
        <v>108</v>
      </c>
      <c r="L48" s="252">
        <f t="shared" si="5"/>
        <v>101.2</v>
      </c>
      <c r="M48" s="252">
        <f t="shared" si="5"/>
        <v>126.5</v>
      </c>
      <c r="N48" s="252">
        <f t="shared" si="2"/>
        <v>64.8</v>
      </c>
      <c r="O48" s="252">
        <f t="shared" si="3"/>
        <v>169.51000000000002</v>
      </c>
      <c r="P48" s="253">
        <v>80.5</v>
      </c>
      <c r="Q48" s="251">
        <v>112</v>
      </c>
      <c r="R48" s="254">
        <f t="shared" ref="R48" si="7">P48*$R$17</f>
        <v>253</v>
      </c>
    </row>
    <row r="49" spans="1:18" s="154" customFormat="1" ht="18.75">
      <c r="A49" s="326" t="s">
        <v>79</v>
      </c>
      <c r="B49" s="327" t="s">
        <v>115</v>
      </c>
      <c r="C49" s="328">
        <v>3</v>
      </c>
      <c r="D49" s="329" t="s">
        <v>50</v>
      </c>
      <c r="E49" s="330">
        <v>30646</v>
      </c>
      <c r="F49" s="330" t="s">
        <v>31</v>
      </c>
      <c r="G49" s="331" t="s">
        <v>81</v>
      </c>
      <c r="H49" s="332" t="s">
        <v>14</v>
      </c>
      <c r="I49" s="333">
        <v>650</v>
      </c>
      <c r="J49" s="332">
        <v>15</v>
      </c>
      <c r="K49" s="329">
        <f t="shared" ref="K49:K59" si="8">Q49-$K$16</f>
        <v>85</v>
      </c>
      <c r="L49" s="334">
        <f t="shared" si="5"/>
        <v>100.82285714285715</v>
      </c>
      <c r="M49" s="334">
        <f t="shared" si="5"/>
        <v>126.02857142857142</v>
      </c>
      <c r="N49" s="334">
        <f t="shared" si="2"/>
        <v>51</v>
      </c>
      <c r="O49" s="334">
        <f t="shared" si="3"/>
        <v>168.87828571428571</v>
      </c>
      <c r="P49" s="335">
        <v>80.2</v>
      </c>
      <c r="Q49" s="336">
        <v>89</v>
      </c>
      <c r="R49" s="337">
        <f t="shared" ref="R49:R59" si="9">P49*$R$17</f>
        <v>252.05714285714285</v>
      </c>
    </row>
    <row r="50" spans="1:18" ht="18.75">
      <c r="A50" s="184" t="s">
        <v>79</v>
      </c>
      <c r="B50" s="319" t="s">
        <v>135</v>
      </c>
      <c r="C50" s="309">
        <v>4</v>
      </c>
      <c r="D50" s="181" t="s">
        <v>53</v>
      </c>
      <c r="E50" s="185" t="s">
        <v>58</v>
      </c>
      <c r="F50" s="186" t="s">
        <v>40</v>
      </c>
      <c r="G50" s="187" t="s">
        <v>89</v>
      </c>
      <c r="H50" s="188" t="s">
        <v>14</v>
      </c>
      <c r="I50" s="212">
        <v>555</v>
      </c>
      <c r="J50" s="188">
        <v>11</v>
      </c>
      <c r="K50" s="181">
        <f t="shared" si="8"/>
        <v>105.5</v>
      </c>
      <c r="L50" s="182">
        <f t="shared" si="5"/>
        <v>102.45714285714286</v>
      </c>
      <c r="M50" s="182">
        <f t="shared" si="5"/>
        <v>128.07142857142856</v>
      </c>
      <c r="N50" s="182">
        <f t="shared" si="2"/>
        <v>63.3</v>
      </c>
      <c r="O50" s="182">
        <f t="shared" si="3"/>
        <v>171.61571428571426</v>
      </c>
      <c r="P50" s="213">
        <v>81.5</v>
      </c>
      <c r="Q50" s="180">
        <v>109.5</v>
      </c>
      <c r="R50" s="183">
        <f t="shared" si="9"/>
        <v>256.14285714285711</v>
      </c>
    </row>
    <row r="51" spans="1:18" s="154" customFormat="1" ht="18.75">
      <c r="A51" s="326" t="s">
        <v>79</v>
      </c>
      <c r="B51" s="327" t="s">
        <v>135</v>
      </c>
      <c r="C51" s="328">
        <v>5</v>
      </c>
      <c r="D51" s="329" t="s">
        <v>50</v>
      </c>
      <c r="E51" s="330">
        <v>3662</v>
      </c>
      <c r="F51" s="330" t="s">
        <v>40</v>
      </c>
      <c r="G51" s="331" t="s">
        <v>128</v>
      </c>
      <c r="H51" s="332" t="s">
        <v>14</v>
      </c>
      <c r="I51" s="333">
        <v>565</v>
      </c>
      <c r="J51" s="338">
        <v>13.3</v>
      </c>
      <c r="K51" s="329">
        <f t="shared" si="8"/>
        <v>103</v>
      </c>
      <c r="L51" s="334">
        <f t="shared" si="5"/>
        <v>103.08571428571429</v>
      </c>
      <c r="M51" s="334">
        <f t="shared" si="5"/>
        <v>128.85714285714286</v>
      </c>
      <c r="N51" s="334">
        <f t="shared" ref="N51:N73" si="10">$K51*N$17</f>
        <v>61.8</v>
      </c>
      <c r="O51" s="334">
        <f t="shared" ref="O51:O73" si="11">$R51*O$17</f>
        <v>172.66857142857145</v>
      </c>
      <c r="P51" s="335">
        <v>82</v>
      </c>
      <c r="Q51" s="336">
        <v>107</v>
      </c>
      <c r="R51" s="337">
        <f t="shared" si="9"/>
        <v>257.71428571428572</v>
      </c>
    </row>
    <row r="52" spans="1:18" s="154" customFormat="1" ht="18.75">
      <c r="A52" s="326" t="s">
        <v>79</v>
      </c>
      <c r="B52" s="327" t="s">
        <v>135</v>
      </c>
      <c r="C52" s="328">
        <v>6</v>
      </c>
      <c r="D52" s="329" t="s">
        <v>50</v>
      </c>
      <c r="E52" s="330">
        <v>31549</v>
      </c>
      <c r="F52" s="330" t="s">
        <v>40</v>
      </c>
      <c r="G52" s="331" t="s">
        <v>118</v>
      </c>
      <c r="H52" s="332" t="s">
        <v>14</v>
      </c>
      <c r="I52" s="333">
        <v>565</v>
      </c>
      <c r="J52" s="338">
        <v>7.2</v>
      </c>
      <c r="K52" s="329">
        <f t="shared" si="8"/>
        <v>109</v>
      </c>
      <c r="L52" s="334">
        <f t="shared" si="5"/>
        <v>103.08571428571429</v>
      </c>
      <c r="M52" s="334">
        <f t="shared" si="5"/>
        <v>128.85714285714286</v>
      </c>
      <c r="N52" s="334">
        <f t="shared" si="10"/>
        <v>65.399999999999991</v>
      </c>
      <c r="O52" s="334">
        <f t="shared" si="11"/>
        <v>172.66857142857145</v>
      </c>
      <c r="P52" s="335">
        <v>82</v>
      </c>
      <c r="Q52" s="336">
        <v>113</v>
      </c>
      <c r="R52" s="337">
        <f t="shared" si="9"/>
        <v>257.71428571428572</v>
      </c>
    </row>
    <row r="53" spans="1:18" ht="18.75">
      <c r="A53" s="184" t="s">
        <v>79</v>
      </c>
      <c r="B53" s="319" t="s">
        <v>114</v>
      </c>
      <c r="C53" s="309">
        <v>6</v>
      </c>
      <c r="D53" s="181" t="s">
        <v>53</v>
      </c>
      <c r="E53" s="185" t="s">
        <v>66</v>
      </c>
      <c r="F53" s="186" t="s">
        <v>112</v>
      </c>
      <c r="G53" s="187" t="s">
        <v>96</v>
      </c>
      <c r="H53" s="188" t="s">
        <v>14</v>
      </c>
      <c r="I53" s="212">
        <v>550</v>
      </c>
      <c r="J53" s="188">
        <v>15</v>
      </c>
      <c r="K53" s="181">
        <f t="shared" si="8"/>
        <v>153</v>
      </c>
      <c r="L53" s="182">
        <f t="shared" si="5"/>
        <v>106.22857142857143</v>
      </c>
      <c r="M53" s="182">
        <f t="shared" si="5"/>
        <v>132.78571428571428</v>
      </c>
      <c r="N53" s="182">
        <f t="shared" si="10"/>
        <v>91.8</v>
      </c>
      <c r="O53" s="182">
        <f t="shared" si="11"/>
        <v>177.93285714285713</v>
      </c>
      <c r="P53" s="213">
        <v>84.5</v>
      </c>
      <c r="Q53" s="180">
        <v>157</v>
      </c>
      <c r="R53" s="183">
        <f t="shared" si="9"/>
        <v>265.57142857142856</v>
      </c>
    </row>
    <row r="54" spans="1:18" ht="18.75">
      <c r="A54" s="184" t="s">
        <v>79</v>
      </c>
      <c r="B54" s="319" t="s">
        <v>117</v>
      </c>
      <c r="C54" s="309">
        <v>1</v>
      </c>
      <c r="D54" s="181" t="s">
        <v>53</v>
      </c>
      <c r="E54" s="185" t="s">
        <v>71</v>
      </c>
      <c r="F54" s="186" t="s">
        <v>44</v>
      </c>
      <c r="G54" s="187" t="s">
        <v>99</v>
      </c>
      <c r="H54" s="188" t="s">
        <v>139</v>
      </c>
      <c r="I54" s="212">
        <v>680</v>
      </c>
      <c r="J54" s="188">
        <v>16</v>
      </c>
      <c r="K54" s="181">
        <f t="shared" si="8"/>
        <v>93.5</v>
      </c>
      <c r="L54" s="182">
        <f t="shared" si="5"/>
        <v>106.35428571428571</v>
      </c>
      <c r="M54" s="182">
        <f t="shared" si="5"/>
        <v>132.94285714285712</v>
      </c>
      <c r="N54" s="182">
        <f t="shared" si="10"/>
        <v>56.1</v>
      </c>
      <c r="O54" s="182">
        <f t="shared" si="11"/>
        <v>178.14342857142856</v>
      </c>
      <c r="P54" s="213">
        <v>84.6</v>
      </c>
      <c r="Q54" s="180">
        <v>97.5</v>
      </c>
      <c r="R54" s="183">
        <f t="shared" si="9"/>
        <v>265.88571428571424</v>
      </c>
    </row>
    <row r="55" spans="1:18" ht="18.75">
      <c r="A55" s="272" t="s">
        <v>107</v>
      </c>
      <c r="B55" s="385" t="s">
        <v>147</v>
      </c>
      <c r="C55" s="234">
        <v>1</v>
      </c>
      <c r="D55" s="235" t="s">
        <v>50</v>
      </c>
      <c r="E55" s="234">
        <v>14539</v>
      </c>
      <c r="F55" s="234" t="s">
        <v>44</v>
      </c>
      <c r="G55" s="234" t="s">
        <v>129</v>
      </c>
      <c r="H55" s="235" t="s">
        <v>45</v>
      </c>
      <c r="I55" s="236">
        <v>680</v>
      </c>
      <c r="J55" s="237">
        <v>16.100000000000001</v>
      </c>
      <c r="K55" s="231">
        <f t="shared" si="8"/>
        <v>95</v>
      </c>
      <c r="L55" s="232">
        <f t="shared" si="5"/>
        <v>106.48</v>
      </c>
      <c r="M55" s="232">
        <f t="shared" si="5"/>
        <v>133.1</v>
      </c>
      <c r="N55" s="232">
        <f t="shared" si="10"/>
        <v>57</v>
      </c>
      <c r="O55" s="232">
        <f t="shared" si="11"/>
        <v>178.35400000000001</v>
      </c>
      <c r="P55" s="238">
        <v>84.7</v>
      </c>
      <c r="Q55" s="237">
        <v>99</v>
      </c>
      <c r="R55" s="233">
        <f t="shared" si="9"/>
        <v>266.2</v>
      </c>
    </row>
    <row r="56" spans="1:18" ht="18.75">
      <c r="A56" s="272" t="s">
        <v>107</v>
      </c>
      <c r="B56" s="385" t="s">
        <v>147</v>
      </c>
      <c r="C56" s="234">
        <v>2</v>
      </c>
      <c r="D56" s="235" t="s">
        <v>50</v>
      </c>
      <c r="E56" s="234">
        <v>30910</v>
      </c>
      <c r="F56" s="234" t="s">
        <v>44</v>
      </c>
      <c r="G56" s="234" t="s">
        <v>129</v>
      </c>
      <c r="H56" s="235" t="s">
        <v>14</v>
      </c>
      <c r="I56" s="236">
        <v>680</v>
      </c>
      <c r="J56" s="237">
        <v>16.2</v>
      </c>
      <c r="K56" s="231">
        <f t="shared" si="8"/>
        <v>94.8</v>
      </c>
      <c r="L56" s="232">
        <f t="shared" si="5"/>
        <v>106.48</v>
      </c>
      <c r="M56" s="232">
        <f t="shared" si="5"/>
        <v>133.1</v>
      </c>
      <c r="N56" s="232">
        <f t="shared" si="10"/>
        <v>56.879999999999995</v>
      </c>
      <c r="O56" s="232">
        <f t="shared" si="11"/>
        <v>178.35400000000001</v>
      </c>
      <c r="P56" s="238">
        <v>84.7</v>
      </c>
      <c r="Q56" s="237">
        <v>98.8</v>
      </c>
      <c r="R56" s="233">
        <f t="shared" si="9"/>
        <v>266.2</v>
      </c>
    </row>
    <row r="57" spans="1:18" ht="18.75">
      <c r="A57" s="184" t="s">
        <v>79</v>
      </c>
      <c r="B57" s="319" t="s">
        <v>117</v>
      </c>
      <c r="C57" s="309">
        <v>2</v>
      </c>
      <c r="D57" s="181" t="s">
        <v>53</v>
      </c>
      <c r="E57" s="185" t="s">
        <v>70</v>
      </c>
      <c r="F57" s="186" t="s">
        <v>44</v>
      </c>
      <c r="G57" s="187" t="s">
        <v>101</v>
      </c>
      <c r="H57" s="188" t="s">
        <v>139</v>
      </c>
      <c r="I57" s="212">
        <v>800</v>
      </c>
      <c r="J57" s="188">
        <v>14.5</v>
      </c>
      <c r="K57" s="181">
        <f t="shared" si="8"/>
        <v>101.5</v>
      </c>
      <c r="L57" s="182">
        <f t="shared" si="5"/>
        <v>107.48571428571429</v>
      </c>
      <c r="M57" s="182">
        <f t="shared" si="5"/>
        <v>134.35714285714286</v>
      </c>
      <c r="N57" s="182">
        <f t="shared" si="10"/>
        <v>60.9</v>
      </c>
      <c r="O57" s="182">
        <f t="shared" si="11"/>
        <v>180.03857142857146</v>
      </c>
      <c r="P57" s="213">
        <v>85.5</v>
      </c>
      <c r="Q57" s="180">
        <v>105.5</v>
      </c>
      <c r="R57" s="183">
        <f t="shared" si="9"/>
        <v>268.71428571428572</v>
      </c>
    </row>
    <row r="58" spans="1:18" ht="18.75">
      <c r="A58" s="255" t="s">
        <v>79</v>
      </c>
      <c r="B58" s="323" t="s">
        <v>135</v>
      </c>
      <c r="C58" s="313">
        <v>7</v>
      </c>
      <c r="D58" s="256" t="s">
        <v>53</v>
      </c>
      <c r="E58" s="257" t="s">
        <v>57</v>
      </c>
      <c r="F58" s="257" t="s">
        <v>40</v>
      </c>
      <c r="G58" s="258" t="s">
        <v>88</v>
      </c>
      <c r="H58" s="259" t="s">
        <v>14</v>
      </c>
      <c r="I58" s="260">
        <v>555</v>
      </c>
      <c r="J58" s="259">
        <v>15</v>
      </c>
      <c r="K58" s="256">
        <f t="shared" si="8"/>
        <v>79</v>
      </c>
      <c r="L58" s="261">
        <f t="shared" si="5"/>
        <v>107.86285714285714</v>
      </c>
      <c r="M58" s="261">
        <f t="shared" si="5"/>
        <v>134.82857142857142</v>
      </c>
      <c r="N58" s="261">
        <f t="shared" si="10"/>
        <v>47.4</v>
      </c>
      <c r="O58" s="261">
        <f t="shared" si="11"/>
        <v>180.67028571428571</v>
      </c>
      <c r="P58" s="267">
        <v>85.8</v>
      </c>
      <c r="Q58" s="266">
        <v>83</v>
      </c>
      <c r="R58" s="262">
        <f t="shared" si="9"/>
        <v>269.65714285714284</v>
      </c>
    </row>
    <row r="59" spans="1:18" ht="18.75">
      <c r="A59" s="255" t="s">
        <v>79</v>
      </c>
      <c r="B59" s="323" t="s">
        <v>135</v>
      </c>
      <c r="C59" s="313">
        <v>7</v>
      </c>
      <c r="D59" s="256" t="s">
        <v>50</v>
      </c>
      <c r="E59" s="257">
        <v>30105</v>
      </c>
      <c r="F59" s="257" t="s">
        <v>40</v>
      </c>
      <c r="G59" s="258" t="s">
        <v>81</v>
      </c>
      <c r="H59" s="259" t="s">
        <v>14</v>
      </c>
      <c r="I59" s="260">
        <v>545</v>
      </c>
      <c r="J59" s="259">
        <v>15</v>
      </c>
      <c r="K59" s="256">
        <f t="shared" si="8"/>
        <v>79</v>
      </c>
      <c r="L59" s="261">
        <f t="shared" si="5"/>
        <v>108.11428571428571</v>
      </c>
      <c r="M59" s="261">
        <f t="shared" si="5"/>
        <v>135.14285714285714</v>
      </c>
      <c r="N59" s="261">
        <f t="shared" si="10"/>
        <v>47.4</v>
      </c>
      <c r="O59" s="261">
        <f t="shared" si="11"/>
        <v>181.09142857142857</v>
      </c>
      <c r="P59" s="267">
        <v>86</v>
      </c>
      <c r="Q59" s="266">
        <v>83</v>
      </c>
      <c r="R59" s="262">
        <f t="shared" si="9"/>
        <v>270.28571428571428</v>
      </c>
    </row>
    <row r="60" spans="1:18" ht="18.75">
      <c r="A60" s="274" t="s">
        <v>107</v>
      </c>
      <c r="B60" s="386" t="s">
        <v>146</v>
      </c>
      <c r="C60" s="263">
        <v>4</v>
      </c>
      <c r="D60" s="264" t="s">
        <v>50</v>
      </c>
      <c r="E60" s="263">
        <v>30105</v>
      </c>
      <c r="F60" s="263" t="s">
        <v>40</v>
      </c>
      <c r="G60" s="263" t="s">
        <v>81</v>
      </c>
      <c r="H60" s="264" t="s">
        <v>14</v>
      </c>
      <c r="I60" s="265">
        <v>545</v>
      </c>
      <c r="J60" s="266">
        <v>15</v>
      </c>
      <c r="K60" s="256">
        <f t="shared" ref="K60" si="12">Q60-$K$16</f>
        <v>79</v>
      </c>
      <c r="L60" s="261">
        <f t="shared" si="5"/>
        <v>108.11428571428571</v>
      </c>
      <c r="M60" s="261">
        <f t="shared" si="5"/>
        <v>135.14285714285714</v>
      </c>
      <c r="N60" s="261">
        <f t="shared" si="10"/>
        <v>47.4</v>
      </c>
      <c r="O60" s="261">
        <f t="shared" si="11"/>
        <v>181.09142857142857</v>
      </c>
      <c r="P60" s="267">
        <v>86</v>
      </c>
      <c r="Q60" s="266">
        <v>83</v>
      </c>
      <c r="R60" s="262">
        <f t="shared" ref="R60" si="13">P60*$R$17</f>
        <v>270.28571428571428</v>
      </c>
    </row>
    <row r="61" spans="1:18" s="154" customFormat="1" ht="18.75">
      <c r="A61" s="326" t="s">
        <v>79</v>
      </c>
      <c r="B61" s="327" t="s">
        <v>135</v>
      </c>
      <c r="C61" s="328">
        <v>8</v>
      </c>
      <c r="D61" s="329" t="s">
        <v>50</v>
      </c>
      <c r="E61" s="330">
        <v>31532</v>
      </c>
      <c r="F61" s="330" t="s">
        <v>40</v>
      </c>
      <c r="G61" s="331" t="s">
        <v>108</v>
      </c>
      <c r="H61" s="332" t="s">
        <v>14</v>
      </c>
      <c r="I61" s="333">
        <v>545</v>
      </c>
      <c r="J61" s="338">
        <v>7.2</v>
      </c>
      <c r="K61" s="329">
        <f t="shared" ref="K61" si="14">Q61-$K$16</f>
        <v>86.8</v>
      </c>
      <c r="L61" s="334">
        <f t="shared" ref="L61:M73" si="15">$R61*L$17</f>
        <v>108.11428571428571</v>
      </c>
      <c r="M61" s="334">
        <f t="shared" si="15"/>
        <v>135.14285714285714</v>
      </c>
      <c r="N61" s="334">
        <f t="shared" si="10"/>
        <v>52.08</v>
      </c>
      <c r="O61" s="334">
        <f t="shared" si="11"/>
        <v>181.09142857142857</v>
      </c>
      <c r="P61" s="335">
        <v>86</v>
      </c>
      <c r="Q61" s="336">
        <v>90.8</v>
      </c>
      <c r="R61" s="337">
        <f t="shared" ref="R61" si="16">P61*$R$17</f>
        <v>270.28571428571428</v>
      </c>
    </row>
    <row r="62" spans="1:18" ht="18.75">
      <c r="A62" s="273" t="s">
        <v>107</v>
      </c>
      <c r="B62" s="387" t="s">
        <v>146</v>
      </c>
      <c r="C62" s="248">
        <v>5</v>
      </c>
      <c r="D62" s="249" t="s">
        <v>50</v>
      </c>
      <c r="E62" s="248">
        <v>31352</v>
      </c>
      <c r="F62" s="248" t="s">
        <v>40</v>
      </c>
      <c r="G62" s="248" t="s">
        <v>108</v>
      </c>
      <c r="H62" s="249" t="s">
        <v>14</v>
      </c>
      <c r="I62" s="250">
        <v>545</v>
      </c>
      <c r="J62" s="251">
        <v>7.2</v>
      </c>
      <c r="K62" s="247">
        <f t="shared" ref="K62:K73" si="17">Q62-$K$16</f>
        <v>86.8</v>
      </c>
      <c r="L62" s="252">
        <f t="shared" si="15"/>
        <v>108.11428571428571</v>
      </c>
      <c r="M62" s="252">
        <f t="shared" si="15"/>
        <v>135.14285714285714</v>
      </c>
      <c r="N62" s="252">
        <f t="shared" si="10"/>
        <v>52.08</v>
      </c>
      <c r="O62" s="252">
        <f t="shared" si="11"/>
        <v>181.09142857142857</v>
      </c>
      <c r="P62" s="253">
        <v>86</v>
      </c>
      <c r="Q62" s="251">
        <v>90.8</v>
      </c>
      <c r="R62" s="254">
        <f t="shared" ref="R62:R73" si="18">P62*$R$17</f>
        <v>270.28571428571428</v>
      </c>
    </row>
    <row r="63" spans="1:18" ht="18.75">
      <c r="A63" s="184" t="s">
        <v>79</v>
      </c>
      <c r="B63" s="319" t="s">
        <v>117</v>
      </c>
      <c r="C63" s="309">
        <v>3</v>
      </c>
      <c r="D63" s="181" t="s">
        <v>53</v>
      </c>
      <c r="E63" s="185" t="s">
        <v>72</v>
      </c>
      <c r="F63" s="186" t="s">
        <v>44</v>
      </c>
      <c r="G63" s="187" t="s">
        <v>100</v>
      </c>
      <c r="H63" s="188" t="s">
        <v>139</v>
      </c>
      <c r="I63" s="212">
        <v>795</v>
      </c>
      <c r="J63" s="188">
        <v>15</v>
      </c>
      <c r="K63" s="181">
        <f t="shared" si="17"/>
        <v>93</v>
      </c>
      <c r="L63" s="182">
        <f t="shared" si="15"/>
        <v>108.74285714285713</v>
      </c>
      <c r="M63" s="182">
        <f t="shared" si="15"/>
        <v>135.92857142857142</v>
      </c>
      <c r="N63" s="182">
        <f t="shared" si="10"/>
        <v>55.8</v>
      </c>
      <c r="O63" s="182">
        <f t="shared" si="11"/>
        <v>182.1442857142857</v>
      </c>
      <c r="P63" s="213">
        <v>86.5</v>
      </c>
      <c r="Q63" s="180">
        <v>97</v>
      </c>
      <c r="R63" s="183">
        <f t="shared" si="18"/>
        <v>271.85714285714283</v>
      </c>
    </row>
    <row r="64" spans="1:18" ht="18.75">
      <c r="A64" s="239" t="s">
        <v>79</v>
      </c>
      <c r="B64" s="322" t="s">
        <v>135</v>
      </c>
      <c r="C64" s="312">
        <v>9</v>
      </c>
      <c r="D64" s="240" t="s">
        <v>53</v>
      </c>
      <c r="E64" s="241" t="s">
        <v>59</v>
      </c>
      <c r="F64" s="241" t="s">
        <v>40</v>
      </c>
      <c r="G64" s="242" t="s">
        <v>90</v>
      </c>
      <c r="H64" s="243" t="s">
        <v>14</v>
      </c>
      <c r="I64" s="244">
        <v>675</v>
      </c>
      <c r="J64" s="243">
        <v>14</v>
      </c>
      <c r="K64" s="240">
        <f t="shared" si="17"/>
        <v>85</v>
      </c>
      <c r="L64" s="245">
        <f t="shared" si="15"/>
        <v>109.37142857142858</v>
      </c>
      <c r="M64" s="245">
        <f t="shared" si="15"/>
        <v>136.71428571428572</v>
      </c>
      <c r="N64" s="245">
        <f t="shared" si="10"/>
        <v>51</v>
      </c>
      <c r="O64" s="245">
        <f t="shared" si="11"/>
        <v>183.19714285714289</v>
      </c>
      <c r="P64" s="269">
        <v>87</v>
      </c>
      <c r="Q64" s="271">
        <v>89</v>
      </c>
      <c r="R64" s="246">
        <f t="shared" si="18"/>
        <v>273.42857142857144</v>
      </c>
    </row>
    <row r="65" spans="1:18" ht="18.75">
      <c r="A65" s="239" t="s">
        <v>79</v>
      </c>
      <c r="B65" s="322" t="s">
        <v>136</v>
      </c>
      <c r="C65" s="312">
        <v>9</v>
      </c>
      <c r="D65" s="240" t="s">
        <v>50</v>
      </c>
      <c r="E65" s="241">
        <v>31103</v>
      </c>
      <c r="F65" s="241" t="s">
        <v>40</v>
      </c>
      <c r="G65" s="242" t="s">
        <v>83</v>
      </c>
      <c r="H65" s="243" t="s">
        <v>14</v>
      </c>
      <c r="I65" s="244">
        <v>700</v>
      </c>
      <c r="J65" s="243">
        <v>14</v>
      </c>
      <c r="K65" s="240">
        <f t="shared" si="17"/>
        <v>85</v>
      </c>
      <c r="L65" s="245">
        <f t="shared" si="15"/>
        <v>109.62285714285716</v>
      </c>
      <c r="M65" s="245">
        <f t="shared" si="15"/>
        <v>137.02857142857144</v>
      </c>
      <c r="N65" s="245">
        <f t="shared" si="10"/>
        <v>51</v>
      </c>
      <c r="O65" s="245">
        <f t="shared" si="11"/>
        <v>183.61828571428575</v>
      </c>
      <c r="P65" s="269">
        <v>87.2</v>
      </c>
      <c r="Q65" s="271">
        <v>89</v>
      </c>
      <c r="R65" s="246">
        <f t="shared" si="18"/>
        <v>274.05714285714288</v>
      </c>
    </row>
    <row r="66" spans="1:18" s="154" customFormat="1" ht="18.75">
      <c r="A66" s="326" t="s">
        <v>79</v>
      </c>
      <c r="B66" s="327" t="s">
        <v>135</v>
      </c>
      <c r="C66" s="328">
        <v>10</v>
      </c>
      <c r="D66" s="329" t="s">
        <v>50</v>
      </c>
      <c r="E66" s="330">
        <v>31550</v>
      </c>
      <c r="F66" s="330" t="s">
        <v>40</v>
      </c>
      <c r="G66" s="331" t="s">
        <v>119</v>
      </c>
      <c r="H66" s="332" t="s">
        <v>14</v>
      </c>
      <c r="I66" s="333">
        <v>700</v>
      </c>
      <c r="J66" s="332">
        <v>7</v>
      </c>
      <c r="K66" s="329">
        <f t="shared" si="17"/>
        <v>91.5</v>
      </c>
      <c r="L66" s="334">
        <f t="shared" si="15"/>
        <v>109.62285714285716</v>
      </c>
      <c r="M66" s="334">
        <f t="shared" si="15"/>
        <v>137.02857142857144</v>
      </c>
      <c r="N66" s="334">
        <f t="shared" si="10"/>
        <v>54.9</v>
      </c>
      <c r="O66" s="334">
        <f t="shared" si="11"/>
        <v>183.61828571428575</v>
      </c>
      <c r="P66" s="335">
        <v>87.2</v>
      </c>
      <c r="Q66" s="336">
        <v>95.5</v>
      </c>
      <c r="R66" s="337">
        <f t="shared" si="18"/>
        <v>274.05714285714288</v>
      </c>
    </row>
    <row r="67" spans="1:18" ht="18.75">
      <c r="A67" s="184" t="s">
        <v>79</v>
      </c>
      <c r="B67" s="319" t="s">
        <v>135</v>
      </c>
      <c r="C67" s="309">
        <v>11</v>
      </c>
      <c r="D67" s="181" t="s">
        <v>53</v>
      </c>
      <c r="E67" s="185" t="s">
        <v>60</v>
      </c>
      <c r="F67" s="186" t="s">
        <v>40</v>
      </c>
      <c r="G67" s="187" t="s">
        <v>91</v>
      </c>
      <c r="H67" s="188" t="s">
        <v>14</v>
      </c>
      <c r="I67" s="212">
        <v>605</v>
      </c>
      <c r="J67" s="188">
        <v>12</v>
      </c>
      <c r="K67" s="181">
        <f t="shared" si="17"/>
        <v>77</v>
      </c>
      <c r="L67" s="182">
        <f t="shared" si="15"/>
        <v>109.87428571428573</v>
      </c>
      <c r="M67" s="182">
        <f t="shared" si="15"/>
        <v>137.34285714285716</v>
      </c>
      <c r="N67" s="182">
        <f t="shared" si="10"/>
        <v>46.199999999999996</v>
      </c>
      <c r="O67" s="182">
        <f t="shared" si="11"/>
        <v>184.0394285714286</v>
      </c>
      <c r="P67" s="213">
        <v>87.4</v>
      </c>
      <c r="Q67" s="180">
        <v>81</v>
      </c>
      <c r="R67" s="183">
        <f t="shared" si="18"/>
        <v>274.68571428571431</v>
      </c>
    </row>
    <row r="68" spans="1:18" ht="18.75">
      <c r="A68" s="184" t="s">
        <v>79</v>
      </c>
      <c r="B68" s="319" t="s">
        <v>135</v>
      </c>
      <c r="C68" s="309">
        <v>12</v>
      </c>
      <c r="D68" s="181" t="s">
        <v>53</v>
      </c>
      <c r="E68" s="185" t="s">
        <v>61</v>
      </c>
      <c r="F68" s="186" t="s">
        <v>40</v>
      </c>
      <c r="G68" s="187" t="s">
        <v>92</v>
      </c>
      <c r="H68" s="188" t="s">
        <v>14</v>
      </c>
      <c r="I68" s="212">
        <v>800</v>
      </c>
      <c r="J68" s="188">
        <v>14</v>
      </c>
      <c r="K68" s="181">
        <f t="shared" si="17"/>
        <v>89</v>
      </c>
      <c r="L68" s="182">
        <f t="shared" si="15"/>
        <v>110.62857142857143</v>
      </c>
      <c r="M68" s="182">
        <f t="shared" si="15"/>
        <v>138.28571428571428</v>
      </c>
      <c r="N68" s="182">
        <f t="shared" si="10"/>
        <v>53.4</v>
      </c>
      <c r="O68" s="182">
        <f t="shared" si="11"/>
        <v>185.30285714285714</v>
      </c>
      <c r="P68" s="213">
        <v>88</v>
      </c>
      <c r="Q68" s="180">
        <v>93</v>
      </c>
      <c r="R68" s="183">
        <f t="shared" si="18"/>
        <v>276.57142857142856</v>
      </c>
    </row>
    <row r="69" spans="1:18" ht="18.75">
      <c r="A69" s="272" t="s">
        <v>107</v>
      </c>
      <c r="B69" s="385" t="s">
        <v>147</v>
      </c>
      <c r="C69" s="234">
        <v>3</v>
      </c>
      <c r="D69" s="235" t="s">
        <v>50</v>
      </c>
      <c r="E69" s="234">
        <v>31500</v>
      </c>
      <c r="F69" s="234" t="s">
        <v>44</v>
      </c>
      <c r="G69" s="178" t="s">
        <v>111</v>
      </c>
      <c r="H69" s="282" t="s">
        <v>45</v>
      </c>
      <c r="I69" s="283">
        <v>835</v>
      </c>
      <c r="J69" s="284">
        <v>15</v>
      </c>
      <c r="K69" s="285">
        <f t="shared" si="17"/>
        <v>85</v>
      </c>
      <c r="L69" s="286">
        <f t="shared" si="15"/>
        <v>110.88</v>
      </c>
      <c r="M69" s="286">
        <f t="shared" si="15"/>
        <v>138.6</v>
      </c>
      <c r="N69" s="286">
        <f t="shared" si="10"/>
        <v>51</v>
      </c>
      <c r="O69" s="286">
        <f t="shared" si="11"/>
        <v>185.72399999999999</v>
      </c>
      <c r="P69" s="287">
        <v>88.2</v>
      </c>
      <c r="Q69" s="284">
        <v>89</v>
      </c>
      <c r="R69" s="288">
        <f t="shared" si="18"/>
        <v>277.2</v>
      </c>
    </row>
    <row r="70" spans="1:18" s="154" customFormat="1" ht="18.75">
      <c r="A70" s="326" t="s">
        <v>79</v>
      </c>
      <c r="B70" s="327" t="s">
        <v>135</v>
      </c>
      <c r="C70" s="328">
        <v>13</v>
      </c>
      <c r="D70" s="329" t="s">
        <v>50</v>
      </c>
      <c r="E70" s="330">
        <v>31296</v>
      </c>
      <c r="F70" s="330" t="s">
        <v>40</v>
      </c>
      <c r="G70" s="331" t="s">
        <v>84</v>
      </c>
      <c r="H70" s="332" t="s">
        <v>14</v>
      </c>
      <c r="I70" s="333">
        <v>825</v>
      </c>
      <c r="J70" s="338">
        <v>13.3</v>
      </c>
      <c r="K70" s="329">
        <f t="shared" si="17"/>
        <v>85.2</v>
      </c>
      <c r="L70" s="334">
        <f t="shared" si="15"/>
        <v>111.38285714285715</v>
      </c>
      <c r="M70" s="334">
        <f t="shared" si="15"/>
        <v>139.22857142857143</v>
      </c>
      <c r="N70" s="334">
        <f t="shared" si="10"/>
        <v>51.12</v>
      </c>
      <c r="O70" s="334">
        <f t="shared" si="11"/>
        <v>186.56628571428573</v>
      </c>
      <c r="P70" s="335">
        <v>88.6</v>
      </c>
      <c r="Q70" s="336">
        <v>89.2</v>
      </c>
      <c r="R70" s="337">
        <f t="shared" si="18"/>
        <v>278.45714285714286</v>
      </c>
    </row>
    <row r="71" spans="1:18" ht="18.75">
      <c r="A71" s="184" t="s">
        <v>79</v>
      </c>
      <c r="B71" s="319" t="s">
        <v>117</v>
      </c>
      <c r="C71" s="309">
        <v>4</v>
      </c>
      <c r="D71" s="181" t="s">
        <v>53</v>
      </c>
      <c r="E71" s="185" t="s">
        <v>73</v>
      </c>
      <c r="F71" s="186" t="s">
        <v>44</v>
      </c>
      <c r="G71" s="187" t="s">
        <v>102</v>
      </c>
      <c r="H71" s="188" t="s">
        <v>139</v>
      </c>
      <c r="I71" s="212">
        <v>880</v>
      </c>
      <c r="J71" s="297">
        <v>7.8</v>
      </c>
      <c r="K71" s="181">
        <f t="shared" si="17"/>
        <v>81.5</v>
      </c>
      <c r="L71" s="182">
        <f t="shared" si="15"/>
        <v>120.05714285714285</v>
      </c>
      <c r="M71" s="182">
        <f t="shared" si="15"/>
        <v>150.07142857142856</v>
      </c>
      <c r="N71" s="182">
        <f t="shared" si="10"/>
        <v>48.9</v>
      </c>
      <c r="O71" s="182">
        <f t="shared" si="11"/>
        <v>201.09571428571428</v>
      </c>
      <c r="P71" s="213">
        <v>95.5</v>
      </c>
      <c r="Q71" s="180">
        <v>85.5</v>
      </c>
      <c r="R71" s="183">
        <f t="shared" si="18"/>
        <v>300.14285714285711</v>
      </c>
    </row>
    <row r="72" spans="1:18" ht="18.75">
      <c r="A72" s="184"/>
      <c r="B72" s="319"/>
      <c r="C72" s="309"/>
      <c r="D72" s="181"/>
      <c r="E72" s="185"/>
      <c r="F72" s="187"/>
      <c r="G72" s="187"/>
      <c r="H72" s="188"/>
      <c r="I72" s="212"/>
      <c r="J72" s="188"/>
      <c r="K72" s="181">
        <f t="shared" si="17"/>
        <v>-4</v>
      </c>
      <c r="L72" s="182">
        <f t="shared" si="15"/>
        <v>0</v>
      </c>
      <c r="M72" s="182">
        <f t="shared" si="15"/>
        <v>0</v>
      </c>
      <c r="N72" s="182">
        <f t="shared" si="10"/>
        <v>-2.4</v>
      </c>
      <c r="O72" s="182">
        <f t="shared" si="11"/>
        <v>0</v>
      </c>
      <c r="P72" s="214"/>
      <c r="Q72" s="188"/>
      <c r="R72" s="183">
        <f t="shared" si="18"/>
        <v>0</v>
      </c>
    </row>
    <row r="73" spans="1:18" ht="18.75">
      <c r="A73" s="184"/>
      <c r="B73" s="319"/>
      <c r="C73" s="309"/>
      <c r="D73" s="181"/>
      <c r="E73" s="185"/>
      <c r="F73" s="187"/>
      <c r="G73" s="187"/>
      <c r="H73" s="188"/>
      <c r="I73" s="212"/>
      <c r="J73" s="188"/>
      <c r="K73" s="181">
        <f t="shared" si="17"/>
        <v>-4</v>
      </c>
      <c r="L73" s="182">
        <f t="shared" si="15"/>
        <v>0</v>
      </c>
      <c r="M73" s="182">
        <f t="shared" si="15"/>
        <v>0</v>
      </c>
      <c r="N73" s="182">
        <f t="shared" si="10"/>
        <v>-2.4</v>
      </c>
      <c r="O73" s="182">
        <f t="shared" si="11"/>
        <v>0</v>
      </c>
      <c r="P73" s="214"/>
      <c r="Q73" s="188"/>
      <c r="R73" s="183">
        <f t="shared" si="18"/>
        <v>0</v>
      </c>
    </row>
    <row r="74" spans="1:18" ht="18.75">
      <c r="A74" s="184"/>
      <c r="B74" s="319"/>
      <c r="C74" s="309"/>
      <c r="D74" s="181"/>
      <c r="E74" s="185"/>
      <c r="F74" s="187"/>
      <c r="G74" s="187"/>
      <c r="H74" s="188"/>
      <c r="I74" s="212"/>
      <c r="J74" s="188"/>
      <c r="K74" s="181"/>
      <c r="L74" s="182"/>
      <c r="M74" s="182"/>
      <c r="N74" s="182"/>
      <c r="O74" s="182"/>
      <c r="P74" s="214"/>
      <c r="Q74" s="188"/>
      <c r="R74" s="183"/>
    </row>
    <row r="75" spans="1:18" ht="18.75">
      <c r="A75" s="184"/>
      <c r="B75" s="319"/>
      <c r="C75" s="309"/>
      <c r="D75" s="181"/>
      <c r="E75" s="185"/>
      <c r="F75" s="187"/>
      <c r="G75" s="187" t="s">
        <v>143</v>
      </c>
      <c r="H75" s="188"/>
      <c r="I75" s="212"/>
      <c r="J75" s="188"/>
      <c r="K75" s="181"/>
      <c r="L75" s="182"/>
      <c r="M75" s="182"/>
      <c r="N75" s="182"/>
      <c r="O75" s="182"/>
      <c r="P75" s="214"/>
      <c r="Q75" s="188"/>
      <c r="R75" s="183"/>
    </row>
    <row r="76" spans="1:18" ht="19.5" thickBot="1">
      <c r="A76" s="346"/>
      <c r="B76" s="347"/>
      <c r="C76" s="348"/>
      <c r="D76" s="349"/>
      <c r="E76" s="348"/>
      <c r="F76" s="350"/>
      <c r="G76" s="350"/>
      <c r="H76" s="349"/>
      <c r="I76" s="351"/>
      <c r="J76" s="349"/>
      <c r="K76" s="349"/>
      <c r="L76" s="352"/>
      <c r="M76" s="352"/>
      <c r="N76" s="352"/>
      <c r="O76" s="352"/>
      <c r="P76" s="353"/>
      <c r="Q76" s="349"/>
      <c r="R76" s="354"/>
    </row>
    <row r="77" spans="1:18" ht="18.75">
      <c r="A77" s="346" t="s">
        <v>79</v>
      </c>
      <c r="B77" s="347" t="s">
        <v>115</v>
      </c>
      <c r="C77" s="348"/>
      <c r="D77" s="349" t="s">
        <v>50</v>
      </c>
      <c r="E77" s="355">
        <v>130761</v>
      </c>
      <c r="F77" s="356" t="s">
        <v>32</v>
      </c>
      <c r="G77" s="357" t="s">
        <v>103</v>
      </c>
      <c r="H77" s="358" t="s">
        <v>14</v>
      </c>
      <c r="I77" s="359">
        <v>420</v>
      </c>
      <c r="J77" s="358">
        <v>20</v>
      </c>
      <c r="K77" s="358">
        <f>Q77-$K$16</f>
        <v>49</v>
      </c>
      <c r="L77" s="360">
        <f t="shared" ref="L77:M77" si="19">$R77*L$17</f>
        <v>76.308571428571426</v>
      </c>
      <c r="M77" s="360">
        <f t="shared" si="19"/>
        <v>95.385714285714286</v>
      </c>
      <c r="N77" s="360">
        <f t="shared" ref="N77:N96" si="20">$K77*N$17</f>
        <v>29.4</v>
      </c>
      <c r="O77" s="360">
        <f t="shared" ref="O77:O96" si="21">$R77*O$17</f>
        <v>127.81685714285715</v>
      </c>
      <c r="P77" s="361">
        <v>60.7</v>
      </c>
      <c r="Q77" s="358">
        <v>53</v>
      </c>
      <c r="R77" s="362">
        <f>P77*$R$17</f>
        <v>190.77142857142857</v>
      </c>
    </row>
    <row r="78" spans="1:18" ht="18.75">
      <c r="A78" s="346" t="s">
        <v>79</v>
      </c>
      <c r="B78" s="347" t="s">
        <v>114</v>
      </c>
      <c r="C78" s="348"/>
      <c r="D78" s="349" t="s">
        <v>50</v>
      </c>
      <c r="E78" s="363">
        <v>30157</v>
      </c>
      <c r="F78" s="398" t="s">
        <v>46</v>
      </c>
      <c r="G78" s="398"/>
      <c r="H78" s="364" t="s">
        <v>14</v>
      </c>
      <c r="I78" s="365">
        <v>350</v>
      </c>
      <c r="J78" s="364">
        <v>18</v>
      </c>
      <c r="K78" s="364">
        <f t="shared" ref="K78:K96" si="22">Q78-$K$16</f>
        <v>118.8</v>
      </c>
      <c r="L78" s="366">
        <f t="shared" ref="L78:M96" si="23">$R78*L$17</f>
        <v>77.44</v>
      </c>
      <c r="M78" s="366">
        <f t="shared" si="23"/>
        <v>96.8</v>
      </c>
      <c r="N78" s="366">
        <f t="shared" si="20"/>
        <v>71.28</v>
      </c>
      <c r="O78" s="366">
        <f t="shared" si="21"/>
        <v>129.71200000000002</v>
      </c>
      <c r="P78" s="367">
        <v>61.6</v>
      </c>
      <c r="Q78" s="364">
        <v>122.8</v>
      </c>
      <c r="R78" s="368">
        <f t="shared" ref="R78:R96" si="24">P78*$R$17</f>
        <v>193.6</v>
      </c>
    </row>
    <row r="79" spans="1:18" ht="18.75">
      <c r="A79" s="346" t="s">
        <v>79</v>
      </c>
      <c r="B79" s="347" t="s">
        <v>113</v>
      </c>
      <c r="C79" s="348"/>
      <c r="D79" s="349" t="s">
        <v>50</v>
      </c>
      <c r="E79" s="363">
        <v>30152</v>
      </c>
      <c r="F79" s="398" t="s">
        <v>47</v>
      </c>
      <c r="G79" s="398"/>
      <c r="H79" s="364" t="s">
        <v>14</v>
      </c>
      <c r="I79" s="365">
        <v>360</v>
      </c>
      <c r="J79" s="364">
        <v>14.8</v>
      </c>
      <c r="K79" s="364">
        <f t="shared" si="22"/>
        <v>71</v>
      </c>
      <c r="L79" s="366">
        <f t="shared" si="23"/>
        <v>84.605714285714285</v>
      </c>
      <c r="M79" s="366">
        <f t="shared" si="23"/>
        <v>105.75714285714285</v>
      </c>
      <c r="N79" s="366">
        <f t="shared" si="20"/>
        <v>42.6</v>
      </c>
      <c r="O79" s="366">
        <f t="shared" si="21"/>
        <v>141.71457142857142</v>
      </c>
      <c r="P79" s="367">
        <v>67.3</v>
      </c>
      <c r="Q79" s="364">
        <v>75</v>
      </c>
      <c r="R79" s="368">
        <f t="shared" si="24"/>
        <v>211.51428571428571</v>
      </c>
    </row>
    <row r="80" spans="1:18" ht="19.5" thickBot="1">
      <c r="A80" s="346" t="s">
        <v>79</v>
      </c>
      <c r="B80" s="347" t="s">
        <v>113</v>
      </c>
      <c r="C80" s="348"/>
      <c r="D80" s="349" t="s">
        <v>50</v>
      </c>
      <c r="E80" s="369">
        <v>3641</v>
      </c>
      <c r="F80" s="399" t="s">
        <v>48</v>
      </c>
      <c r="G80" s="399"/>
      <c r="H80" s="370" t="s">
        <v>49</v>
      </c>
      <c r="I80" s="371">
        <v>145</v>
      </c>
      <c r="J80" s="370">
        <v>14.3</v>
      </c>
      <c r="K80" s="370">
        <f t="shared" si="22"/>
        <v>41</v>
      </c>
      <c r="L80" s="372">
        <f t="shared" si="23"/>
        <v>69.394285714285715</v>
      </c>
      <c r="M80" s="372">
        <f t="shared" si="23"/>
        <v>86.742857142857147</v>
      </c>
      <c r="N80" s="372">
        <f t="shared" si="20"/>
        <v>24.599999999999998</v>
      </c>
      <c r="O80" s="372">
        <f t="shared" si="21"/>
        <v>116.23542857142859</v>
      </c>
      <c r="P80" s="373">
        <v>55.2</v>
      </c>
      <c r="Q80" s="370">
        <v>45</v>
      </c>
      <c r="R80" s="374">
        <f t="shared" si="24"/>
        <v>173.48571428571429</v>
      </c>
    </row>
    <row r="81" spans="1:18" ht="18.75">
      <c r="A81" s="375"/>
      <c r="B81" s="376"/>
      <c r="C81" s="377"/>
      <c r="D81" s="378"/>
      <c r="E81" s="348"/>
      <c r="F81" s="350"/>
      <c r="G81" s="350"/>
      <c r="H81" s="349"/>
      <c r="I81" s="351"/>
      <c r="J81" s="349"/>
      <c r="K81" s="349">
        <f t="shared" si="22"/>
        <v>-4</v>
      </c>
      <c r="L81" s="352">
        <f t="shared" si="23"/>
        <v>0</v>
      </c>
      <c r="M81" s="352">
        <f t="shared" si="23"/>
        <v>0</v>
      </c>
      <c r="N81" s="352">
        <f t="shared" si="20"/>
        <v>-2.4</v>
      </c>
      <c r="O81" s="352">
        <f t="shared" si="21"/>
        <v>0</v>
      </c>
      <c r="P81" s="353"/>
      <c r="Q81" s="349"/>
      <c r="R81" s="354">
        <f t="shared" si="24"/>
        <v>0</v>
      </c>
    </row>
    <row r="82" spans="1:18" ht="18.75">
      <c r="A82" s="176"/>
      <c r="B82" s="292"/>
      <c r="C82" s="314"/>
      <c r="D82" s="157"/>
      <c r="E82" s="185"/>
      <c r="F82" s="187"/>
      <c r="G82" s="187"/>
      <c r="H82" s="188"/>
      <c r="I82" s="212"/>
      <c r="J82" s="188"/>
      <c r="K82" s="181">
        <f t="shared" si="22"/>
        <v>-4</v>
      </c>
      <c r="L82" s="182">
        <f t="shared" si="23"/>
        <v>0</v>
      </c>
      <c r="M82" s="182">
        <f t="shared" si="23"/>
        <v>0</v>
      </c>
      <c r="N82" s="182">
        <f t="shared" si="20"/>
        <v>-2.4</v>
      </c>
      <c r="O82" s="182">
        <f t="shared" si="21"/>
        <v>0</v>
      </c>
      <c r="P82" s="214"/>
      <c r="Q82" s="188"/>
      <c r="R82" s="183">
        <f t="shared" si="24"/>
        <v>0</v>
      </c>
    </row>
    <row r="83" spans="1:18" ht="19.5" thickBot="1">
      <c r="A83" s="176"/>
      <c r="B83" s="324" t="s">
        <v>127</v>
      </c>
      <c r="C83" s="315"/>
      <c r="D83" s="165"/>
      <c r="E83" s="295"/>
      <c r="F83" s="181" t="s">
        <v>79</v>
      </c>
      <c r="G83" s="187"/>
      <c r="H83" s="188"/>
      <c r="I83" s="212"/>
      <c r="J83" s="188"/>
      <c r="K83" s="181">
        <f t="shared" si="22"/>
        <v>-4</v>
      </c>
      <c r="L83" s="182">
        <f t="shared" si="23"/>
        <v>0</v>
      </c>
      <c r="M83" s="182">
        <f t="shared" si="23"/>
        <v>0</v>
      </c>
      <c r="N83" s="182">
        <f t="shared" si="20"/>
        <v>-2.4</v>
      </c>
      <c r="O83" s="182">
        <f t="shared" si="21"/>
        <v>0</v>
      </c>
      <c r="P83" s="214"/>
      <c r="Q83" s="188"/>
      <c r="R83" s="183">
        <f t="shared" si="24"/>
        <v>0</v>
      </c>
    </row>
    <row r="84" spans="1:18" ht="18.75">
      <c r="A84" s="176"/>
      <c r="C84" s="314"/>
      <c r="D84" s="292" t="s">
        <v>123</v>
      </c>
      <c r="E84" s="185">
        <v>16</v>
      </c>
      <c r="F84" s="185">
        <v>6</v>
      </c>
      <c r="G84" s="187"/>
      <c r="H84" s="188"/>
      <c r="I84" s="212"/>
      <c r="J84" s="188"/>
      <c r="K84" s="181">
        <f t="shared" si="22"/>
        <v>-4</v>
      </c>
      <c r="L84" s="182">
        <f t="shared" si="23"/>
        <v>0</v>
      </c>
      <c r="M84" s="182">
        <f t="shared" si="23"/>
        <v>0</v>
      </c>
      <c r="N84" s="182">
        <f t="shared" si="20"/>
        <v>-2.4</v>
      </c>
      <c r="O84" s="182">
        <f t="shared" si="21"/>
        <v>0</v>
      </c>
      <c r="P84" s="214"/>
      <c r="Q84" s="188"/>
      <c r="R84" s="183">
        <f t="shared" si="24"/>
        <v>0</v>
      </c>
    </row>
    <row r="85" spans="1:18" ht="18.75">
      <c r="A85" s="176"/>
      <c r="C85" s="314"/>
      <c r="D85" s="292" t="s">
        <v>122</v>
      </c>
      <c r="E85" s="185">
        <v>14</v>
      </c>
      <c r="F85" s="185">
        <v>13</v>
      </c>
      <c r="G85" s="187"/>
      <c r="H85" s="188"/>
      <c r="I85" s="212"/>
      <c r="J85" s="188"/>
      <c r="K85" s="181">
        <f t="shared" si="22"/>
        <v>-4</v>
      </c>
      <c r="L85" s="182">
        <f t="shared" si="23"/>
        <v>0</v>
      </c>
      <c r="M85" s="182">
        <f t="shared" si="23"/>
        <v>0</v>
      </c>
      <c r="N85" s="182">
        <f t="shared" si="20"/>
        <v>-2.4</v>
      </c>
      <c r="O85" s="182">
        <f t="shared" si="21"/>
        <v>0</v>
      </c>
      <c r="P85" s="214"/>
      <c r="Q85" s="188"/>
      <c r="R85" s="183">
        <f t="shared" si="24"/>
        <v>0</v>
      </c>
    </row>
    <row r="86" spans="1:18" ht="18.75">
      <c r="A86" s="176"/>
      <c r="C86" s="314"/>
      <c r="D86" s="292" t="s">
        <v>124</v>
      </c>
      <c r="E86" s="185">
        <v>3</v>
      </c>
      <c r="F86" s="185">
        <v>3</v>
      </c>
      <c r="G86" s="187" t="s">
        <v>138</v>
      </c>
      <c r="H86" s="188"/>
      <c r="I86" s="212"/>
      <c r="J86" s="188"/>
      <c r="K86" s="181">
        <f t="shared" si="22"/>
        <v>-4</v>
      </c>
      <c r="L86" s="182">
        <f t="shared" si="23"/>
        <v>0</v>
      </c>
      <c r="M86" s="182">
        <f t="shared" si="23"/>
        <v>0</v>
      </c>
      <c r="N86" s="182">
        <f t="shared" si="20"/>
        <v>-2.4</v>
      </c>
      <c r="O86" s="182">
        <f t="shared" si="21"/>
        <v>0</v>
      </c>
      <c r="P86" s="214"/>
      <c r="Q86" s="188"/>
      <c r="R86" s="183">
        <f t="shared" si="24"/>
        <v>0</v>
      </c>
    </row>
    <row r="87" spans="1:18" ht="18.75">
      <c r="A87" s="176"/>
      <c r="B87" s="292"/>
      <c r="C87" s="314"/>
      <c r="D87" s="292" t="s">
        <v>125</v>
      </c>
      <c r="E87" s="185">
        <v>6</v>
      </c>
      <c r="F87" s="185">
        <v>4</v>
      </c>
      <c r="G87" s="187"/>
      <c r="H87" s="188"/>
      <c r="I87" s="212"/>
      <c r="J87" s="188"/>
      <c r="K87" s="181">
        <f t="shared" si="22"/>
        <v>-4</v>
      </c>
      <c r="L87" s="182">
        <f t="shared" si="23"/>
        <v>0</v>
      </c>
      <c r="M87" s="182">
        <f t="shared" si="23"/>
        <v>0</v>
      </c>
      <c r="N87" s="182">
        <f t="shared" si="20"/>
        <v>-2.4</v>
      </c>
      <c r="O87" s="182">
        <f t="shared" si="21"/>
        <v>0</v>
      </c>
      <c r="P87" s="214"/>
      <c r="Q87" s="188"/>
      <c r="R87" s="183">
        <f t="shared" si="24"/>
        <v>0</v>
      </c>
    </row>
    <row r="88" spans="1:18" ht="19.5" thickBot="1">
      <c r="A88" s="176"/>
      <c r="B88" s="294"/>
      <c r="C88" s="316"/>
      <c r="D88" s="294" t="s">
        <v>126</v>
      </c>
      <c r="E88" s="293">
        <f>SUM(E84:E87)</f>
        <v>39</v>
      </c>
      <c r="F88" s="187"/>
      <c r="G88" s="187"/>
      <c r="H88" s="188"/>
      <c r="I88" s="191"/>
      <c r="J88" s="188"/>
      <c r="K88" s="181">
        <f t="shared" si="22"/>
        <v>-4</v>
      </c>
      <c r="L88" s="182">
        <f t="shared" si="23"/>
        <v>0</v>
      </c>
      <c r="M88" s="182">
        <f t="shared" si="23"/>
        <v>0</v>
      </c>
      <c r="N88" s="182">
        <f t="shared" si="20"/>
        <v>-2.4</v>
      </c>
      <c r="O88" s="182">
        <f t="shared" si="21"/>
        <v>0</v>
      </c>
      <c r="P88" s="214"/>
      <c r="Q88" s="188"/>
      <c r="R88" s="183">
        <f t="shared" si="24"/>
        <v>0</v>
      </c>
    </row>
    <row r="89" spans="1:18" ht="19.5" thickTop="1">
      <c r="A89" s="176"/>
      <c r="B89" s="292"/>
      <c r="C89" s="314"/>
      <c r="D89" s="157"/>
      <c r="E89" s="185"/>
      <c r="F89" s="187"/>
      <c r="G89" s="187"/>
      <c r="H89" s="188"/>
      <c r="I89" s="191"/>
      <c r="J89" s="188"/>
      <c r="K89" s="181">
        <f t="shared" si="22"/>
        <v>-4</v>
      </c>
      <c r="L89" s="182">
        <f t="shared" si="23"/>
        <v>0</v>
      </c>
      <c r="M89" s="182">
        <f t="shared" si="23"/>
        <v>0</v>
      </c>
      <c r="N89" s="182">
        <f t="shared" si="20"/>
        <v>-2.4</v>
      </c>
      <c r="O89" s="182">
        <f t="shared" si="21"/>
        <v>0</v>
      </c>
      <c r="P89" s="214"/>
      <c r="Q89" s="188"/>
      <c r="R89" s="183">
        <f t="shared" si="24"/>
        <v>0</v>
      </c>
    </row>
    <row r="90" spans="1:18" ht="18.75">
      <c r="A90" s="176"/>
      <c r="B90" s="292"/>
      <c r="C90" s="314"/>
      <c r="D90" s="157"/>
      <c r="E90" s="185"/>
      <c r="F90" s="187"/>
      <c r="G90" s="187"/>
      <c r="H90" s="188"/>
      <c r="I90" s="191"/>
      <c r="J90" s="188"/>
      <c r="K90" s="181">
        <f t="shared" si="22"/>
        <v>-4</v>
      </c>
      <c r="L90" s="182">
        <f t="shared" si="23"/>
        <v>0</v>
      </c>
      <c r="M90" s="182">
        <f t="shared" si="23"/>
        <v>0</v>
      </c>
      <c r="N90" s="182">
        <f t="shared" si="20"/>
        <v>-2.4</v>
      </c>
      <c r="O90" s="182">
        <f t="shared" si="21"/>
        <v>0</v>
      </c>
      <c r="P90" s="214"/>
      <c r="Q90" s="188"/>
      <c r="R90" s="183">
        <f t="shared" si="24"/>
        <v>0</v>
      </c>
    </row>
    <row r="91" spans="1:18" ht="18.75">
      <c r="A91" s="176"/>
      <c r="B91" s="292"/>
      <c r="C91" s="314"/>
      <c r="D91" s="157"/>
      <c r="E91" s="185"/>
      <c r="F91" s="187"/>
      <c r="G91" s="187"/>
      <c r="H91" s="188"/>
      <c r="I91" s="191"/>
      <c r="J91" s="188"/>
      <c r="K91" s="181">
        <f t="shared" si="22"/>
        <v>-4</v>
      </c>
      <c r="L91" s="182">
        <f t="shared" si="23"/>
        <v>0</v>
      </c>
      <c r="M91" s="182">
        <f t="shared" si="23"/>
        <v>0</v>
      </c>
      <c r="N91" s="182">
        <f t="shared" si="20"/>
        <v>-2.4</v>
      </c>
      <c r="O91" s="182">
        <f t="shared" si="21"/>
        <v>0</v>
      </c>
      <c r="P91" s="214"/>
      <c r="Q91" s="188"/>
      <c r="R91" s="183">
        <f t="shared" si="24"/>
        <v>0</v>
      </c>
    </row>
    <row r="92" spans="1:18" ht="18.75">
      <c r="A92" s="176"/>
      <c r="B92" s="292"/>
      <c r="C92" s="314"/>
      <c r="D92" s="157"/>
      <c r="E92" s="185"/>
      <c r="F92" s="187"/>
      <c r="G92" s="187"/>
      <c r="H92" s="188"/>
      <c r="I92" s="191"/>
      <c r="J92" s="188"/>
      <c r="K92" s="181">
        <f t="shared" si="22"/>
        <v>-4</v>
      </c>
      <c r="L92" s="182">
        <f t="shared" si="23"/>
        <v>0</v>
      </c>
      <c r="M92" s="182">
        <f t="shared" si="23"/>
        <v>0</v>
      </c>
      <c r="N92" s="182">
        <f t="shared" si="20"/>
        <v>-2.4</v>
      </c>
      <c r="O92" s="182">
        <f t="shared" si="21"/>
        <v>0</v>
      </c>
      <c r="P92" s="214"/>
      <c r="Q92" s="188"/>
      <c r="R92" s="183">
        <f t="shared" si="24"/>
        <v>0</v>
      </c>
    </row>
    <row r="93" spans="1:18" ht="18.75">
      <c r="A93" s="176"/>
      <c r="B93" s="292"/>
      <c r="C93" s="314"/>
      <c r="D93" s="157"/>
      <c r="E93" s="187"/>
      <c r="F93" s="187"/>
      <c r="G93" s="187"/>
      <c r="H93" s="188"/>
      <c r="I93" s="191"/>
      <c r="J93" s="188"/>
      <c r="K93" s="181">
        <f t="shared" si="22"/>
        <v>-4</v>
      </c>
      <c r="L93" s="182">
        <f t="shared" si="23"/>
        <v>0</v>
      </c>
      <c r="M93" s="182">
        <f t="shared" si="23"/>
        <v>0</v>
      </c>
      <c r="N93" s="182">
        <f t="shared" si="20"/>
        <v>-2.4</v>
      </c>
      <c r="O93" s="182">
        <f t="shared" si="21"/>
        <v>0</v>
      </c>
      <c r="P93" s="214"/>
      <c r="Q93" s="188"/>
      <c r="R93" s="183">
        <f t="shared" si="24"/>
        <v>0</v>
      </c>
    </row>
    <row r="94" spans="1:18" ht="18.75">
      <c r="A94" s="176"/>
      <c r="B94" s="292"/>
      <c r="C94" s="314"/>
      <c r="D94" s="157"/>
      <c r="E94" s="187"/>
      <c r="F94" s="187"/>
      <c r="G94" s="187"/>
      <c r="H94" s="188"/>
      <c r="I94" s="191"/>
      <c r="J94" s="188"/>
      <c r="K94" s="181">
        <f t="shared" si="22"/>
        <v>-4</v>
      </c>
      <c r="L94" s="182">
        <f t="shared" si="23"/>
        <v>0</v>
      </c>
      <c r="M94" s="182">
        <f t="shared" si="23"/>
        <v>0</v>
      </c>
      <c r="N94" s="182">
        <f t="shared" si="20"/>
        <v>-2.4</v>
      </c>
      <c r="O94" s="182">
        <f t="shared" si="21"/>
        <v>0</v>
      </c>
      <c r="P94" s="214"/>
      <c r="Q94" s="188"/>
      <c r="R94" s="183">
        <f t="shared" si="24"/>
        <v>0</v>
      </c>
    </row>
    <row r="95" spans="1:18" ht="18.75">
      <c r="A95" s="176"/>
      <c r="B95" s="292"/>
      <c r="C95" s="314"/>
      <c r="D95" s="157"/>
      <c r="E95" s="187"/>
      <c r="F95" s="187"/>
      <c r="G95" s="187"/>
      <c r="H95" s="188"/>
      <c r="I95" s="191"/>
      <c r="J95" s="188"/>
      <c r="K95" s="181">
        <f t="shared" si="22"/>
        <v>-4</v>
      </c>
      <c r="L95" s="182">
        <f t="shared" si="23"/>
        <v>0</v>
      </c>
      <c r="M95" s="182">
        <f t="shared" si="23"/>
        <v>0</v>
      </c>
      <c r="N95" s="182">
        <f t="shared" si="20"/>
        <v>-2.4</v>
      </c>
      <c r="O95" s="182">
        <f t="shared" si="21"/>
        <v>0</v>
      </c>
      <c r="P95" s="214"/>
      <c r="Q95" s="188"/>
      <c r="R95" s="183">
        <f t="shared" si="24"/>
        <v>0</v>
      </c>
    </row>
    <row r="96" spans="1:18">
      <c r="A96" s="192"/>
      <c r="B96" s="325"/>
      <c r="C96" s="317"/>
      <c r="D96" s="193"/>
      <c r="E96" s="194"/>
      <c r="F96" s="194"/>
      <c r="G96" s="194"/>
      <c r="H96" s="195"/>
      <c r="I96" s="196"/>
      <c r="J96" s="197"/>
      <c r="K96" s="195">
        <f t="shared" si="22"/>
        <v>-4</v>
      </c>
      <c r="L96" s="198">
        <f t="shared" si="23"/>
        <v>0</v>
      </c>
      <c r="M96" s="198">
        <f t="shared" si="23"/>
        <v>0</v>
      </c>
      <c r="N96" s="198">
        <f t="shared" si="20"/>
        <v>-2.4</v>
      </c>
      <c r="O96" s="198">
        <f t="shared" si="21"/>
        <v>0</v>
      </c>
      <c r="P96" s="197"/>
      <c r="Q96" s="197"/>
      <c r="R96" s="199">
        <f t="shared" si="24"/>
        <v>0</v>
      </c>
    </row>
    <row r="97" spans="8:17">
      <c r="H97" s="142"/>
      <c r="I97" s="142"/>
      <c r="J97" s="200"/>
      <c r="K97" s="200"/>
      <c r="L97" s="142"/>
      <c r="M97" s="142"/>
      <c r="N97" s="142"/>
      <c r="O97" s="142"/>
      <c r="P97" s="200"/>
      <c r="Q97" s="200"/>
    </row>
    <row r="98" spans="8:17">
      <c r="H98" s="142"/>
      <c r="I98" s="142"/>
      <c r="J98" s="200"/>
      <c r="K98" s="200"/>
      <c r="L98" s="142"/>
      <c r="M98" s="142"/>
      <c r="N98" s="142"/>
      <c r="O98" s="142"/>
      <c r="P98" s="200"/>
      <c r="Q98" s="200"/>
    </row>
    <row r="99" spans="8:17">
      <c r="H99" s="142"/>
      <c r="I99" s="142"/>
      <c r="J99" s="200"/>
      <c r="K99" s="200"/>
      <c r="L99" s="142"/>
      <c r="M99" s="142"/>
      <c r="N99" s="142"/>
      <c r="O99" s="142"/>
      <c r="P99" s="200"/>
      <c r="Q99" s="200"/>
    </row>
    <row r="100" spans="8:17">
      <c r="H100" s="142"/>
      <c r="I100" s="142"/>
      <c r="J100" s="200"/>
      <c r="K100" s="200"/>
      <c r="L100" s="142"/>
      <c r="M100" s="142"/>
      <c r="N100" s="142"/>
      <c r="O100" s="142"/>
      <c r="P100" s="200"/>
      <c r="Q100" s="200"/>
    </row>
    <row r="101" spans="8:17">
      <c r="H101" s="142"/>
      <c r="I101" s="142"/>
      <c r="J101" s="200"/>
      <c r="K101" s="200"/>
      <c r="L101" s="142"/>
      <c r="M101" s="142"/>
      <c r="N101" s="142"/>
      <c r="O101" s="142"/>
      <c r="P101" s="200"/>
      <c r="Q101" s="200"/>
    </row>
    <row r="102" spans="8:17">
      <c r="H102" s="142"/>
      <c r="I102" s="142"/>
      <c r="J102" s="200"/>
      <c r="K102" s="200"/>
      <c r="L102" s="142"/>
      <c r="M102" s="142"/>
      <c r="N102" s="142"/>
      <c r="O102" s="142"/>
      <c r="P102" s="200"/>
      <c r="Q102" s="200"/>
    </row>
    <row r="103" spans="8:17">
      <c r="H103" s="142"/>
      <c r="I103" s="142"/>
      <c r="J103" s="200"/>
      <c r="K103" s="200"/>
      <c r="L103" s="142"/>
      <c r="M103" s="142"/>
      <c r="N103" s="142"/>
      <c r="O103" s="142"/>
      <c r="P103" s="200"/>
      <c r="Q103" s="200"/>
    </row>
    <row r="104" spans="8:17">
      <c r="H104" s="142"/>
      <c r="I104" s="142"/>
      <c r="J104" s="200"/>
      <c r="K104" s="200"/>
      <c r="L104" s="142"/>
      <c r="M104" s="142"/>
      <c r="N104" s="142"/>
      <c r="O104" s="142"/>
      <c r="P104" s="200"/>
      <c r="Q104" s="200"/>
    </row>
    <row r="105" spans="8:17">
      <c r="H105" s="142"/>
      <c r="I105" s="142"/>
      <c r="J105" s="200"/>
      <c r="K105" s="200"/>
      <c r="L105" s="142"/>
      <c r="M105" s="142"/>
      <c r="N105" s="142"/>
      <c r="O105" s="142"/>
      <c r="P105" s="200"/>
      <c r="Q105" s="200"/>
    </row>
    <row r="106" spans="8:17">
      <c r="H106" s="142"/>
      <c r="I106" s="142"/>
      <c r="J106" s="200"/>
      <c r="K106" s="200"/>
      <c r="L106" s="142"/>
      <c r="M106" s="142"/>
      <c r="N106" s="142"/>
      <c r="O106" s="142"/>
      <c r="P106" s="200"/>
      <c r="Q106" s="200"/>
    </row>
    <row r="107" spans="8:17">
      <c r="H107" s="142"/>
      <c r="I107" s="142"/>
      <c r="J107" s="200"/>
      <c r="K107" s="200"/>
      <c r="L107" s="142"/>
      <c r="M107" s="142"/>
      <c r="N107" s="142"/>
      <c r="O107" s="142"/>
      <c r="P107" s="200"/>
      <c r="Q107" s="200"/>
    </row>
    <row r="108" spans="8:17">
      <c r="H108" s="142"/>
      <c r="I108" s="142"/>
      <c r="J108" s="200"/>
      <c r="K108" s="200"/>
      <c r="L108" s="142"/>
      <c r="M108" s="142"/>
      <c r="N108" s="142"/>
      <c r="O108" s="142"/>
      <c r="P108" s="200"/>
      <c r="Q108" s="200"/>
    </row>
    <row r="109" spans="8:17">
      <c r="H109" s="142"/>
      <c r="I109" s="142"/>
      <c r="J109" s="200"/>
      <c r="K109" s="200"/>
      <c r="L109" s="142"/>
      <c r="M109" s="142"/>
      <c r="N109" s="142"/>
      <c r="O109" s="142"/>
      <c r="P109" s="200"/>
      <c r="Q109" s="200"/>
    </row>
    <row r="110" spans="8:17">
      <c r="H110" s="142"/>
      <c r="I110" s="142"/>
      <c r="J110" s="200"/>
      <c r="K110" s="200"/>
      <c r="L110" s="142"/>
      <c r="M110" s="142"/>
      <c r="N110" s="142"/>
      <c r="O110" s="142"/>
      <c r="P110" s="200"/>
      <c r="Q110" s="200"/>
    </row>
    <row r="111" spans="8:17">
      <c r="H111" s="142"/>
      <c r="I111" s="142"/>
      <c r="J111" s="200"/>
      <c r="K111" s="200"/>
      <c r="L111" s="142"/>
      <c r="M111" s="142"/>
      <c r="N111" s="142"/>
      <c r="O111" s="142"/>
      <c r="P111" s="200"/>
      <c r="Q111" s="200"/>
    </row>
    <row r="112" spans="8:17">
      <c r="H112" s="142"/>
      <c r="I112" s="142"/>
      <c r="J112" s="200"/>
      <c r="K112" s="200"/>
      <c r="L112" s="142"/>
      <c r="M112" s="142"/>
      <c r="N112" s="142"/>
      <c r="O112" s="142"/>
      <c r="P112" s="200"/>
      <c r="Q112" s="200"/>
    </row>
    <row r="113" spans="8:17">
      <c r="H113" s="142"/>
      <c r="I113" s="142"/>
      <c r="J113" s="200"/>
      <c r="K113" s="200"/>
      <c r="L113" s="142"/>
      <c r="M113" s="142"/>
      <c r="N113" s="142"/>
      <c r="O113" s="142"/>
      <c r="P113" s="200"/>
      <c r="Q113" s="200"/>
    </row>
    <row r="114" spans="8:17">
      <c r="H114" s="142"/>
      <c r="I114" s="142"/>
      <c r="J114" s="200"/>
      <c r="K114" s="200"/>
      <c r="L114" s="142"/>
      <c r="M114" s="142"/>
      <c r="N114" s="142"/>
      <c r="O114" s="142"/>
      <c r="P114" s="200"/>
      <c r="Q114" s="200"/>
    </row>
    <row r="115" spans="8:17">
      <c r="H115" s="142"/>
      <c r="I115" s="142"/>
      <c r="J115" s="200"/>
      <c r="K115" s="200"/>
      <c r="L115" s="142"/>
      <c r="M115" s="142"/>
      <c r="N115" s="142"/>
      <c r="O115" s="142"/>
      <c r="P115" s="200"/>
      <c r="Q115" s="200"/>
    </row>
    <row r="116" spans="8:17">
      <c r="H116" s="142"/>
      <c r="I116" s="142"/>
      <c r="J116" s="200"/>
      <c r="K116" s="200"/>
      <c r="L116" s="142"/>
      <c r="M116" s="142"/>
      <c r="N116" s="142"/>
      <c r="O116" s="142"/>
      <c r="P116" s="200"/>
      <c r="Q116" s="200"/>
    </row>
    <row r="117" spans="8:17">
      <c r="H117" s="142"/>
      <c r="I117" s="142"/>
      <c r="J117" s="200"/>
      <c r="K117" s="200"/>
      <c r="L117" s="142"/>
      <c r="M117" s="142"/>
      <c r="N117" s="142"/>
      <c r="O117" s="142"/>
      <c r="P117" s="200"/>
      <c r="Q117" s="200"/>
    </row>
  </sheetData>
  <autoFilter ref="A17:I73" xr:uid="{93DFDEC6-B94F-4547-8DA4-03ACF2A5ACF7}"/>
  <sortState xmlns:xlrd2="http://schemas.microsoft.com/office/spreadsheetml/2017/richdata2" ref="A19:R71">
    <sortCondition ref="P19:P71"/>
  </sortState>
  <mergeCells count="12">
    <mergeCell ref="F78:G78"/>
    <mergeCell ref="F79:G79"/>
    <mergeCell ref="F80:G80"/>
    <mergeCell ref="L16:M16"/>
    <mergeCell ref="H17:H18"/>
    <mergeCell ref="I17:I18"/>
    <mergeCell ref="A17:A18"/>
    <mergeCell ref="B17:B18"/>
    <mergeCell ref="D17:D18"/>
    <mergeCell ref="E17:E18"/>
    <mergeCell ref="G17:G18"/>
    <mergeCell ref="F17:F18"/>
  </mergeCells>
  <pageMargins left="0" right="0" top="0.74803149606299213" bottom="0.15748031496062992" header="0.31496062992125984" footer="0.31496062992125984"/>
  <pageSetup paperSize="8" scale="9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99"/>
  <sheetViews>
    <sheetView tabSelected="1" topLeftCell="N1" zoomScale="115" zoomScaleNormal="115" workbookViewId="0">
      <pane ySplit="20" topLeftCell="A57" activePane="bottomLeft" state="frozen"/>
      <selection pane="bottomLeft" activeCell="AE60" sqref="S16:AE60"/>
    </sheetView>
  </sheetViews>
  <sheetFormatPr defaultColWidth="11.125" defaultRowHeight="15.75"/>
  <cols>
    <col min="1" max="1" width="12" style="1" bestFit="1" customWidth="1"/>
    <col min="2" max="2" width="6.875" customWidth="1"/>
    <col min="3" max="3" width="6" customWidth="1"/>
    <col min="4" max="4" width="8.125" customWidth="1"/>
    <col min="5" max="5" width="11.875" customWidth="1"/>
    <col min="6" max="6" width="10.625" customWidth="1"/>
    <col min="7" max="7" width="6.875" customWidth="1"/>
    <col min="8" max="8" width="7" customWidth="1"/>
    <col min="9" max="9" width="11.625" customWidth="1"/>
    <col min="11" max="11" width="12.625" bestFit="1" customWidth="1"/>
    <col min="13" max="13" width="14.375" customWidth="1"/>
    <col min="17" max="17" width="11.125" customWidth="1"/>
  </cols>
  <sheetData>
    <row r="1" spans="4:26" ht="30.95" customHeight="1">
      <c r="D1" s="39" t="s">
        <v>8</v>
      </c>
      <c r="Q1" s="112">
        <v>43663</v>
      </c>
    </row>
    <row r="2" spans="4:26" ht="8.1" customHeight="1">
      <c r="Q2" s="113" t="s">
        <v>74</v>
      </c>
    </row>
    <row r="3" spans="4:26" ht="17.100000000000001" customHeight="1">
      <c r="D3" s="40" t="s">
        <v>16</v>
      </c>
      <c r="E3" s="6"/>
      <c r="F3" s="6"/>
      <c r="G3" s="6"/>
      <c r="H3" s="6"/>
      <c r="I3" s="6"/>
      <c r="K3" s="8" t="s">
        <v>18</v>
      </c>
      <c r="L3" s="2" t="s">
        <v>19</v>
      </c>
      <c r="Q3" s="60" t="s">
        <v>78</v>
      </c>
    </row>
    <row r="4" spans="4:26" ht="6" customHeight="1">
      <c r="D4" s="21"/>
      <c r="E4" s="7"/>
      <c r="F4" s="7"/>
      <c r="G4" s="7"/>
      <c r="H4" s="7"/>
      <c r="I4" s="7"/>
      <c r="J4" s="7"/>
      <c r="K4" s="7"/>
      <c r="L4" s="22"/>
    </row>
    <row r="5" spans="4:26" ht="21.95" customHeight="1">
      <c r="D5" s="21"/>
      <c r="E5" s="7"/>
      <c r="F5" s="7"/>
      <c r="G5" s="7"/>
      <c r="H5" s="7"/>
      <c r="I5" s="7"/>
      <c r="J5" s="7"/>
      <c r="K5" s="23" t="s">
        <v>29</v>
      </c>
      <c r="L5" s="24"/>
      <c r="M5" s="23"/>
      <c r="N5" s="23"/>
    </row>
    <row r="6" spans="4:26" ht="6" customHeight="1"/>
    <row r="7" spans="4:26" ht="16.5" thickBot="1">
      <c r="D7" s="31"/>
      <c r="E7" s="36" t="s">
        <v>9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4:26">
      <c r="D8" s="18" t="s">
        <v>1</v>
      </c>
      <c r="E8" s="32" t="s">
        <v>10</v>
      </c>
      <c r="F8" s="33"/>
      <c r="G8" s="14"/>
      <c r="H8" s="14"/>
      <c r="I8" s="14"/>
      <c r="J8" s="14"/>
      <c r="K8" s="14"/>
      <c r="L8" s="14"/>
      <c r="M8" s="14"/>
      <c r="N8" s="14"/>
      <c r="O8" s="14"/>
      <c r="P8" s="14"/>
      <c r="Q8" s="15"/>
    </row>
    <row r="9" spans="4:26">
      <c r="D9" s="18" t="s">
        <v>2</v>
      </c>
      <c r="E9" s="34" t="s">
        <v>12</v>
      </c>
      <c r="F9" s="16"/>
      <c r="G9" s="13"/>
      <c r="H9" s="13"/>
      <c r="I9" s="13"/>
      <c r="J9" s="13"/>
      <c r="K9" s="13"/>
      <c r="L9" s="13"/>
      <c r="M9" s="13"/>
      <c r="N9" s="13"/>
      <c r="O9" s="13"/>
      <c r="P9" s="13"/>
      <c r="Q9" s="17"/>
    </row>
    <row r="10" spans="4:26">
      <c r="D10" s="18" t="s">
        <v>3</v>
      </c>
      <c r="E10" s="34" t="s">
        <v>11</v>
      </c>
      <c r="F10" s="16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7"/>
    </row>
    <row r="11" spans="4:26">
      <c r="D11" s="18" t="s">
        <v>4</v>
      </c>
      <c r="E11" s="34" t="s">
        <v>22</v>
      </c>
      <c r="F11" s="16"/>
      <c r="G11" s="13"/>
      <c r="H11" s="13"/>
      <c r="I11" s="13"/>
      <c r="J11" s="13"/>
      <c r="K11" s="13"/>
      <c r="L11" s="18"/>
      <c r="M11" s="16"/>
      <c r="N11" s="13"/>
      <c r="O11" s="13"/>
      <c r="P11" s="13"/>
      <c r="Q11" s="17"/>
    </row>
    <row r="12" spans="4:26">
      <c r="D12" s="18" t="s">
        <v>5</v>
      </c>
      <c r="E12" s="34" t="s">
        <v>13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7"/>
    </row>
    <row r="13" spans="4:26">
      <c r="D13" s="18" t="s">
        <v>6</v>
      </c>
      <c r="E13" s="34" t="s">
        <v>30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7"/>
    </row>
    <row r="14" spans="4:26" ht="16.5" thickBot="1">
      <c r="D14" s="18" t="s">
        <v>7</v>
      </c>
      <c r="E14" s="35" t="s">
        <v>17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0"/>
    </row>
    <row r="15" spans="4:26" ht="16.5" thickBot="1">
      <c r="E15" s="2"/>
    </row>
    <row r="16" spans="4:26" ht="30.75" customHeight="1" thickBot="1">
      <c r="E16" s="2"/>
      <c r="I16" s="421" t="s">
        <v>156</v>
      </c>
      <c r="J16" s="421" t="s">
        <v>149</v>
      </c>
      <c r="K16" s="421" t="s">
        <v>150</v>
      </c>
      <c r="L16" s="421" t="s">
        <v>151</v>
      </c>
      <c r="M16" s="421" t="s">
        <v>152</v>
      </c>
      <c r="N16" s="421" t="s">
        <v>153</v>
      </c>
      <c r="O16" s="421" t="s">
        <v>155</v>
      </c>
      <c r="P16" s="421" t="s">
        <v>154</v>
      </c>
      <c r="Q16" s="422" t="s">
        <v>20</v>
      </c>
      <c r="S16" s="433" t="s">
        <v>162</v>
      </c>
      <c r="T16" s="432"/>
      <c r="U16" s="432"/>
      <c r="V16" s="432"/>
      <c r="W16" s="434"/>
      <c r="X16" s="433" t="s">
        <v>161</v>
      </c>
      <c r="Y16" s="432"/>
      <c r="Z16" s="431"/>
    </row>
    <row r="17" spans="1:31" ht="15.95" customHeight="1" thickBot="1">
      <c r="D17" s="37" t="s">
        <v>28</v>
      </c>
      <c r="E17" s="2"/>
      <c r="I17" s="404" t="s">
        <v>15</v>
      </c>
      <c r="J17" s="405"/>
      <c r="K17" s="406"/>
      <c r="L17" s="406"/>
      <c r="M17" s="406"/>
      <c r="N17" s="406"/>
      <c r="O17" s="406"/>
      <c r="P17" s="47"/>
      <c r="S17" s="429"/>
      <c r="T17" s="428"/>
      <c r="U17" s="428"/>
      <c r="V17" s="428"/>
      <c r="W17" s="430"/>
      <c r="X17" s="429"/>
      <c r="Y17" s="428"/>
      <c r="Z17" s="427"/>
    </row>
    <row r="18" spans="1:31" ht="15.95" customHeight="1" thickBot="1">
      <c r="E18" s="2"/>
      <c r="I18" s="59"/>
      <c r="J18" s="58">
        <v>4</v>
      </c>
      <c r="K18" s="413" t="s">
        <v>25</v>
      </c>
      <c r="L18" s="414"/>
      <c r="M18" s="50" t="s">
        <v>26</v>
      </c>
      <c r="N18" s="50" t="s">
        <v>27</v>
      </c>
      <c r="O18" s="54"/>
      <c r="P18" s="55"/>
      <c r="Q18" s="44" t="s">
        <v>21</v>
      </c>
      <c r="S18" s="425" t="s">
        <v>160</v>
      </c>
      <c r="T18" s="424" t="s">
        <v>159</v>
      </c>
      <c r="U18" s="424" t="s">
        <v>158</v>
      </c>
      <c r="V18" s="424" t="s">
        <v>163</v>
      </c>
      <c r="W18" s="426" t="s">
        <v>164</v>
      </c>
      <c r="X18" s="425" t="s">
        <v>160</v>
      </c>
      <c r="Y18" s="424" t="s">
        <v>159</v>
      </c>
      <c r="Z18" s="423" t="s">
        <v>158</v>
      </c>
      <c r="AA18" s="436" t="s">
        <v>157</v>
      </c>
      <c r="AB18" s="437" t="s">
        <v>166</v>
      </c>
      <c r="AC18" s="437" t="s">
        <v>167</v>
      </c>
      <c r="AD18" s="437" t="s">
        <v>165</v>
      </c>
      <c r="AE18" s="437" t="s">
        <v>168</v>
      </c>
    </row>
    <row r="19" spans="1:31" ht="27" customHeight="1">
      <c r="A19" s="417" t="s">
        <v>77</v>
      </c>
      <c r="B19" s="417" t="s">
        <v>52</v>
      </c>
      <c r="C19" s="407" t="s">
        <v>51</v>
      </c>
      <c r="D19" s="407" t="s">
        <v>0</v>
      </c>
      <c r="E19" s="130" t="s">
        <v>104</v>
      </c>
      <c r="F19" s="409" t="s">
        <v>76</v>
      </c>
      <c r="G19" s="409" t="s">
        <v>23</v>
      </c>
      <c r="H19" s="411" t="s">
        <v>24</v>
      </c>
      <c r="I19" s="175" t="s">
        <v>148</v>
      </c>
      <c r="J19" s="38" t="s">
        <v>36</v>
      </c>
      <c r="K19" s="29">
        <v>0.4</v>
      </c>
      <c r="L19" s="49">
        <v>0.5</v>
      </c>
      <c r="M19" s="51">
        <v>0.6</v>
      </c>
      <c r="N19" s="51">
        <v>0.67</v>
      </c>
      <c r="O19" s="56" t="s">
        <v>34</v>
      </c>
      <c r="P19" s="42" t="s">
        <v>35</v>
      </c>
      <c r="Q19" s="45">
        <f>22/7</f>
        <v>3.1428571428571428</v>
      </c>
      <c r="S19">
        <f>I21+3</f>
        <v>18</v>
      </c>
      <c r="T19">
        <f>P21</f>
        <v>107</v>
      </c>
      <c r="U19" s="435">
        <f>N21</f>
        <v>168.45714285714286</v>
      </c>
      <c r="V19" s="435">
        <f>L21</f>
        <v>125.71428571428571</v>
      </c>
      <c r="W19" s="435">
        <f>M21</f>
        <v>61.8</v>
      </c>
      <c r="X19">
        <f>S19+2</f>
        <v>20</v>
      </c>
      <c r="Y19">
        <f>J21</f>
        <v>103</v>
      </c>
      <c r="Z19" s="435">
        <f>K21</f>
        <v>100.57142857142857</v>
      </c>
      <c r="AA19">
        <f>O21</f>
        <v>80</v>
      </c>
      <c r="AB19" t="str">
        <f>C21</f>
        <v>O-I</v>
      </c>
      <c r="AC19" t="str">
        <f>E21</f>
        <v>Burgundy</v>
      </c>
      <c r="AD19">
        <f>D21</f>
        <v>31555</v>
      </c>
      <c r="AE19" t="str">
        <f>F21</f>
        <v>Punted</v>
      </c>
    </row>
    <row r="20" spans="1:31" ht="19.5" thickBot="1">
      <c r="A20" s="418"/>
      <c r="B20" s="418"/>
      <c r="C20" s="408"/>
      <c r="D20" s="408"/>
      <c r="E20" s="126"/>
      <c r="F20" s="410"/>
      <c r="G20" s="410"/>
      <c r="H20" s="412"/>
      <c r="I20" s="10" t="s">
        <v>1</v>
      </c>
      <c r="J20" s="57" t="s">
        <v>2</v>
      </c>
      <c r="K20" s="30" t="s">
        <v>3</v>
      </c>
      <c r="L20" s="43" t="s">
        <v>4</v>
      </c>
      <c r="M20" s="52" t="s">
        <v>5</v>
      </c>
      <c r="N20" s="53" t="s">
        <v>6</v>
      </c>
      <c r="O20" s="48" t="s">
        <v>7</v>
      </c>
      <c r="P20" s="41" t="s">
        <v>33</v>
      </c>
      <c r="Q20" s="46" t="s">
        <v>20</v>
      </c>
      <c r="S20">
        <f t="shared" ref="S20:S62" si="0">I22+3</f>
        <v>16</v>
      </c>
      <c r="T20">
        <f t="shared" ref="T20:T62" si="1">P22</f>
        <v>107.4</v>
      </c>
      <c r="U20" s="435">
        <f t="shared" ref="U20:U62" si="2">N22</f>
        <v>168.45714285714286</v>
      </c>
      <c r="V20" s="435">
        <f t="shared" ref="V20:V62" si="3">L22</f>
        <v>125.71428571428571</v>
      </c>
      <c r="W20" s="435">
        <f t="shared" ref="W20:W62" si="4">M22</f>
        <v>62.04</v>
      </c>
      <c r="X20">
        <f t="shared" ref="X20:X62" si="5">S20+2</f>
        <v>18</v>
      </c>
      <c r="Y20">
        <f t="shared" ref="Y20:Y62" si="6">J22</f>
        <v>103.4</v>
      </c>
      <c r="Z20" s="435">
        <f t="shared" ref="Z20:Z62" si="7">K22</f>
        <v>100.57142857142857</v>
      </c>
      <c r="AA20">
        <f t="shared" ref="AA20:AA62" si="8">O22</f>
        <v>80</v>
      </c>
      <c r="AB20" t="str">
        <f t="shared" ref="AB20:AB60" si="9">C22</f>
        <v>O-I</v>
      </c>
      <c r="AC20" t="str">
        <f t="shared" ref="AC20:AC60" si="10">E22</f>
        <v>Burgundy</v>
      </c>
      <c r="AD20">
        <f t="shared" ref="AD20:AD60" si="11">D22</f>
        <v>30733</v>
      </c>
      <c r="AE20" t="str">
        <f t="shared" ref="AE20:AE60" si="12">F22</f>
        <v>Punted</v>
      </c>
    </row>
    <row r="21" spans="1:31" ht="21">
      <c r="A21" s="127" t="s">
        <v>79</v>
      </c>
      <c r="B21" s="111"/>
      <c r="C21" s="83" t="s">
        <v>50</v>
      </c>
      <c r="D21" s="25">
        <v>31555</v>
      </c>
      <c r="E21" s="115" t="s">
        <v>40</v>
      </c>
      <c r="F21" s="26" t="s">
        <v>80</v>
      </c>
      <c r="G21" s="11" t="s">
        <v>14</v>
      </c>
      <c r="H21" s="107">
        <v>417</v>
      </c>
      <c r="I21" s="9">
        <v>15</v>
      </c>
      <c r="J21" s="4">
        <f>P21-$J$18</f>
        <v>103</v>
      </c>
      <c r="K21" s="28">
        <f t="shared" ref="K21:L59" si="13">$Q21*K$19</f>
        <v>100.57142857142857</v>
      </c>
      <c r="L21" s="28">
        <f t="shared" si="13"/>
        <v>125.71428571428571</v>
      </c>
      <c r="M21" s="28">
        <f>$J21*M$19</f>
        <v>61.8</v>
      </c>
      <c r="N21" s="28">
        <f>$Q21*N$19</f>
        <v>168.45714285714286</v>
      </c>
      <c r="O21" s="11">
        <v>80</v>
      </c>
      <c r="P21" s="11">
        <v>107</v>
      </c>
      <c r="Q21" s="27">
        <f>O21*$Q$19</f>
        <v>251.42857142857142</v>
      </c>
      <c r="S21">
        <f t="shared" si="0"/>
        <v>18</v>
      </c>
      <c r="T21">
        <f t="shared" si="1"/>
        <v>83</v>
      </c>
      <c r="U21" s="435">
        <f t="shared" si="2"/>
        <v>181.09142857142857</v>
      </c>
      <c r="V21" s="435">
        <f t="shared" si="3"/>
        <v>135.14285714285714</v>
      </c>
      <c r="W21" s="435">
        <f t="shared" si="4"/>
        <v>47.4</v>
      </c>
      <c r="X21">
        <f t="shared" si="5"/>
        <v>20</v>
      </c>
      <c r="Y21">
        <f t="shared" si="6"/>
        <v>79</v>
      </c>
      <c r="Z21" s="435">
        <f t="shared" si="7"/>
        <v>108.11428571428571</v>
      </c>
      <c r="AA21">
        <f t="shared" si="8"/>
        <v>86</v>
      </c>
      <c r="AB21" t="str">
        <f t="shared" si="9"/>
        <v>O-I</v>
      </c>
      <c r="AC21" t="str">
        <f t="shared" si="10"/>
        <v>Burgundy</v>
      </c>
      <c r="AD21">
        <f t="shared" si="11"/>
        <v>30105</v>
      </c>
      <c r="AE21" t="str">
        <f t="shared" si="12"/>
        <v>Premium</v>
      </c>
    </row>
    <row r="22" spans="1:31" ht="21">
      <c r="A22" s="127" t="s">
        <v>79</v>
      </c>
      <c r="B22" s="111"/>
      <c r="C22" s="83" t="s">
        <v>50</v>
      </c>
      <c r="D22" s="25">
        <v>30733</v>
      </c>
      <c r="E22" s="115" t="s">
        <v>40</v>
      </c>
      <c r="F22" s="26" t="s">
        <v>80</v>
      </c>
      <c r="G22" s="11" t="s">
        <v>14</v>
      </c>
      <c r="H22" s="107">
        <v>450</v>
      </c>
      <c r="I22" s="9">
        <v>13</v>
      </c>
      <c r="J22" s="4">
        <f t="shared" ref="J22:J78" si="14">P22-$J$18</f>
        <v>103.4</v>
      </c>
      <c r="K22" s="28">
        <f t="shared" si="13"/>
        <v>100.57142857142857</v>
      </c>
      <c r="L22" s="28">
        <f t="shared" si="13"/>
        <v>125.71428571428571</v>
      </c>
      <c r="M22" s="28">
        <f>$J22*M$19</f>
        <v>62.04</v>
      </c>
      <c r="N22" s="28">
        <f>$Q22*N$19</f>
        <v>168.45714285714286</v>
      </c>
      <c r="O22" s="11">
        <v>80</v>
      </c>
      <c r="P22" s="11">
        <v>107.4</v>
      </c>
      <c r="Q22" s="27">
        <f>O22*$Q$19</f>
        <v>251.42857142857142</v>
      </c>
      <c r="S22">
        <f t="shared" si="0"/>
        <v>16.3</v>
      </c>
      <c r="T22">
        <f t="shared" si="1"/>
        <v>107</v>
      </c>
      <c r="U22" s="435">
        <f t="shared" si="2"/>
        <v>172.66857142857145</v>
      </c>
      <c r="V22" s="435">
        <f t="shared" si="3"/>
        <v>128.85714285714286</v>
      </c>
      <c r="W22" s="435">
        <f t="shared" si="4"/>
        <v>61.8</v>
      </c>
      <c r="X22">
        <f t="shared" si="5"/>
        <v>18.3</v>
      </c>
      <c r="Y22">
        <f t="shared" si="6"/>
        <v>103</v>
      </c>
      <c r="Z22" s="435">
        <f t="shared" si="7"/>
        <v>103.08571428571429</v>
      </c>
      <c r="AA22">
        <f t="shared" si="8"/>
        <v>82</v>
      </c>
      <c r="AB22" t="str">
        <f t="shared" si="9"/>
        <v>O-I</v>
      </c>
      <c r="AC22" t="str">
        <f t="shared" si="10"/>
        <v>Burgundy</v>
      </c>
      <c r="AD22">
        <f t="shared" si="11"/>
        <v>3662</v>
      </c>
      <c r="AE22" t="str">
        <f t="shared" si="12"/>
        <v>Ptd.</v>
      </c>
    </row>
    <row r="23" spans="1:31" ht="21">
      <c r="A23" s="127" t="s">
        <v>79</v>
      </c>
      <c r="B23" s="111"/>
      <c r="C23" s="83" t="s">
        <v>50</v>
      </c>
      <c r="D23" s="25">
        <v>30105</v>
      </c>
      <c r="E23" s="115" t="s">
        <v>40</v>
      </c>
      <c r="F23" s="26" t="s">
        <v>81</v>
      </c>
      <c r="G23" s="11" t="s">
        <v>14</v>
      </c>
      <c r="H23" s="107">
        <v>545</v>
      </c>
      <c r="I23" s="9">
        <v>15</v>
      </c>
      <c r="J23" s="4">
        <f t="shared" si="14"/>
        <v>79</v>
      </c>
      <c r="K23" s="28">
        <f t="shared" si="13"/>
        <v>108.11428571428571</v>
      </c>
      <c r="L23" s="28">
        <f t="shared" si="13"/>
        <v>135.14285714285714</v>
      </c>
      <c r="M23" s="28">
        <f t="shared" ref="M23:M78" si="15">$J23*M$19</f>
        <v>47.4</v>
      </c>
      <c r="N23" s="28">
        <f t="shared" ref="N23:N78" si="16">$Q23*N$19</f>
        <v>181.09142857142857</v>
      </c>
      <c r="O23" s="11">
        <v>86</v>
      </c>
      <c r="P23" s="11">
        <v>83</v>
      </c>
      <c r="Q23" s="27">
        <f t="shared" ref="Q23:Q78" si="17">O23*$Q$19</f>
        <v>270.28571428571428</v>
      </c>
      <c r="S23">
        <f t="shared" si="0"/>
        <v>16.3</v>
      </c>
      <c r="T23">
        <f t="shared" si="1"/>
        <v>89.2</v>
      </c>
      <c r="U23" s="435">
        <f t="shared" si="2"/>
        <v>183.61828571428575</v>
      </c>
      <c r="V23" s="435">
        <f t="shared" si="3"/>
        <v>137.02857142857144</v>
      </c>
      <c r="W23" s="435">
        <f t="shared" si="4"/>
        <v>51.12</v>
      </c>
      <c r="X23">
        <f t="shared" si="5"/>
        <v>18.3</v>
      </c>
      <c r="Y23">
        <f t="shared" si="6"/>
        <v>85.2</v>
      </c>
      <c r="Z23" s="435">
        <f t="shared" si="7"/>
        <v>109.62285714285716</v>
      </c>
      <c r="AA23">
        <f t="shared" si="8"/>
        <v>87.2</v>
      </c>
      <c r="AB23" t="str">
        <f t="shared" si="9"/>
        <v>O-I</v>
      </c>
      <c r="AC23" t="str">
        <f t="shared" si="10"/>
        <v>Burgundy</v>
      </c>
      <c r="AD23">
        <f t="shared" si="11"/>
        <v>31103</v>
      </c>
      <c r="AE23" t="str">
        <f t="shared" si="12"/>
        <v>Grande</v>
      </c>
    </row>
    <row r="24" spans="1:31" ht="21">
      <c r="A24" s="127" t="s">
        <v>79</v>
      </c>
      <c r="B24" s="111"/>
      <c r="C24" s="83" t="s">
        <v>50</v>
      </c>
      <c r="D24" s="25">
        <v>3662</v>
      </c>
      <c r="E24" s="115" t="s">
        <v>40</v>
      </c>
      <c r="F24" s="26" t="s">
        <v>82</v>
      </c>
      <c r="G24" s="11" t="s">
        <v>14</v>
      </c>
      <c r="H24" s="107">
        <v>565</v>
      </c>
      <c r="I24" s="9">
        <v>13.3</v>
      </c>
      <c r="J24" s="4">
        <f t="shared" si="14"/>
        <v>103</v>
      </c>
      <c r="K24" s="28">
        <f t="shared" si="13"/>
        <v>103.08571428571429</v>
      </c>
      <c r="L24" s="28">
        <f t="shared" si="13"/>
        <v>128.85714285714286</v>
      </c>
      <c r="M24" s="28">
        <f t="shared" si="15"/>
        <v>61.8</v>
      </c>
      <c r="N24" s="28">
        <f t="shared" si="16"/>
        <v>172.66857142857145</v>
      </c>
      <c r="O24" s="11">
        <v>82</v>
      </c>
      <c r="P24" s="11">
        <v>107</v>
      </c>
      <c r="Q24" s="27">
        <f t="shared" si="17"/>
        <v>257.71428571428572</v>
      </c>
      <c r="S24">
        <f t="shared" si="0"/>
        <v>16.3</v>
      </c>
      <c r="T24">
        <f t="shared" si="1"/>
        <v>89.2</v>
      </c>
      <c r="U24" s="435">
        <f t="shared" si="2"/>
        <v>186.56628571428573</v>
      </c>
      <c r="V24" s="435">
        <f t="shared" si="3"/>
        <v>139.22857142857143</v>
      </c>
      <c r="W24" s="435">
        <f t="shared" si="4"/>
        <v>51.12</v>
      </c>
      <c r="X24">
        <f t="shared" si="5"/>
        <v>18.3</v>
      </c>
      <c r="Y24">
        <f t="shared" si="6"/>
        <v>85.2</v>
      </c>
      <c r="Z24" s="435">
        <f t="shared" si="7"/>
        <v>111.38285714285715</v>
      </c>
      <c r="AA24">
        <f t="shared" si="8"/>
        <v>88.6</v>
      </c>
      <c r="AB24" t="str">
        <f t="shared" si="9"/>
        <v>O-I</v>
      </c>
      <c r="AC24" t="str">
        <f t="shared" si="10"/>
        <v>Burgundy</v>
      </c>
      <c r="AD24">
        <f t="shared" si="11"/>
        <v>31296</v>
      </c>
      <c r="AE24" t="str">
        <f t="shared" si="12"/>
        <v>Ultra</v>
      </c>
    </row>
    <row r="25" spans="1:31" ht="21">
      <c r="A25" s="127" t="s">
        <v>79</v>
      </c>
      <c r="B25" s="111"/>
      <c r="C25" s="83" t="s">
        <v>50</v>
      </c>
      <c r="D25" s="25">
        <v>31103</v>
      </c>
      <c r="E25" s="115" t="s">
        <v>40</v>
      </c>
      <c r="F25" s="26" t="s">
        <v>83</v>
      </c>
      <c r="G25" s="11" t="s">
        <v>14</v>
      </c>
      <c r="H25" s="107">
        <v>700</v>
      </c>
      <c r="I25" s="9">
        <v>13.3</v>
      </c>
      <c r="J25" s="4">
        <f t="shared" si="14"/>
        <v>85.2</v>
      </c>
      <c r="K25" s="28">
        <f t="shared" si="13"/>
        <v>109.62285714285716</v>
      </c>
      <c r="L25" s="28">
        <f t="shared" si="13"/>
        <v>137.02857142857144</v>
      </c>
      <c r="M25" s="28">
        <f t="shared" si="15"/>
        <v>51.12</v>
      </c>
      <c r="N25" s="28">
        <f t="shared" si="16"/>
        <v>183.61828571428575</v>
      </c>
      <c r="O25" s="11">
        <v>87.2</v>
      </c>
      <c r="P25" s="11">
        <v>89.2</v>
      </c>
      <c r="Q25" s="27">
        <f t="shared" si="17"/>
        <v>274.05714285714288</v>
      </c>
      <c r="S25">
        <f t="shared" si="0"/>
        <v>18</v>
      </c>
      <c r="T25">
        <f t="shared" si="1"/>
        <v>156.9</v>
      </c>
      <c r="U25" s="435">
        <f t="shared" si="2"/>
        <v>158.56028571428573</v>
      </c>
      <c r="V25" s="435">
        <f t="shared" si="3"/>
        <v>118.32857142857142</v>
      </c>
      <c r="W25" s="435">
        <f t="shared" si="4"/>
        <v>91.74</v>
      </c>
      <c r="X25">
        <f t="shared" si="5"/>
        <v>20</v>
      </c>
      <c r="Y25">
        <f t="shared" si="6"/>
        <v>152.9</v>
      </c>
      <c r="Z25" s="435">
        <f t="shared" si="7"/>
        <v>94.662857142857149</v>
      </c>
      <c r="AA25">
        <f t="shared" si="8"/>
        <v>75.3</v>
      </c>
      <c r="AB25" t="str">
        <f t="shared" si="9"/>
        <v>O-I</v>
      </c>
      <c r="AC25" t="str">
        <f t="shared" si="10"/>
        <v>Bordeaux</v>
      </c>
      <c r="AD25">
        <f t="shared" si="11"/>
        <v>31256</v>
      </c>
      <c r="AE25" t="str">
        <f t="shared" si="12"/>
        <v>Punted</v>
      </c>
    </row>
    <row r="26" spans="1:31" ht="21">
      <c r="A26" s="127" t="s">
        <v>79</v>
      </c>
      <c r="B26" s="111"/>
      <c r="C26" s="83" t="s">
        <v>50</v>
      </c>
      <c r="D26" s="25">
        <v>31296</v>
      </c>
      <c r="E26" s="115" t="s">
        <v>40</v>
      </c>
      <c r="F26" s="26" t="s">
        <v>84</v>
      </c>
      <c r="G26" s="11" t="s">
        <v>14</v>
      </c>
      <c r="H26" s="107">
        <v>825</v>
      </c>
      <c r="I26" s="9">
        <v>13.3</v>
      </c>
      <c r="J26" s="4">
        <f t="shared" si="14"/>
        <v>85.2</v>
      </c>
      <c r="K26" s="28">
        <f t="shared" si="13"/>
        <v>111.38285714285715</v>
      </c>
      <c r="L26" s="28">
        <f t="shared" si="13"/>
        <v>139.22857142857143</v>
      </c>
      <c r="M26" s="28">
        <f t="shared" si="15"/>
        <v>51.12</v>
      </c>
      <c r="N26" s="28">
        <f t="shared" si="16"/>
        <v>186.56628571428573</v>
      </c>
      <c r="O26" s="11">
        <v>88.6</v>
      </c>
      <c r="P26" s="11">
        <v>89.2</v>
      </c>
      <c r="Q26" s="27">
        <f t="shared" si="17"/>
        <v>278.45714285714286</v>
      </c>
      <c r="S26">
        <f t="shared" si="0"/>
        <v>18</v>
      </c>
      <c r="T26">
        <f t="shared" si="1"/>
        <v>156.9</v>
      </c>
      <c r="U26" s="435">
        <f t="shared" si="2"/>
        <v>159.61314285714286</v>
      </c>
      <c r="V26" s="435">
        <f t="shared" si="3"/>
        <v>119.11428571428571</v>
      </c>
      <c r="W26" s="435">
        <f t="shared" si="4"/>
        <v>91.74</v>
      </c>
      <c r="X26">
        <f t="shared" si="5"/>
        <v>20</v>
      </c>
      <c r="Y26">
        <f t="shared" si="6"/>
        <v>152.9</v>
      </c>
      <c r="Z26" s="435">
        <f t="shared" si="7"/>
        <v>95.291428571428582</v>
      </c>
      <c r="AA26">
        <f t="shared" si="8"/>
        <v>75.8</v>
      </c>
      <c r="AB26" t="str">
        <f t="shared" si="9"/>
        <v>O-I</v>
      </c>
      <c r="AC26" t="str">
        <f t="shared" si="10"/>
        <v>Bordeaux</v>
      </c>
      <c r="AD26">
        <f t="shared" si="11"/>
        <v>30750</v>
      </c>
      <c r="AE26" t="str">
        <f t="shared" si="12"/>
        <v>Punted</v>
      </c>
    </row>
    <row r="27" spans="1:31" ht="21">
      <c r="A27" s="127" t="s">
        <v>79</v>
      </c>
      <c r="B27" s="111"/>
      <c r="C27" s="83" t="s">
        <v>50</v>
      </c>
      <c r="D27" s="25">
        <v>31256</v>
      </c>
      <c r="E27" s="115" t="s">
        <v>105</v>
      </c>
      <c r="F27" s="26" t="s">
        <v>80</v>
      </c>
      <c r="G27" s="11" t="s">
        <v>14</v>
      </c>
      <c r="H27" s="107">
        <v>417</v>
      </c>
      <c r="I27" s="9">
        <v>15</v>
      </c>
      <c r="J27" s="4">
        <f t="shared" si="14"/>
        <v>152.9</v>
      </c>
      <c r="K27" s="28">
        <f t="shared" si="13"/>
        <v>94.662857142857149</v>
      </c>
      <c r="L27" s="28">
        <f t="shared" si="13"/>
        <v>118.32857142857142</v>
      </c>
      <c r="M27" s="28">
        <f t="shared" si="15"/>
        <v>91.74</v>
      </c>
      <c r="N27" s="28">
        <f t="shared" si="16"/>
        <v>158.56028571428573</v>
      </c>
      <c r="O27" s="11">
        <v>75.3</v>
      </c>
      <c r="P27" s="11">
        <v>156.9</v>
      </c>
      <c r="Q27" s="27">
        <f t="shared" si="17"/>
        <v>236.65714285714284</v>
      </c>
      <c r="S27">
        <f t="shared" si="0"/>
        <v>21</v>
      </c>
      <c r="T27">
        <f t="shared" si="1"/>
        <v>165</v>
      </c>
      <c r="U27" s="435">
        <f t="shared" si="2"/>
        <v>160.4554285714286</v>
      </c>
      <c r="V27" s="435">
        <f t="shared" si="3"/>
        <v>119.74285714285715</v>
      </c>
      <c r="W27" s="435">
        <f t="shared" si="4"/>
        <v>96.6</v>
      </c>
      <c r="X27">
        <f t="shared" si="5"/>
        <v>23</v>
      </c>
      <c r="Y27">
        <f t="shared" si="6"/>
        <v>161</v>
      </c>
      <c r="Z27" s="435">
        <f t="shared" si="7"/>
        <v>95.794285714285721</v>
      </c>
      <c r="AA27">
        <f t="shared" si="8"/>
        <v>76.2</v>
      </c>
      <c r="AB27" t="str">
        <f t="shared" si="9"/>
        <v>O-I</v>
      </c>
      <c r="AC27" t="str">
        <f t="shared" si="10"/>
        <v>Bordeaux</v>
      </c>
      <c r="AD27">
        <f t="shared" si="11"/>
        <v>30053</v>
      </c>
      <c r="AE27" t="str">
        <f t="shared" si="12"/>
        <v>Premium</v>
      </c>
    </row>
    <row r="28" spans="1:31" ht="21">
      <c r="A28" s="127" t="s">
        <v>79</v>
      </c>
      <c r="B28" s="111"/>
      <c r="C28" s="83" t="s">
        <v>50</v>
      </c>
      <c r="D28" s="25">
        <v>30750</v>
      </c>
      <c r="E28" s="115" t="s">
        <v>105</v>
      </c>
      <c r="F28" s="26" t="s">
        <v>80</v>
      </c>
      <c r="G28" s="11" t="s">
        <v>14</v>
      </c>
      <c r="H28" s="107">
        <v>450</v>
      </c>
      <c r="I28" s="9">
        <v>15</v>
      </c>
      <c r="J28" s="4">
        <f t="shared" si="14"/>
        <v>152.9</v>
      </c>
      <c r="K28" s="28">
        <f t="shared" si="13"/>
        <v>95.291428571428582</v>
      </c>
      <c r="L28" s="28">
        <f t="shared" si="13"/>
        <v>119.11428571428571</v>
      </c>
      <c r="M28" s="28">
        <f t="shared" si="15"/>
        <v>91.74</v>
      </c>
      <c r="N28" s="28">
        <f t="shared" si="16"/>
        <v>159.61314285714286</v>
      </c>
      <c r="O28" s="11">
        <v>75.8</v>
      </c>
      <c r="P28" s="11">
        <v>156.9</v>
      </c>
      <c r="Q28" s="27">
        <f t="shared" si="17"/>
        <v>238.22857142857143</v>
      </c>
      <c r="S28">
        <f t="shared" si="0"/>
        <v>18</v>
      </c>
      <c r="T28">
        <f t="shared" si="1"/>
        <v>114.9</v>
      </c>
      <c r="U28" s="435">
        <f t="shared" si="2"/>
        <v>160.4554285714286</v>
      </c>
      <c r="V28" s="435">
        <f t="shared" si="3"/>
        <v>119.74285714285715</v>
      </c>
      <c r="W28" s="435">
        <f t="shared" si="4"/>
        <v>66.540000000000006</v>
      </c>
      <c r="X28">
        <f t="shared" si="5"/>
        <v>20</v>
      </c>
      <c r="Y28">
        <f t="shared" si="6"/>
        <v>110.9</v>
      </c>
      <c r="Z28" s="435">
        <f t="shared" si="7"/>
        <v>95.794285714285721</v>
      </c>
      <c r="AA28">
        <f t="shared" si="8"/>
        <v>76.2</v>
      </c>
      <c r="AB28" t="str">
        <f t="shared" si="9"/>
        <v>O-I</v>
      </c>
      <c r="AC28" t="str">
        <f t="shared" si="10"/>
        <v>Riesling</v>
      </c>
      <c r="AD28">
        <f t="shared" si="11"/>
        <v>3663</v>
      </c>
      <c r="AE28" t="str">
        <f t="shared" si="12"/>
        <v>Riesling</v>
      </c>
    </row>
    <row r="29" spans="1:31" ht="21">
      <c r="A29" s="127" t="s">
        <v>79</v>
      </c>
      <c r="B29" s="111"/>
      <c r="C29" s="83" t="s">
        <v>50</v>
      </c>
      <c r="D29" s="25">
        <v>30053</v>
      </c>
      <c r="E29" s="115" t="s">
        <v>105</v>
      </c>
      <c r="F29" s="26" t="s">
        <v>81</v>
      </c>
      <c r="G29" s="11" t="s">
        <v>14</v>
      </c>
      <c r="H29" s="107">
        <v>580</v>
      </c>
      <c r="I29" s="9">
        <v>18</v>
      </c>
      <c r="J29" s="4">
        <f t="shared" si="14"/>
        <v>161</v>
      </c>
      <c r="K29" s="28">
        <f t="shared" si="13"/>
        <v>95.794285714285721</v>
      </c>
      <c r="L29" s="28">
        <f t="shared" si="13"/>
        <v>119.74285714285715</v>
      </c>
      <c r="M29" s="28">
        <f t="shared" si="15"/>
        <v>96.6</v>
      </c>
      <c r="N29" s="28">
        <f t="shared" si="16"/>
        <v>160.4554285714286</v>
      </c>
      <c r="O29" s="11">
        <v>76.2</v>
      </c>
      <c r="P29" s="11">
        <v>165</v>
      </c>
      <c r="Q29" s="27">
        <f t="shared" si="17"/>
        <v>239.48571428571429</v>
      </c>
      <c r="S29">
        <f t="shared" si="0"/>
        <v>18</v>
      </c>
      <c r="T29">
        <f t="shared" si="1"/>
        <v>89</v>
      </c>
      <c r="U29" s="435">
        <f t="shared" si="2"/>
        <v>168.87828571428571</v>
      </c>
      <c r="V29" s="435">
        <f t="shared" si="3"/>
        <v>126.02857142857142</v>
      </c>
      <c r="W29" s="435">
        <f t="shared" si="4"/>
        <v>51</v>
      </c>
      <c r="X29">
        <f t="shared" si="5"/>
        <v>20</v>
      </c>
      <c r="Y29">
        <f t="shared" si="6"/>
        <v>85</v>
      </c>
      <c r="Z29" s="435">
        <f t="shared" si="7"/>
        <v>100.82285714285715</v>
      </c>
      <c r="AA29">
        <f t="shared" si="8"/>
        <v>80.2</v>
      </c>
      <c r="AB29" t="str">
        <f t="shared" si="9"/>
        <v>O-I</v>
      </c>
      <c r="AC29" t="str">
        <f t="shared" si="10"/>
        <v>Riesling</v>
      </c>
      <c r="AD29">
        <f t="shared" si="11"/>
        <v>30646</v>
      </c>
      <c r="AE29" t="str">
        <f t="shared" si="12"/>
        <v>Premium</v>
      </c>
    </row>
    <row r="30" spans="1:31" ht="21">
      <c r="A30" s="127" t="s">
        <v>79</v>
      </c>
      <c r="B30" s="111"/>
      <c r="C30" s="83" t="s">
        <v>50</v>
      </c>
      <c r="D30" s="25">
        <v>3663</v>
      </c>
      <c r="E30" s="115" t="s">
        <v>31</v>
      </c>
      <c r="F30" s="26" t="s">
        <v>31</v>
      </c>
      <c r="G30" s="11" t="s">
        <v>14</v>
      </c>
      <c r="H30" s="107">
        <v>518</v>
      </c>
      <c r="I30" s="9">
        <v>15</v>
      </c>
      <c r="J30" s="4">
        <f t="shared" si="14"/>
        <v>110.9</v>
      </c>
      <c r="K30" s="28">
        <f t="shared" si="13"/>
        <v>95.794285714285721</v>
      </c>
      <c r="L30" s="28">
        <f t="shared" si="13"/>
        <v>119.74285714285715</v>
      </c>
      <c r="M30" s="28">
        <f t="shared" si="15"/>
        <v>66.540000000000006</v>
      </c>
      <c r="N30" s="28">
        <f t="shared" si="16"/>
        <v>160.4554285714286</v>
      </c>
      <c r="O30" s="11">
        <v>76.2</v>
      </c>
      <c r="P30" s="11">
        <v>114.9</v>
      </c>
      <c r="Q30" s="27">
        <f t="shared" si="17"/>
        <v>239.48571428571429</v>
      </c>
      <c r="S30">
        <f t="shared" si="0"/>
        <v>10.199999999999999</v>
      </c>
      <c r="T30">
        <f t="shared" si="1"/>
        <v>90.8</v>
      </c>
      <c r="U30" s="435">
        <f t="shared" si="2"/>
        <v>181.09142857142857</v>
      </c>
      <c r="V30" s="435">
        <f t="shared" si="3"/>
        <v>135.14285714285714</v>
      </c>
      <c r="W30" s="435">
        <f t="shared" si="4"/>
        <v>52.08</v>
      </c>
      <c r="X30">
        <f t="shared" si="5"/>
        <v>12.2</v>
      </c>
      <c r="Y30">
        <f t="shared" si="6"/>
        <v>86.8</v>
      </c>
      <c r="Z30" s="435">
        <f t="shared" si="7"/>
        <v>108.11428571428571</v>
      </c>
      <c r="AA30">
        <f t="shared" si="8"/>
        <v>86</v>
      </c>
      <c r="AB30" t="str">
        <f t="shared" si="9"/>
        <v>O-I</v>
      </c>
      <c r="AC30" t="str">
        <f t="shared" si="10"/>
        <v>Burgundy</v>
      </c>
      <c r="AD30">
        <f t="shared" si="11"/>
        <v>31532</v>
      </c>
      <c r="AE30" t="str">
        <f t="shared" si="12"/>
        <v>SH</v>
      </c>
    </row>
    <row r="31" spans="1:31" ht="21">
      <c r="A31" s="127" t="s">
        <v>79</v>
      </c>
      <c r="B31" s="111"/>
      <c r="C31" s="83" t="s">
        <v>50</v>
      </c>
      <c r="D31" s="25">
        <v>30646</v>
      </c>
      <c r="E31" s="115" t="s">
        <v>31</v>
      </c>
      <c r="F31" s="26" t="s">
        <v>81</v>
      </c>
      <c r="G31" s="11" t="s">
        <v>14</v>
      </c>
      <c r="H31" s="107">
        <v>650</v>
      </c>
      <c r="I31" s="9">
        <v>15</v>
      </c>
      <c r="J31" s="4">
        <f>P31-$J$18</f>
        <v>85</v>
      </c>
      <c r="K31" s="28">
        <f t="shared" si="13"/>
        <v>100.82285714285715</v>
      </c>
      <c r="L31" s="28">
        <f t="shared" si="13"/>
        <v>126.02857142857142</v>
      </c>
      <c r="M31" s="28">
        <f t="shared" si="15"/>
        <v>51</v>
      </c>
      <c r="N31" s="28">
        <f t="shared" si="16"/>
        <v>168.87828571428571</v>
      </c>
      <c r="O31" s="11">
        <v>80.2</v>
      </c>
      <c r="P31" s="11">
        <v>89</v>
      </c>
      <c r="Q31" s="27">
        <f>O31*$Q$19</f>
        <v>252.05714285714285</v>
      </c>
      <c r="S31">
        <f t="shared" si="0"/>
        <v>10.199999999999999</v>
      </c>
      <c r="T31">
        <f t="shared" si="1"/>
        <v>113</v>
      </c>
      <c r="U31" s="435">
        <f t="shared" si="2"/>
        <v>172.66857142857145</v>
      </c>
      <c r="V31" s="435">
        <f t="shared" si="3"/>
        <v>128.85714285714286</v>
      </c>
      <c r="W31" s="435">
        <f t="shared" si="4"/>
        <v>65.399999999999991</v>
      </c>
      <c r="X31">
        <f t="shared" si="5"/>
        <v>12.2</v>
      </c>
      <c r="Y31">
        <f t="shared" si="6"/>
        <v>109</v>
      </c>
      <c r="Z31" s="435">
        <f t="shared" si="7"/>
        <v>103.08571428571429</v>
      </c>
      <c r="AA31">
        <f t="shared" si="8"/>
        <v>82</v>
      </c>
      <c r="AB31" t="str">
        <f t="shared" si="9"/>
        <v>O-I</v>
      </c>
      <c r="AC31" t="str">
        <f t="shared" si="10"/>
        <v>Burgundy</v>
      </c>
      <c r="AD31">
        <f t="shared" si="11"/>
        <v>31549</v>
      </c>
      <c r="AE31" t="str">
        <f t="shared" si="12"/>
        <v>SH</v>
      </c>
    </row>
    <row r="32" spans="1:31" ht="21">
      <c r="A32" s="127" t="s">
        <v>79</v>
      </c>
      <c r="B32" s="111"/>
      <c r="C32" s="83" t="s">
        <v>50</v>
      </c>
      <c r="D32" s="25">
        <v>31532</v>
      </c>
      <c r="E32" s="115" t="s">
        <v>40</v>
      </c>
      <c r="F32" s="26" t="s">
        <v>85</v>
      </c>
      <c r="G32" s="11" t="s">
        <v>14</v>
      </c>
      <c r="H32" s="107">
        <v>545</v>
      </c>
      <c r="I32" s="9">
        <v>7.2</v>
      </c>
      <c r="J32" s="4">
        <f>P32-$J$18</f>
        <v>86.8</v>
      </c>
      <c r="K32" s="28">
        <f>$Q32*K$19</f>
        <v>108.11428571428571</v>
      </c>
      <c r="L32" s="28">
        <f>$Q32*L$19</f>
        <v>135.14285714285714</v>
      </c>
      <c r="M32" s="28">
        <f>$J32*M$19</f>
        <v>52.08</v>
      </c>
      <c r="N32" s="28">
        <f>$Q32*N$19</f>
        <v>181.09142857142857</v>
      </c>
      <c r="O32" s="11">
        <v>86</v>
      </c>
      <c r="P32" s="11">
        <v>90.8</v>
      </c>
      <c r="Q32" s="27">
        <f>O32*$Q$19</f>
        <v>270.28571428571428</v>
      </c>
      <c r="S32">
        <f t="shared" si="0"/>
        <v>10</v>
      </c>
      <c r="T32">
        <f t="shared" si="1"/>
        <v>95.5</v>
      </c>
      <c r="U32" s="435">
        <f t="shared" si="2"/>
        <v>183.61828571428575</v>
      </c>
      <c r="V32" s="435">
        <f t="shared" si="3"/>
        <v>137.02857142857144</v>
      </c>
      <c r="W32" s="435">
        <f t="shared" si="4"/>
        <v>54.9</v>
      </c>
      <c r="X32">
        <f t="shared" si="5"/>
        <v>12</v>
      </c>
      <c r="Y32">
        <f t="shared" si="6"/>
        <v>91.5</v>
      </c>
      <c r="Z32" s="435">
        <f t="shared" si="7"/>
        <v>109.62285714285716</v>
      </c>
      <c r="AA32">
        <f t="shared" si="8"/>
        <v>87.2</v>
      </c>
      <c r="AB32" t="str">
        <f t="shared" si="9"/>
        <v>O-I</v>
      </c>
      <c r="AC32" t="str">
        <f t="shared" si="10"/>
        <v>Burgundy</v>
      </c>
      <c r="AD32">
        <f t="shared" si="11"/>
        <v>31550</v>
      </c>
      <c r="AE32" t="str">
        <f t="shared" si="12"/>
        <v>SH</v>
      </c>
    </row>
    <row r="33" spans="1:31" ht="21">
      <c r="A33" s="127" t="s">
        <v>79</v>
      </c>
      <c r="B33" s="111"/>
      <c r="C33" s="83" t="s">
        <v>50</v>
      </c>
      <c r="D33" s="25">
        <v>31549</v>
      </c>
      <c r="E33" s="115" t="s">
        <v>40</v>
      </c>
      <c r="F33" s="26" t="s">
        <v>85</v>
      </c>
      <c r="G33" s="11" t="s">
        <v>14</v>
      </c>
      <c r="H33" s="107">
        <v>565</v>
      </c>
      <c r="I33" s="9">
        <v>7.2</v>
      </c>
      <c r="J33" s="4">
        <f t="shared" si="14"/>
        <v>109</v>
      </c>
      <c r="K33" s="28">
        <f t="shared" si="13"/>
        <v>103.08571428571429</v>
      </c>
      <c r="L33" s="28">
        <f t="shared" si="13"/>
        <v>128.85714285714286</v>
      </c>
      <c r="M33" s="28">
        <f t="shared" si="15"/>
        <v>65.399999999999991</v>
      </c>
      <c r="N33" s="28">
        <f t="shared" si="16"/>
        <v>172.66857142857145</v>
      </c>
      <c r="O33" s="11">
        <v>82</v>
      </c>
      <c r="P33" s="11">
        <v>113</v>
      </c>
      <c r="Q33" s="27">
        <f t="shared" si="17"/>
        <v>257.71428571428572</v>
      </c>
      <c r="S33">
        <f t="shared" si="0"/>
        <v>18</v>
      </c>
      <c r="T33">
        <f t="shared" si="1"/>
        <v>106.8</v>
      </c>
      <c r="U33" s="435">
        <f t="shared" si="2"/>
        <v>168.45714285714286</v>
      </c>
      <c r="V33" s="435">
        <f t="shared" si="3"/>
        <v>125.71428571428571</v>
      </c>
      <c r="W33" s="435">
        <f t="shared" si="4"/>
        <v>61.679999999999993</v>
      </c>
      <c r="X33">
        <f t="shared" si="5"/>
        <v>20</v>
      </c>
      <c r="Y33">
        <f t="shared" si="6"/>
        <v>102.8</v>
      </c>
      <c r="Z33" s="435">
        <f t="shared" si="7"/>
        <v>100.57142857142857</v>
      </c>
      <c r="AA33">
        <f t="shared" si="8"/>
        <v>80</v>
      </c>
      <c r="AB33" t="str">
        <f t="shared" si="9"/>
        <v>CR</v>
      </c>
      <c r="AC33" t="str">
        <f t="shared" si="10"/>
        <v>Burgundy</v>
      </c>
      <c r="AD33" t="str">
        <f t="shared" si="11"/>
        <v>CR404</v>
      </c>
      <c r="AE33" t="str">
        <f t="shared" si="12"/>
        <v>Legere</v>
      </c>
    </row>
    <row r="34" spans="1:31" ht="21.75" thickBot="1">
      <c r="A34" s="128" t="s">
        <v>79</v>
      </c>
      <c r="B34" s="116"/>
      <c r="C34" s="117" t="s">
        <v>50</v>
      </c>
      <c r="D34" s="118">
        <v>31550</v>
      </c>
      <c r="E34" s="131" t="s">
        <v>40</v>
      </c>
      <c r="F34" s="119" t="s">
        <v>85</v>
      </c>
      <c r="G34" s="120" t="s">
        <v>14</v>
      </c>
      <c r="H34" s="121">
        <v>700</v>
      </c>
      <c r="I34" s="122">
        <v>7</v>
      </c>
      <c r="J34" s="123">
        <f>P34-$J$18</f>
        <v>91.5</v>
      </c>
      <c r="K34" s="124">
        <f>$Q34*K$19</f>
        <v>109.62285714285716</v>
      </c>
      <c r="L34" s="124">
        <f>$Q34*L$19</f>
        <v>137.02857142857144</v>
      </c>
      <c r="M34" s="124">
        <f>$J34*M$19</f>
        <v>54.9</v>
      </c>
      <c r="N34" s="124">
        <f>$Q34*N$19</f>
        <v>183.61828571428575</v>
      </c>
      <c r="O34" s="120">
        <v>87.2</v>
      </c>
      <c r="P34" s="120">
        <v>95.5</v>
      </c>
      <c r="Q34" s="125">
        <f>O34*$Q$19</f>
        <v>274.05714285714288</v>
      </c>
      <c r="S34">
        <f t="shared" si="0"/>
        <v>16</v>
      </c>
      <c r="T34">
        <f t="shared" si="1"/>
        <v>112</v>
      </c>
      <c r="U34" s="435">
        <f t="shared" si="2"/>
        <v>168.45714285714286</v>
      </c>
      <c r="V34" s="435">
        <f t="shared" si="3"/>
        <v>125.71428571428571</v>
      </c>
      <c r="W34" s="435">
        <f t="shared" si="4"/>
        <v>64.8</v>
      </c>
      <c r="X34">
        <f t="shared" si="5"/>
        <v>18</v>
      </c>
      <c r="Y34">
        <f t="shared" si="6"/>
        <v>108</v>
      </c>
      <c r="Z34" s="435">
        <f t="shared" si="7"/>
        <v>100.57142857142857</v>
      </c>
      <c r="AA34">
        <f t="shared" si="8"/>
        <v>80</v>
      </c>
      <c r="AB34" t="str">
        <f t="shared" si="9"/>
        <v>CR</v>
      </c>
      <c r="AC34" t="str">
        <f t="shared" si="10"/>
        <v>Burgundy</v>
      </c>
      <c r="AD34" t="str">
        <f t="shared" si="11"/>
        <v>CR403</v>
      </c>
      <c r="AE34" t="str">
        <f t="shared" si="12"/>
        <v>Export</v>
      </c>
    </row>
    <row r="35" spans="1:31" ht="21">
      <c r="A35" s="127" t="s">
        <v>79</v>
      </c>
      <c r="B35" s="111"/>
      <c r="C35" s="83" t="s">
        <v>53</v>
      </c>
      <c r="D35" s="25" t="s">
        <v>54</v>
      </c>
      <c r="E35" s="115" t="s">
        <v>40</v>
      </c>
      <c r="F35" s="26" t="s">
        <v>86</v>
      </c>
      <c r="G35" s="11" t="s">
        <v>14</v>
      </c>
      <c r="H35" s="107">
        <v>420</v>
      </c>
      <c r="I35" s="9">
        <v>15</v>
      </c>
      <c r="J35" s="4">
        <f t="shared" ref="J35:J58" si="18">P35-$J$18</f>
        <v>102.8</v>
      </c>
      <c r="K35" s="28">
        <f t="shared" ref="K35:L58" si="19">$Q35*K$19</f>
        <v>100.57142857142857</v>
      </c>
      <c r="L35" s="28">
        <f t="shared" si="19"/>
        <v>125.71428571428571</v>
      </c>
      <c r="M35" s="28">
        <f t="shared" ref="M35:M58" si="20">$J35*M$19</f>
        <v>61.679999999999993</v>
      </c>
      <c r="N35" s="28">
        <f t="shared" ref="N35:N58" si="21">$Q35*N$19</f>
        <v>168.45714285714286</v>
      </c>
      <c r="O35" s="11">
        <v>80</v>
      </c>
      <c r="P35" s="11">
        <v>106.8</v>
      </c>
      <c r="Q35" s="27">
        <f t="shared" ref="Q35:Q58" si="22">O35*$Q$19</f>
        <v>251.42857142857142</v>
      </c>
      <c r="R35" s="114"/>
      <c r="S35">
        <f t="shared" si="0"/>
        <v>18</v>
      </c>
      <c r="T35">
        <f t="shared" si="1"/>
        <v>83</v>
      </c>
      <c r="U35" s="435">
        <f t="shared" si="2"/>
        <v>180.67028571428571</v>
      </c>
      <c r="V35" s="435">
        <f t="shared" si="3"/>
        <v>134.82857142857142</v>
      </c>
      <c r="W35" s="435">
        <f t="shared" si="4"/>
        <v>47.4</v>
      </c>
      <c r="X35">
        <f t="shared" si="5"/>
        <v>20</v>
      </c>
      <c r="Y35">
        <f t="shared" si="6"/>
        <v>79</v>
      </c>
      <c r="Z35" s="435">
        <f t="shared" si="7"/>
        <v>107.86285714285714</v>
      </c>
      <c r="AA35">
        <f t="shared" si="8"/>
        <v>85.8</v>
      </c>
      <c r="AB35" t="str">
        <f t="shared" si="9"/>
        <v>CR</v>
      </c>
      <c r="AC35" t="str">
        <f t="shared" si="10"/>
        <v>Burgundy</v>
      </c>
      <c r="AD35" t="str">
        <f t="shared" si="11"/>
        <v>CR408</v>
      </c>
      <c r="AE35" t="str">
        <f t="shared" si="12"/>
        <v>Premier</v>
      </c>
    </row>
    <row r="36" spans="1:31" ht="21">
      <c r="A36" s="127" t="s">
        <v>79</v>
      </c>
      <c r="B36" s="111"/>
      <c r="C36" s="83" t="s">
        <v>53</v>
      </c>
      <c r="D36" s="25" t="s">
        <v>56</v>
      </c>
      <c r="E36" s="115" t="s">
        <v>40</v>
      </c>
      <c r="F36" s="26" t="s">
        <v>87</v>
      </c>
      <c r="G36" s="11" t="s">
        <v>14</v>
      </c>
      <c r="H36" s="107">
        <v>480</v>
      </c>
      <c r="I36" s="9">
        <v>13</v>
      </c>
      <c r="J36" s="4">
        <f t="shared" ref="J36:J54" si="23">P36-$J$18</f>
        <v>108</v>
      </c>
      <c r="K36" s="28">
        <f t="shared" si="19"/>
        <v>100.57142857142857</v>
      </c>
      <c r="L36" s="28">
        <f t="shared" si="19"/>
        <v>125.71428571428571</v>
      </c>
      <c r="M36" s="28">
        <f t="shared" si="20"/>
        <v>64.8</v>
      </c>
      <c r="N36" s="28">
        <f t="shared" si="21"/>
        <v>168.45714285714286</v>
      </c>
      <c r="O36" s="11">
        <v>80</v>
      </c>
      <c r="P36" s="11">
        <v>112</v>
      </c>
      <c r="Q36" s="27">
        <f t="shared" si="22"/>
        <v>251.42857142857142</v>
      </c>
      <c r="S36">
        <f t="shared" si="0"/>
        <v>14</v>
      </c>
      <c r="T36">
        <f t="shared" si="1"/>
        <v>109.5</v>
      </c>
      <c r="U36" s="435">
        <f t="shared" si="2"/>
        <v>171.61571428571426</v>
      </c>
      <c r="V36" s="435">
        <f t="shared" si="3"/>
        <v>128.07142857142856</v>
      </c>
      <c r="W36" s="435">
        <f t="shared" si="4"/>
        <v>63.3</v>
      </c>
      <c r="X36">
        <f t="shared" si="5"/>
        <v>16</v>
      </c>
      <c r="Y36">
        <f t="shared" si="6"/>
        <v>105.5</v>
      </c>
      <c r="Z36" s="435">
        <f t="shared" si="7"/>
        <v>102.45714285714286</v>
      </c>
      <c r="AA36">
        <f t="shared" si="8"/>
        <v>81.5</v>
      </c>
      <c r="AB36" t="str">
        <f t="shared" si="9"/>
        <v>CR</v>
      </c>
      <c r="AC36" t="str">
        <f t="shared" si="10"/>
        <v>Burgundy</v>
      </c>
      <c r="AD36" t="str">
        <f t="shared" si="11"/>
        <v>CR401</v>
      </c>
      <c r="AE36" t="str">
        <f t="shared" si="12"/>
        <v>Traditional</v>
      </c>
    </row>
    <row r="37" spans="1:31" ht="21">
      <c r="A37" s="127" t="s">
        <v>79</v>
      </c>
      <c r="B37" s="111"/>
      <c r="C37" s="83" t="s">
        <v>53</v>
      </c>
      <c r="D37" s="25" t="s">
        <v>57</v>
      </c>
      <c r="E37" s="115" t="s">
        <v>40</v>
      </c>
      <c r="F37" s="26" t="s">
        <v>88</v>
      </c>
      <c r="G37" s="11" t="s">
        <v>14</v>
      </c>
      <c r="H37" s="107">
        <v>555</v>
      </c>
      <c r="I37" s="9">
        <v>15</v>
      </c>
      <c r="J37" s="4">
        <f t="shared" si="23"/>
        <v>79</v>
      </c>
      <c r="K37" s="28">
        <f t="shared" si="19"/>
        <v>107.86285714285714</v>
      </c>
      <c r="L37" s="28">
        <f t="shared" si="19"/>
        <v>134.82857142857142</v>
      </c>
      <c r="M37" s="28">
        <f t="shared" si="20"/>
        <v>47.4</v>
      </c>
      <c r="N37" s="28">
        <f t="shared" si="21"/>
        <v>180.67028571428571</v>
      </c>
      <c r="O37" s="11">
        <v>85.8</v>
      </c>
      <c r="P37" s="11">
        <v>83</v>
      </c>
      <c r="Q37" s="27">
        <f t="shared" si="22"/>
        <v>269.65714285714284</v>
      </c>
      <c r="S37">
        <f t="shared" si="0"/>
        <v>18</v>
      </c>
      <c r="T37">
        <f t="shared" si="1"/>
        <v>87.5</v>
      </c>
      <c r="U37" s="435">
        <f t="shared" si="2"/>
        <v>183.19714285714289</v>
      </c>
      <c r="V37" s="435">
        <f t="shared" si="3"/>
        <v>136.71428571428572</v>
      </c>
      <c r="W37" s="435">
        <f t="shared" si="4"/>
        <v>50.1</v>
      </c>
      <c r="X37">
        <f t="shared" si="5"/>
        <v>20</v>
      </c>
      <c r="Y37">
        <f t="shared" si="6"/>
        <v>83.5</v>
      </c>
      <c r="Z37" s="435">
        <f t="shared" si="7"/>
        <v>109.37142857142858</v>
      </c>
      <c r="AA37">
        <f t="shared" si="8"/>
        <v>87</v>
      </c>
      <c r="AB37" t="str">
        <f t="shared" si="9"/>
        <v>CR</v>
      </c>
      <c r="AC37" t="str">
        <f t="shared" si="10"/>
        <v>Burgundy</v>
      </c>
      <c r="AD37" t="str">
        <f t="shared" si="11"/>
        <v>CR409</v>
      </c>
      <c r="AE37" t="str">
        <f t="shared" si="12"/>
        <v>Grandeur</v>
      </c>
    </row>
    <row r="38" spans="1:31" ht="21">
      <c r="A38" s="127" t="s">
        <v>79</v>
      </c>
      <c r="B38" s="111"/>
      <c r="C38" s="83" t="s">
        <v>53</v>
      </c>
      <c r="D38" s="25" t="s">
        <v>58</v>
      </c>
      <c r="E38" s="115" t="s">
        <v>40</v>
      </c>
      <c r="F38" s="26" t="s">
        <v>89</v>
      </c>
      <c r="G38" s="11" t="s">
        <v>14</v>
      </c>
      <c r="H38" s="107">
        <v>555</v>
      </c>
      <c r="I38" s="9">
        <v>11</v>
      </c>
      <c r="J38" s="4">
        <f t="shared" ref="J38:J46" si="24">P38-$J$18</f>
        <v>105.5</v>
      </c>
      <c r="K38" s="28">
        <f t="shared" si="19"/>
        <v>102.45714285714286</v>
      </c>
      <c r="L38" s="28">
        <f t="shared" si="19"/>
        <v>128.07142857142856</v>
      </c>
      <c r="M38" s="28">
        <f t="shared" si="20"/>
        <v>63.3</v>
      </c>
      <c r="N38" s="28">
        <f t="shared" si="21"/>
        <v>171.61571428571426</v>
      </c>
      <c r="O38" s="11">
        <v>81.5</v>
      </c>
      <c r="P38" s="11">
        <v>109.5</v>
      </c>
      <c r="Q38" s="27">
        <f t="shared" si="22"/>
        <v>256.14285714285711</v>
      </c>
      <c r="S38">
        <f t="shared" si="0"/>
        <v>15</v>
      </c>
      <c r="T38">
        <f t="shared" si="1"/>
        <v>81</v>
      </c>
      <c r="U38" s="435">
        <f t="shared" si="2"/>
        <v>184.0394285714286</v>
      </c>
      <c r="V38" s="435">
        <f t="shared" si="3"/>
        <v>137.34285714285716</v>
      </c>
      <c r="W38" s="435">
        <f t="shared" si="4"/>
        <v>46.199999999999996</v>
      </c>
      <c r="X38">
        <f t="shared" si="5"/>
        <v>17</v>
      </c>
      <c r="Y38">
        <f t="shared" si="6"/>
        <v>77</v>
      </c>
      <c r="Z38" s="435">
        <f t="shared" si="7"/>
        <v>109.87428571428573</v>
      </c>
      <c r="AA38">
        <f t="shared" si="8"/>
        <v>87.4</v>
      </c>
      <c r="AB38" t="str">
        <f t="shared" si="9"/>
        <v>CR</v>
      </c>
      <c r="AC38" t="str">
        <f t="shared" si="10"/>
        <v>Burgundy</v>
      </c>
      <c r="AD38" t="str">
        <f t="shared" si="11"/>
        <v>CR4015</v>
      </c>
      <c r="AE38" t="str">
        <f t="shared" si="12"/>
        <v>Avignon</v>
      </c>
    </row>
    <row r="39" spans="1:31" ht="21">
      <c r="A39" s="127" t="s">
        <v>79</v>
      </c>
      <c r="B39" s="111"/>
      <c r="C39" s="83" t="s">
        <v>53</v>
      </c>
      <c r="D39" s="25" t="s">
        <v>59</v>
      </c>
      <c r="E39" s="115" t="s">
        <v>40</v>
      </c>
      <c r="F39" s="26" t="s">
        <v>90</v>
      </c>
      <c r="G39" s="11" t="s">
        <v>14</v>
      </c>
      <c r="H39" s="107">
        <v>675</v>
      </c>
      <c r="I39" s="9">
        <v>15</v>
      </c>
      <c r="J39" s="4">
        <f t="shared" si="24"/>
        <v>83.5</v>
      </c>
      <c r="K39" s="28">
        <f t="shared" si="19"/>
        <v>109.37142857142858</v>
      </c>
      <c r="L39" s="28">
        <f t="shared" si="19"/>
        <v>136.71428571428572</v>
      </c>
      <c r="M39" s="28">
        <f t="shared" si="20"/>
        <v>50.1</v>
      </c>
      <c r="N39" s="28">
        <f t="shared" si="21"/>
        <v>183.19714285714289</v>
      </c>
      <c r="O39" s="11">
        <v>87</v>
      </c>
      <c r="P39" s="11">
        <v>87.5</v>
      </c>
      <c r="Q39" s="27">
        <f t="shared" si="22"/>
        <v>273.42857142857144</v>
      </c>
      <c r="S39">
        <f t="shared" si="0"/>
        <v>17</v>
      </c>
      <c r="T39">
        <f t="shared" si="1"/>
        <v>93</v>
      </c>
      <c r="U39" s="435">
        <f t="shared" si="2"/>
        <v>185.30285714285714</v>
      </c>
      <c r="V39" s="435">
        <f t="shared" si="3"/>
        <v>138.28571428571428</v>
      </c>
      <c r="W39" s="435">
        <f t="shared" si="4"/>
        <v>53.4</v>
      </c>
      <c r="X39">
        <f t="shared" si="5"/>
        <v>19</v>
      </c>
      <c r="Y39">
        <f t="shared" si="6"/>
        <v>89</v>
      </c>
      <c r="Z39" s="435">
        <f t="shared" si="7"/>
        <v>110.62857142857143</v>
      </c>
      <c r="AA39">
        <f t="shared" si="8"/>
        <v>88</v>
      </c>
      <c r="AB39" t="str">
        <f t="shared" si="9"/>
        <v>CR</v>
      </c>
      <c r="AC39" t="str">
        <f t="shared" si="10"/>
        <v>Burgundy</v>
      </c>
      <c r="AD39" t="str">
        <f t="shared" si="11"/>
        <v>CR407</v>
      </c>
      <c r="AE39" t="str">
        <f t="shared" si="12"/>
        <v>Passion</v>
      </c>
    </row>
    <row r="40" spans="1:31" ht="21">
      <c r="A40" s="127" t="s">
        <v>79</v>
      </c>
      <c r="B40" s="111"/>
      <c r="C40" s="83" t="s">
        <v>53</v>
      </c>
      <c r="D40" s="25" t="s">
        <v>60</v>
      </c>
      <c r="E40" s="115" t="s">
        <v>40</v>
      </c>
      <c r="F40" s="26" t="s">
        <v>91</v>
      </c>
      <c r="G40" s="11" t="s">
        <v>14</v>
      </c>
      <c r="H40" s="107">
        <v>605</v>
      </c>
      <c r="I40" s="9">
        <v>12</v>
      </c>
      <c r="J40" s="4">
        <f t="shared" si="24"/>
        <v>77</v>
      </c>
      <c r="K40" s="28">
        <f t="shared" si="19"/>
        <v>109.87428571428573</v>
      </c>
      <c r="L40" s="28">
        <f t="shared" si="19"/>
        <v>137.34285714285716</v>
      </c>
      <c r="M40" s="28">
        <f t="shared" si="20"/>
        <v>46.199999999999996</v>
      </c>
      <c r="N40" s="28">
        <f t="shared" si="21"/>
        <v>184.0394285714286</v>
      </c>
      <c r="O40" s="11">
        <v>87.4</v>
      </c>
      <c r="P40" s="11">
        <v>81</v>
      </c>
      <c r="Q40" s="27">
        <f t="shared" si="22"/>
        <v>274.68571428571431</v>
      </c>
      <c r="S40">
        <f t="shared" si="0"/>
        <v>24</v>
      </c>
      <c r="T40">
        <f t="shared" si="1"/>
        <v>88</v>
      </c>
      <c r="U40" s="435">
        <f t="shared" si="2"/>
        <v>181.51257142857145</v>
      </c>
      <c r="V40" s="435">
        <f t="shared" si="3"/>
        <v>135.45714285714286</v>
      </c>
      <c r="W40" s="435">
        <f t="shared" si="4"/>
        <v>50.4</v>
      </c>
      <c r="X40">
        <f t="shared" si="5"/>
        <v>26</v>
      </c>
      <c r="Y40">
        <f t="shared" si="6"/>
        <v>84</v>
      </c>
      <c r="Z40" s="435">
        <f t="shared" si="7"/>
        <v>108.36571428571429</v>
      </c>
      <c r="AA40">
        <f t="shared" si="8"/>
        <v>86.2</v>
      </c>
      <c r="AB40" t="str">
        <f t="shared" si="9"/>
        <v>CR</v>
      </c>
      <c r="AC40" t="str">
        <f t="shared" si="10"/>
        <v>Burgundy</v>
      </c>
      <c r="AD40" t="str">
        <f t="shared" si="11"/>
        <v>CR478</v>
      </c>
      <c r="AE40" t="str">
        <f t="shared" si="12"/>
        <v>Alba</v>
      </c>
    </row>
    <row r="41" spans="1:31" ht="21">
      <c r="A41" s="127" t="s">
        <v>79</v>
      </c>
      <c r="B41" s="111"/>
      <c r="C41" s="83" t="s">
        <v>53</v>
      </c>
      <c r="D41" s="25" t="s">
        <v>61</v>
      </c>
      <c r="E41" s="115" t="s">
        <v>40</v>
      </c>
      <c r="F41" s="26" t="s">
        <v>92</v>
      </c>
      <c r="G41" s="11" t="s">
        <v>14</v>
      </c>
      <c r="H41" s="107">
        <v>800</v>
      </c>
      <c r="I41" s="9">
        <v>14</v>
      </c>
      <c r="J41" s="4">
        <f t="shared" si="24"/>
        <v>89</v>
      </c>
      <c r="K41" s="28">
        <f t="shared" si="19"/>
        <v>110.62857142857143</v>
      </c>
      <c r="L41" s="28">
        <f t="shared" si="19"/>
        <v>138.28571428571428</v>
      </c>
      <c r="M41" s="28">
        <f t="shared" si="20"/>
        <v>53.4</v>
      </c>
      <c r="N41" s="28">
        <f t="shared" si="21"/>
        <v>185.30285714285714</v>
      </c>
      <c r="O41" s="11">
        <v>88</v>
      </c>
      <c r="P41" s="11">
        <v>93</v>
      </c>
      <c r="Q41" s="27">
        <f t="shared" si="22"/>
        <v>276.57142857142856</v>
      </c>
      <c r="S41">
        <f t="shared" si="0"/>
        <v>25</v>
      </c>
      <c r="T41">
        <f t="shared" si="1"/>
        <v>114.8</v>
      </c>
      <c r="U41" s="435">
        <f t="shared" si="2"/>
        <v>225.73257142857145</v>
      </c>
      <c r="V41" s="435">
        <f t="shared" si="3"/>
        <v>168.45714285714286</v>
      </c>
      <c r="W41" s="435">
        <f t="shared" si="4"/>
        <v>66.47999999999999</v>
      </c>
      <c r="X41">
        <f t="shared" si="5"/>
        <v>27</v>
      </c>
      <c r="Y41">
        <f t="shared" si="6"/>
        <v>110.8</v>
      </c>
      <c r="Z41" s="435">
        <f t="shared" si="7"/>
        <v>134.7657142857143</v>
      </c>
      <c r="AA41">
        <f t="shared" si="8"/>
        <v>107.2</v>
      </c>
      <c r="AB41" t="str">
        <f t="shared" si="9"/>
        <v>CR</v>
      </c>
      <c r="AC41" t="str">
        <f t="shared" si="10"/>
        <v>Burgundy</v>
      </c>
      <c r="AD41" t="str">
        <f t="shared" si="11"/>
        <v>CR4021</v>
      </c>
      <c r="AE41" t="str">
        <f t="shared" si="12"/>
        <v>Prestige</v>
      </c>
    </row>
    <row r="42" spans="1:31" ht="21">
      <c r="A42" s="127" t="s">
        <v>79</v>
      </c>
      <c r="B42" s="111"/>
      <c r="C42" s="83" t="s">
        <v>53</v>
      </c>
      <c r="D42" s="25" t="s">
        <v>62</v>
      </c>
      <c r="E42" s="115" t="s">
        <v>40</v>
      </c>
      <c r="F42" s="132" t="s">
        <v>93</v>
      </c>
      <c r="G42" s="11" t="s">
        <v>14</v>
      </c>
      <c r="H42" s="107">
        <v>820</v>
      </c>
      <c r="I42" s="9">
        <v>21</v>
      </c>
      <c r="J42" s="4">
        <f t="shared" si="24"/>
        <v>84</v>
      </c>
      <c r="K42" s="28">
        <f t="shared" si="19"/>
        <v>108.36571428571429</v>
      </c>
      <c r="L42" s="28">
        <f t="shared" si="19"/>
        <v>135.45714285714286</v>
      </c>
      <c r="M42" s="28">
        <f t="shared" si="20"/>
        <v>50.4</v>
      </c>
      <c r="N42" s="28">
        <f t="shared" si="21"/>
        <v>181.51257142857145</v>
      </c>
      <c r="O42" s="11">
        <v>86.2</v>
      </c>
      <c r="P42" s="11">
        <v>88</v>
      </c>
      <c r="Q42" s="27">
        <f t="shared" si="22"/>
        <v>270.91428571428571</v>
      </c>
      <c r="S42">
        <f t="shared" si="0"/>
        <v>17</v>
      </c>
      <c r="T42">
        <f t="shared" si="1"/>
        <v>153.69999999999999</v>
      </c>
      <c r="U42" s="435">
        <f t="shared" si="2"/>
        <v>158.3497142857143</v>
      </c>
      <c r="V42" s="435">
        <f t="shared" si="3"/>
        <v>118.17142857142858</v>
      </c>
      <c r="W42" s="435">
        <f t="shared" si="4"/>
        <v>89.82</v>
      </c>
      <c r="X42">
        <f t="shared" si="5"/>
        <v>19</v>
      </c>
      <c r="Y42">
        <f t="shared" si="6"/>
        <v>149.69999999999999</v>
      </c>
      <c r="Z42" s="435">
        <f t="shared" si="7"/>
        <v>94.537142857142868</v>
      </c>
      <c r="AA42">
        <f t="shared" si="8"/>
        <v>75.2</v>
      </c>
      <c r="AB42" t="str">
        <f t="shared" si="9"/>
        <v>CR</v>
      </c>
      <c r="AC42" t="str">
        <f t="shared" si="10"/>
        <v>Bordeaux</v>
      </c>
      <c r="AD42" t="str">
        <f t="shared" si="11"/>
        <v>CR501</v>
      </c>
      <c r="AE42" t="str">
        <f t="shared" si="12"/>
        <v>Svelte</v>
      </c>
    </row>
    <row r="43" spans="1:31" ht="21">
      <c r="A43" s="127" t="s">
        <v>79</v>
      </c>
      <c r="B43" s="111"/>
      <c r="C43" s="83" t="s">
        <v>53</v>
      </c>
      <c r="D43" s="25" t="s">
        <v>63</v>
      </c>
      <c r="E43" s="115" t="s">
        <v>40</v>
      </c>
      <c r="F43" s="132" t="s">
        <v>94</v>
      </c>
      <c r="G43" s="11" t="s">
        <v>14</v>
      </c>
      <c r="H43" s="107">
        <v>950</v>
      </c>
      <c r="I43" s="9">
        <v>22</v>
      </c>
      <c r="J43" s="4">
        <f t="shared" si="24"/>
        <v>110.8</v>
      </c>
      <c r="K43" s="28">
        <f t="shared" si="19"/>
        <v>134.7657142857143</v>
      </c>
      <c r="L43" s="28">
        <f t="shared" si="19"/>
        <v>168.45714285714286</v>
      </c>
      <c r="M43" s="28">
        <f t="shared" si="20"/>
        <v>66.47999999999999</v>
      </c>
      <c r="N43" s="28">
        <f t="shared" si="21"/>
        <v>225.73257142857145</v>
      </c>
      <c r="O43" s="11">
        <v>107.2</v>
      </c>
      <c r="P43" s="11">
        <v>114.8</v>
      </c>
      <c r="Q43" s="27">
        <f t="shared" si="22"/>
        <v>336.91428571428571</v>
      </c>
      <c r="S43">
        <f t="shared" si="0"/>
        <v>19</v>
      </c>
      <c r="T43">
        <f t="shared" si="1"/>
        <v>159.5</v>
      </c>
      <c r="U43" s="435">
        <f t="shared" si="2"/>
        <v>158.77085714285715</v>
      </c>
      <c r="V43" s="435">
        <f t="shared" si="3"/>
        <v>118.48571428571429</v>
      </c>
      <c r="W43" s="435">
        <f t="shared" si="4"/>
        <v>93.3</v>
      </c>
      <c r="X43">
        <f t="shared" si="5"/>
        <v>21</v>
      </c>
      <c r="Y43">
        <f t="shared" si="6"/>
        <v>155.5</v>
      </c>
      <c r="Z43" s="435">
        <f t="shared" si="7"/>
        <v>94.788571428571444</v>
      </c>
      <c r="AA43">
        <f t="shared" si="8"/>
        <v>75.400000000000006</v>
      </c>
      <c r="AB43" t="str">
        <f t="shared" si="9"/>
        <v>CR</v>
      </c>
      <c r="AC43" t="str">
        <f t="shared" si="10"/>
        <v>Bordeaux</v>
      </c>
      <c r="AD43" t="str">
        <f t="shared" si="11"/>
        <v>CR507</v>
      </c>
      <c r="AE43" t="str">
        <f t="shared" si="12"/>
        <v>Export</v>
      </c>
    </row>
    <row r="44" spans="1:31" ht="21">
      <c r="A44" s="127" t="s">
        <v>79</v>
      </c>
      <c r="B44" s="111"/>
      <c r="C44" s="83" t="s">
        <v>53</v>
      </c>
      <c r="D44" s="25" t="s">
        <v>64</v>
      </c>
      <c r="E44" s="115" t="s">
        <v>105</v>
      </c>
      <c r="F44" s="26" t="s">
        <v>95</v>
      </c>
      <c r="G44" s="11" t="s">
        <v>14</v>
      </c>
      <c r="H44" s="107">
        <v>415</v>
      </c>
      <c r="I44" s="9">
        <v>14</v>
      </c>
      <c r="J44" s="4">
        <f t="shared" si="24"/>
        <v>149.69999999999999</v>
      </c>
      <c r="K44" s="28">
        <f t="shared" si="19"/>
        <v>94.537142857142868</v>
      </c>
      <c r="L44" s="28">
        <f t="shared" si="19"/>
        <v>118.17142857142858</v>
      </c>
      <c r="M44" s="28">
        <f t="shared" si="20"/>
        <v>89.82</v>
      </c>
      <c r="N44" s="28">
        <f t="shared" si="21"/>
        <v>158.3497142857143</v>
      </c>
      <c r="O44" s="11">
        <v>75.2</v>
      </c>
      <c r="P44" s="11">
        <v>153.69999999999999</v>
      </c>
      <c r="Q44" s="27">
        <f t="shared" si="22"/>
        <v>236.34285714285716</v>
      </c>
      <c r="S44">
        <f t="shared" si="0"/>
        <v>18</v>
      </c>
      <c r="T44">
        <f t="shared" si="1"/>
        <v>157</v>
      </c>
      <c r="U44" s="435">
        <f t="shared" si="2"/>
        <v>177.93285714285713</v>
      </c>
      <c r="V44" s="435">
        <f t="shared" si="3"/>
        <v>132.78571428571428</v>
      </c>
      <c r="W44" s="435">
        <f t="shared" si="4"/>
        <v>91.8</v>
      </c>
      <c r="X44">
        <f t="shared" si="5"/>
        <v>20</v>
      </c>
      <c r="Y44">
        <f t="shared" si="6"/>
        <v>153</v>
      </c>
      <c r="Z44" s="435">
        <f t="shared" si="7"/>
        <v>106.22857142857143</v>
      </c>
      <c r="AA44">
        <f t="shared" si="8"/>
        <v>84.5</v>
      </c>
      <c r="AB44" t="str">
        <f t="shared" si="9"/>
        <v>CR</v>
      </c>
      <c r="AC44" t="str">
        <f t="shared" si="10"/>
        <v>Bordeaux</v>
      </c>
      <c r="AD44" t="str">
        <f t="shared" si="11"/>
        <v>CR5015</v>
      </c>
      <c r="AE44" t="str">
        <f t="shared" si="12"/>
        <v>Superior</v>
      </c>
    </row>
    <row r="45" spans="1:31" ht="21">
      <c r="A45" s="127" t="s">
        <v>79</v>
      </c>
      <c r="B45" s="111"/>
      <c r="C45" s="83" t="s">
        <v>53</v>
      </c>
      <c r="D45" s="25" t="s">
        <v>65</v>
      </c>
      <c r="E45" s="115" t="s">
        <v>105</v>
      </c>
      <c r="F45" s="26" t="s">
        <v>87</v>
      </c>
      <c r="G45" s="11" t="s">
        <v>14</v>
      </c>
      <c r="H45" s="107">
        <v>510</v>
      </c>
      <c r="I45" s="9">
        <v>16</v>
      </c>
      <c r="J45" s="4">
        <f t="shared" si="24"/>
        <v>155.5</v>
      </c>
      <c r="K45" s="28">
        <f t="shared" si="19"/>
        <v>94.788571428571444</v>
      </c>
      <c r="L45" s="28">
        <f t="shared" si="19"/>
        <v>118.48571428571429</v>
      </c>
      <c r="M45" s="28">
        <f t="shared" si="20"/>
        <v>93.3</v>
      </c>
      <c r="N45" s="28">
        <f t="shared" si="21"/>
        <v>158.77085714285715</v>
      </c>
      <c r="O45" s="11">
        <v>75.400000000000006</v>
      </c>
      <c r="P45" s="11">
        <v>159.5</v>
      </c>
      <c r="Q45" s="27">
        <f t="shared" si="22"/>
        <v>236.97142857142859</v>
      </c>
      <c r="S45">
        <f t="shared" si="0"/>
        <v>19</v>
      </c>
      <c r="T45">
        <f t="shared" si="1"/>
        <v>163</v>
      </c>
      <c r="U45" s="435">
        <f t="shared" si="2"/>
        <v>160.4554285714286</v>
      </c>
      <c r="V45" s="435">
        <f t="shared" si="3"/>
        <v>119.74285714285715</v>
      </c>
      <c r="W45" s="435">
        <f t="shared" si="4"/>
        <v>95.399999999999991</v>
      </c>
      <c r="X45">
        <f t="shared" si="5"/>
        <v>21</v>
      </c>
      <c r="Y45">
        <f t="shared" si="6"/>
        <v>159</v>
      </c>
      <c r="Z45" s="435">
        <f t="shared" si="7"/>
        <v>95.794285714285721</v>
      </c>
      <c r="AA45">
        <f t="shared" si="8"/>
        <v>76.2</v>
      </c>
      <c r="AB45" t="str">
        <f t="shared" si="9"/>
        <v>CR</v>
      </c>
      <c r="AC45" t="str">
        <f t="shared" si="10"/>
        <v>Bordeaux</v>
      </c>
      <c r="AD45" t="str">
        <f t="shared" si="11"/>
        <v>CR508</v>
      </c>
      <c r="AE45" t="str">
        <f t="shared" si="12"/>
        <v>Premium</v>
      </c>
    </row>
    <row r="46" spans="1:31" ht="21">
      <c r="A46" s="127" t="s">
        <v>79</v>
      </c>
      <c r="B46" s="111"/>
      <c r="C46" s="83" t="s">
        <v>53</v>
      </c>
      <c r="D46" s="25" t="s">
        <v>66</v>
      </c>
      <c r="E46" s="115" t="s">
        <v>105</v>
      </c>
      <c r="F46" s="26" t="s">
        <v>96</v>
      </c>
      <c r="G46" s="11" t="s">
        <v>14</v>
      </c>
      <c r="H46" s="107">
        <v>550</v>
      </c>
      <c r="I46" s="9">
        <v>15</v>
      </c>
      <c r="J46" s="4">
        <f t="shared" si="24"/>
        <v>153</v>
      </c>
      <c r="K46" s="28">
        <f t="shared" si="19"/>
        <v>106.22857142857143</v>
      </c>
      <c r="L46" s="28">
        <f t="shared" si="19"/>
        <v>132.78571428571428</v>
      </c>
      <c r="M46" s="28">
        <f t="shared" si="20"/>
        <v>91.8</v>
      </c>
      <c r="N46" s="28">
        <f t="shared" si="21"/>
        <v>177.93285714285713</v>
      </c>
      <c r="O46" s="11">
        <v>84.5</v>
      </c>
      <c r="P46" s="11">
        <v>157</v>
      </c>
      <c r="Q46" s="27">
        <f t="shared" si="22"/>
        <v>265.57142857142856</v>
      </c>
      <c r="S46">
        <f t="shared" si="0"/>
        <v>21</v>
      </c>
      <c r="T46">
        <f t="shared" si="1"/>
        <v>184</v>
      </c>
      <c r="U46" s="435">
        <f t="shared" si="2"/>
        <v>157.50742857142856</v>
      </c>
      <c r="V46" s="435">
        <f t="shared" si="3"/>
        <v>117.54285714285713</v>
      </c>
      <c r="W46" s="435">
        <f t="shared" si="4"/>
        <v>108</v>
      </c>
      <c r="X46">
        <f t="shared" si="5"/>
        <v>23</v>
      </c>
      <c r="Y46">
        <f t="shared" si="6"/>
        <v>180</v>
      </c>
      <c r="Z46" s="435">
        <f t="shared" si="7"/>
        <v>94.034285714285716</v>
      </c>
      <c r="AA46">
        <f t="shared" si="8"/>
        <v>74.8</v>
      </c>
      <c r="AB46" t="str">
        <f t="shared" si="9"/>
        <v>CR</v>
      </c>
      <c r="AC46" t="str">
        <f t="shared" si="10"/>
        <v>Bordeaux</v>
      </c>
      <c r="AD46" t="str">
        <f t="shared" si="11"/>
        <v>CR5011</v>
      </c>
      <c r="AE46" t="str">
        <f t="shared" si="12"/>
        <v>Resolute</v>
      </c>
    </row>
    <row r="47" spans="1:31" ht="21">
      <c r="A47" s="127" t="s">
        <v>79</v>
      </c>
      <c r="B47" s="111"/>
      <c r="C47" s="83" t="s">
        <v>53</v>
      </c>
      <c r="D47" s="25" t="s">
        <v>67</v>
      </c>
      <c r="E47" s="115" t="s">
        <v>105</v>
      </c>
      <c r="F47" s="26" t="s">
        <v>81</v>
      </c>
      <c r="G47" s="11" t="s">
        <v>14</v>
      </c>
      <c r="H47" s="107">
        <v>580</v>
      </c>
      <c r="I47" s="9">
        <v>16</v>
      </c>
      <c r="J47" s="4">
        <f t="shared" si="23"/>
        <v>159</v>
      </c>
      <c r="K47" s="28">
        <f t="shared" si="19"/>
        <v>95.794285714285721</v>
      </c>
      <c r="L47" s="28">
        <f t="shared" si="19"/>
        <v>119.74285714285715</v>
      </c>
      <c r="M47" s="28">
        <f t="shared" si="20"/>
        <v>95.399999999999991</v>
      </c>
      <c r="N47" s="28">
        <f t="shared" si="21"/>
        <v>160.4554285714286</v>
      </c>
      <c r="O47" s="11">
        <v>76.2</v>
      </c>
      <c r="P47" s="11">
        <v>163</v>
      </c>
      <c r="Q47" s="27">
        <f t="shared" si="22"/>
        <v>239.48571428571429</v>
      </c>
      <c r="S47">
        <f t="shared" si="0"/>
        <v>17</v>
      </c>
      <c r="T47">
        <f t="shared" si="1"/>
        <v>101</v>
      </c>
      <c r="U47" s="435">
        <f t="shared" si="2"/>
        <v>158.56028571428573</v>
      </c>
      <c r="V47" s="435">
        <f t="shared" si="3"/>
        <v>118.32857142857142</v>
      </c>
      <c r="W47" s="435">
        <f t="shared" si="4"/>
        <v>58.199999999999996</v>
      </c>
      <c r="X47">
        <f t="shared" si="5"/>
        <v>19</v>
      </c>
      <c r="Y47">
        <f t="shared" si="6"/>
        <v>97</v>
      </c>
      <c r="Z47" s="435">
        <f t="shared" si="7"/>
        <v>94.662857142857149</v>
      </c>
      <c r="AA47">
        <f t="shared" si="8"/>
        <v>75.3</v>
      </c>
      <c r="AB47" t="str">
        <f t="shared" si="9"/>
        <v>CR</v>
      </c>
      <c r="AC47" t="str">
        <f t="shared" si="10"/>
        <v>Flute</v>
      </c>
      <c r="AD47" t="str">
        <f t="shared" si="11"/>
        <v>CR302</v>
      </c>
      <c r="AE47" t="str">
        <f t="shared" si="12"/>
        <v>Primo</v>
      </c>
    </row>
    <row r="48" spans="1:31" ht="21">
      <c r="A48" s="127" t="s">
        <v>79</v>
      </c>
      <c r="B48" s="111"/>
      <c r="C48" s="83" t="s">
        <v>53</v>
      </c>
      <c r="D48" s="25" t="s">
        <v>68</v>
      </c>
      <c r="E48" s="115" t="s">
        <v>105</v>
      </c>
      <c r="F48" s="26" t="s">
        <v>97</v>
      </c>
      <c r="G48" s="11" t="s">
        <v>14</v>
      </c>
      <c r="H48" s="107">
        <v>695</v>
      </c>
      <c r="I48" s="9">
        <v>18</v>
      </c>
      <c r="J48" s="4">
        <f t="shared" si="23"/>
        <v>180</v>
      </c>
      <c r="K48" s="28">
        <f t="shared" si="19"/>
        <v>94.034285714285716</v>
      </c>
      <c r="L48" s="28">
        <f t="shared" si="19"/>
        <v>117.54285714285713</v>
      </c>
      <c r="M48" s="28">
        <f t="shared" si="20"/>
        <v>108</v>
      </c>
      <c r="N48" s="28">
        <f t="shared" si="21"/>
        <v>157.50742857142856</v>
      </c>
      <c r="O48" s="11">
        <v>74.8</v>
      </c>
      <c r="P48" s="11">
        <v>184</v>
      </c>
      <c r="Q48" s="27">
        <f t="shared" si="22"/>
        <v>235.08571428571426</v>
      </c>
      <c r="S48">
        <f t="shared" si="0"/>
        <v>19</v>
      </c>
      <c r="T48">
        <f t="shared" si="1"/>
        <v>97.5</v>
      </c>
      <c r="U48" s="435">
        <f t="shared" si="2"/>
        <v>178.14342857142856</v>
      </c>
      <c r="V48" s="435">
        <f t="shared" si="3"/>
        <v>132.94285714285712</v>
      </c>
      <c r="W48" s="435">
        <f t="shared" si="4"/>
        <v>56.1</v>
      </c>
      <c r="X48">
        <f t="shared" si="5"/>
        <v>21</v>
      </c>
      <c r="Y48">
        <f t="shared" si="6"/>
        <v>93.5</v>
      </c>
      <c r="Z48" s="435">
        <f t="shared" si="7"/>
        <v>106.35428571428571</v>
      </c>
      <c r="AA48">
        <f t="shared" si="8"/>
        <v>84.6</v>
      </c>
      <c r="AB48" t="str">
        <f t="shared" si="9"/>
        <v>CR</v>
      </c>
      <c r="AC48" t="str">
        <f t="shared" si="10"/>
        <v>Sparkling</v>
      </c>
      <c r="AD48" t="str">
        <f t="shared" si="11"/>
        <v>CR982</v>
      </c>
      <c r="AE48" t="str">
        <f t="shared" si="12"/>
        <v>Carbeco</v>
      </c>
    </row>
    <row r="49" spans="1:31" ht="21">
      <c r="A49" s="127" t="s">
        <v>79</v>
      </c>
      <c r="B49" s="111"/>
      <c r="C49" s="83" t="s">
        <v>53</v>
      </c>
      <c r="D49" s="25" t="s">
        <v>69</v>
      </c>
      <c r="E49" s="115" t="s">
        <v>106</v>
      </c>
      <c r="F49" s="26" t="s">
        <v>98</v>
      </c>
      <c r="G49" s="11" t="s">
        <v>14</v>
      </c>
      <c r="H49" s="107">
        <v>475</v>
      </c>
      <c r="I49" s="9">
        <v>14</v>
      </c>
      <c r="J49" s="4">
        <f t="shared" si="23"/>
        <v>97</v>
      </c>
      <c r="K49" s="28">
        <f t="shared" si="19"/>
        <v>94.662857142857149</v>
      </c>
      <c r="L49" s="28">
        <f t="shared" si="19"/>
        <v>118.32857142857142</v>
      </c>
      <c r="M49" s="28">
        <f t="shared" si="20"/>
        <v>58.199999999999996</v>
      </c>
      <c r="N49" s="28">
        <f t="shared" si="21"/>
        <v>158.56028571428573</v>
      </c>
      <c r="O49" s="11">
        <v>75.3</v>
      </c>
      <c r="P49" s="11">
        <v>101</v>
      </c>
      <c r="Q49" s="27">
        <f t="shared" si="22"/>
        <v>236.65714285714284</v>
      </c>
      <c r="S49">
        <f t="shared" si="0"/>
        <v>18</v>
      </c>
      <c r="T49">
        <f t="shared" si="1"/>
        <v>97</v>
      </c>
      <c r="U49" s="435">
        <f t="shared" si="2"/>
        <v>182.1442857142857</v>
      </c>
      <c r="V49" s="435">
        <f t="shared" si="3"/>
        <v>135.92857142857142</v>
      </c>
      <c r="W49" s="435">
        <f t="shared" si="4"/>
        <v>55.8</v>
      </c>
      <c r="X49">
        <f t="shared" si="5"/>
        <v>20</v>
      </c>
      <c r="Y49">
        <f t="shared" si="6"/>
        <v>93</v>
      </c>
      <c r="Z49" s="435">
        <f t="shared" si="7"/>
        <v>108.74285714285713</v>
      </c>
      <c r="AA49">
        <f t="shared" si="8"/>
        <v>86.5</v>
      </c>
      <c r="AB49" t="str">
        <f t="shared" si="9"/>
        <v>CR</v>
      </c>
      <c r="AC49" t="str">
        <f t="shared" si="10"/>
        <v>Sparkling</v>
      </c>
      <c r="AD49" t="str">
        <f t="shared" si="11"/>
        <v>CR988</v>
      </c>
      <c r="AE49" t="str">
        <f t="shared" si="12"/>
        <v>Beaumont</v>
      </c>
    </row>
    <row r="50" spans="1:31" ht="21">
      <c r="A50" s="127" t="s">
        <v>79</v>
      </c>
      <c r="B50" s="111"/>
      <c r="C50" s="83" t="s">
        <v>53</v>
      </c>
      <c r="D50" s="25" t="s">
        <v>71</v>
      </c>
      <c r="E50" s="115" t="s">
        <v>44</v>
      </c>
      <c r="F50" s="26" t="s">
        <v>99</v>
      </c>
      <c r="G50" s="11" t="s">
        <v>14</v>
      </c>
      <c r="H50" s="107">
        <v>680</v>
      </c>
      <c r="I50" s="9">
        <v>16</v>
      </c>
      <c r="J50" s="4">
        <f t="shared" si="23"/>
        <v>93.5</v>
      </c>
      <c r="K50" s="28">
        <f t="shared" si="19"/>
        <v>106.35428571428571</v>
      </c>
      <c r="L50" s="28">
        <f t="shared" si="19"/>
        <v>132.94285714285712</v>
      </c>
      <c r="M50" s="28">
        <f t="shared" si="20"/>
        <v>56.1</v>
      </c>
      <c r="N50" s="28">
        <f t="shared" si="21"/>
        <v>178.14342857142856</v>
      </c>
      <c r="O50" s="11">
        <v>84.6</v>
      </c>
      <c r="P50" s="11">
        <v>97.5</v>
      </c>
      <c r="Q50" s="27">
        <f t="shared" si="22"/>
        <v>265.88571428571424</v>
      </c>
      <c r="S50">
        <f t="shared" si="0"/>
        <v>17.5</v>
      </c>
      <c r="T50">
        <f t="shared" si="1"/>
        <v>105.5</v>
      </c>
      <c r="U50" s="435">
        <f t="shared" si="2"/>
        <v>180.03857142857146</v>
      </c>
      <c r="V50" s="435">
        <f t="shared" si="3"/>
        <v>134.35714285714286</v>
      </c>
      <c r="W50" s="435">
        <f t="shared" si="4"/>
        <v>60.9</v>
      </c>
      <c r="X50">
        <f t="shared" si="5"/>
        <v>19.5</v>
      </c>
      <c r="Y50">
        <f t="shared" si="6"/>
        <v>101.5</v>
      </c>
      <c r="Z50" s="435">
        <f t="shared" si="7"/>
        <v>107.48571428571429</v>
      </c>
      <c r="AA50">
        <f t="shared" si="8"/>
        <v>85.5</v>
      </c>
      <c r="AB50" t="str">
        <f t="shared" si="9"/>
        <v>CR</v>
      </c>
      <c r="AC50" t="str">
        <f t="shared" si="10"/>
        <v>Sparkling</v>
      </c>
      <c r="AD50" t="str">
        <f t="shared" si="11"/>
        <v>CR989</v>
      </c>
      <c r="AE50" t="str">
        <f t="shared" si="12"/>
        <v>Gallivant</v>
      </c>
    </row>
    <row r="51" spans="1:31" ht="21">
      <c r="A51" s="127" t="s">
        <v>79</v>
      </c>
      <c r="B51" s="111"/>
      <c r="C51" s="83" t="s">
        <v>53</v>
      </c>
      <c r="D51" s="25" t="s">
        <v>72</v>
      </c>
      <c r="E51" s="115" t="s">
        <v>44</v>
      </c>
      <c r="F51" s="26" t="s">
        <v>100</v>
      </c>
      <c r="G51" s="11" t="s">
        <v>14</v>
      </c>
      <c r="H51" s="107">
        <v>795</v>
      </c>
      <c r="I51" s="9">
        <v>15</v>
      </c>
      <c r="J51" s="4">
        <f t="shared" ref="J51" si="25">P51-$J$18</f>
        <v>93</v>
      </c>
      <c r="K51" s="28">
        <f t="shared" si="19"/>
        <v>108.74285714285713</v>
      </c>
      <c r="L51" s="28">
        <f t="shared" si="19"/>
        <v>135.92857142857142</v>
      </c>
      <c r="M51" s="28">
        <f t="shared" si="20"/>
        <v>55.8</v>
      </c>
      <c r="N51" s="28">
        <f t="shared" si="21"/>
        <v>182.1442857142857</v>
      </c>
      <c r="O51" s="11">
        <v>86.5</v>
      </c>
      <c r="P51" s="11">
        <v>97</v>
      </c>
      <c r="Q51" s="27">
        <f t="shared" ref="Q51" si="26">O51*$Q$19</f>
        <v>271.85714285714283</v>
      </c>
      <c r="S51">
        <f t="shared" si="0"/>
        <v>10.8</v>
      </c>
      <c r="T51">
        <f t="shared" si="1"/>
        <v>85.5</v>
      </c>
      <c r="U51" s="435">
        <f t="shared" si="2"/>
        <v>201.09571428571428</v>
      </c>
      <c r="V51" s="435">
        <f t="shared" si="3"/>
        <v>150.07142857142856</v>
      </c>
      <c r="W51" s="435">
        <f t="shared" si="4"/>
        <v>48.9</v>
      </c>
      <c r="X51">
        <f t="shared" si="5"/>
        <v>12.8</v>
      </c>
      <c r="Y51">
        <f t="shared" si="6"/>
        <v>81.5</v>
      </c>
      <c r="Z51" s="435">
        <f t="shared" si="7"/>
        <v>120.05714285714285</v>
      </c>
      <c r="AA51">
        <f t="shared" si="8"/>
        <v>95.5</v>
      </c>
      <c r="AB51" t="str">
        <f t="shared" si="9"/>
        <v>CR</v>
      </c>
      <c r="AC51" t="str">
        <f t="shared" si="10"/>
        <v>Sparkling</v>
      </c>
      <c r="AD51" t="str">
        <f t="shared" si="11"/>
        <v>CR983</v>
      </c>
      <c r="AE51" t="str">
        <f t="shared" si="12"/>
        <v>Brut</v>
      </c>
    </row>
    <row r="52" spans="1:31" ht="21">
      <c r="A52" s="127" t="s">
        <v>79</v>
      </c>
      <c r="B52" s="111"/>
      <c r="C52" s="83" t="s">
        <v>53</v>
      </c>
      <c r="D52" s="25" t="s">
        <v>70</v>
      </c>
      <c r="E52" s="115" t="s">
        <v>44</v>
      </c>
      <c r="F52" s="26" t="s">
        <v>101</v>
      </c>
      <c r="G52" s="11" t="s">
        <v>14</v>
      </c>
      <c r="H52" s="107">
        <v>800</v>
      </c>
      <c r="I52" s="9">
        <v>14.5</v>
      </c>
      <c r="J52" s="4">
        <f t="shared" si="23"/>
        <v>101.5</v>
      </c>
      <c r="K52" s="28">
        <f t="shared" si="19"/>
        <v>107.48571428571429</v>
      </c>
      <c r="L52" s="28">
        <f t="shared" si="19"/>
        <v>134.35714285714286</v>
      </c>
      <c r="M52" s="28">
        <f t="shared" si="20"/>
        <v>60.9</v>
      </c>
      <c r="N52" s="28">
        <f t="shared" si="21"/>
        <v>180.03857142857146</v>
      </c>
      <c r="O52" s="11">
        <v>85.5</v>
      </c>
      <c r="P52" s="11">
        <v>105.5</v>
      </c>
      <c r="Q52" s="27">
        <f t="shared" si="22"/>
        <v>268.71428571428572</v>
      </c>
      <c r="U52" s="435"/>
      <c r="V52" s="435"/>
      <c r="W52" s="435"/>
      <c r="Z52" s="435"/>
      <c r="AC52">
        <f t="shared" si="10"/>
        <v>0</v>
      </c>
      <c r="AD52">
        <f t="shared" si="11"/>
        <v>0</v>
      </c>
      <c r="AE52">
        <f t="shared" si="12"/>
        <v>0</v>
      </c>
    </row>
    <row r="53" spans="1:31" ht="21">
      <c r="A53" s="127" t="s">
        <v>79</v>
      </c>
      <c r="B53" s="111"/>
      <c r="C53" s="83" t="s">
        <v>53</v>
      </c>
      <c r="D53" s="25" t="s">
        <v>73</v>
      </c>
      <c r="E53" s="115" t="s">
        <v>44</v>
      </c>
      <c r="F53" s="26" t="s">
        <v>102</v>
      </c>
      <c r="G53" s="11" t="s">
        <v>14</v>
      </c>
      <c r="H53" s="107">
        <v>880</v>
      </c>
      <c r="I53" s="9">
        <v>7.8</v>
      </c>
      <c r="J53" s="4">
        <f t="shared" si="23"/>
        <v>81.5</v>
      </c>
      <c r="K53" s="28">
        <f t="shared" si="19"/>
        <v>120.05714285714285</v>
      </c>
      <c r="L53" s="28">
        <f t="shared" si="19"/>
        <v>150.07142857142856</v>
      </c>
      <c r="M53" s="28">
        <f t="shared" si="20"/>
        <v>48.9</v>
      </c>
      <c r="N53" s="28">
        <f t="shared" si="21"/>
        <v>201.09571428571428</v>
      </c>
      <c r="O53" s="11">
        <v>95.5</v>
      </c>
      <c r="P53" s="11">
        <v>85.5</v>
      </c>
      <c r="Q53" s="27">
        <f t="shared" si="22"/>
        <v>300.14285714285711</v>
      </c>
      <c r="U53" s="435"/>
      <c r="V53" s="435"/>
      <c r="W53" s="435"/>
      <c r="Z53" s="435"/>
      <c r="AC53">
        <f t="shared" si="10"/>
        <v>0</v>
      </c>
      <c r="AD53">
        <f t="shared" si="11"/>
        <v>0</v>
      </c>
      <c r="AE53">
        <f t="shared" si="12"/>
        <v>0</v>
      </c>
    </row>
    <row r="54" spans="1:31" ht="21">
      <c r="A54" s="127" t="s">
        <v>79</v>
      </c>
      <c r="B54" s="111"/>
      <c r="C54" s="83" t="s">
        <v>53</v>
      </c>
      <c r="D54" s="25"/>
      <c r="E54" s="26"/>
      <c r="F54" s="26"/>
      <c r="G54" s="11" t="s">
        <v>14</v>
      </c>
      <c r="H54" s="107"/>
      <c r="I54" s="9"/>
      <c r="J54" s="4">
        <f t="shared" si="23"/>
        <v>-4</v>
      </c>
      <c r="K54" s="28">
        <f t="shared" si="19"/>
        <v>0</v>
      </c>
      <c r="L54" s="28">
        <f t="shared" si="19"/>
        <v>0</v>
      </c>
      <c r="M54" s="28">
        <f t="shared" si="20"/>
        <v>-2.4</v>
      </c>
      <c r="N54" s="28">
        <f t="shared" si="21"/>
        <v>0</v>
      </c>
      <c r="O54" s="11"/>
      <c r="P54" s="11"/>
      <c r="Q54" s="27">
        <f t="shared" si="22"/>
        <v>0</v>
      </c>
      <c r="U54" s="435"/>
      <c r="V54" s="435"/>
      <c r="W54" s="435"/>
      <c r="Z54" s="435"/>
      <c r="AC54">
        <f t="shared" si="10"/>
        <v>0</v>
      </c>
      <c r="AD54">
        <f t="shared" si="11"/>
        <v>0</v>
      </c>
      <c r="AE54">
        <f t="shared" si="12"/>
        <v>0</v>
      </c>
    </row>
    <row r="55" spans="1:31" ht="21">
      <c r="A55" s="127" t="s">
        <v>79</v>
      </c>
      <c r="B55" s="111"/>
      <c r="C55" s="83"/>
      <c r="D55" s="25"/>
      <c r="E55" s="26"/>
      <c r="F55" s="26"/>
      <c r="G55" s="11"/>
      <c r="H55" s="107"/>
      <c r="I55" s="9"/>
      <c r="J55" s="4">
        <f t="shared" si="18"/>
        <v>-4</v>
      </c>
      <c r="K55" s="28">
        <f t="shared" si="19"/>
        <v>0</v>
      </c>
      <c r="L55" s="28">
        <f t="shared" si="19"/>
        <v>0</v>
      </c>
      <c r="M55" s="28">
        <f t="shared" si="20"/>
        <v>-2.4</v>
      </c>
      <c r="N55" s="28">
        <f t="shared" si="21"/>
        <v>0</v>
      </c>
      <c r="O55" s="11"/>
      <c r="P55" s="11"/>
      <c r="Q55" s="27">
        <f t="shared" si="22"/>
        <v>0</v>
      </c>
      <c r="U55" s="435"/>
      <c r="V55" s="435"/>
      <c r="W55" s="435"/>
      <c r="Z55" s="435"/>
      <c r="AC55">
        <f t="shared" si="10"/>
        <v>0</v>
      </c>
      <c r="AD55">
        <f t="shared" si="11"/>
        <v>0</v>
      </c>
      <c r="AE55">
        <f t="shared" si="12"/>
        <v>0</v>
      </c>
    </row>
    <row r="56" spans="1:31" ht="21">
      <c r="A56" s="127" t="s">
        <v>79</v>
      </c>
      <c r="B56" s="111"/>
      <c r="C56" s="83"/>
      <c r="D56" s="25"/>
      <c r="E56" s="26"/>
      <c r="F56" s="26"/>
      <c r="G56" s="11"/>
      <c r="H56" s="107"/>
      <c r="I56" s="9"/>
      <c r="J56" s="4">
        <f t="shared" si="18"/>
        <v>-4</v>
      </c>
      <c r="K56" s="28">
        <f t="shared" si="19"/>
        <v>0</v>
      </c>
      <c r="L56" s="28">
        <f t="shared" si="19"/>
        <v>0</v>
      </c>
      <c r="M56" s="28">
        <f t="shared" si="20"/>
        <v>-2.4</v>
      </c>
      <c r="N56" s="28">
        <f t="shared" si="21"/>
        <v>0</v>
      </c>
      <c r="O56" s="11"/>
      <c r="P56" s="11"/>
      <c r="Q56" s="27">
        <f t="shared" si="22"/>
        <v>0</v>
      </c>
      <c r="U56" s="435"/>
      <c r="V56" s="435"/>
      <c r="W56" s="435"/>
      <c r="Z56" s="435"/>
      <c r="AC56">
        <f t="shared" si="10"/>
        <v>0</v>
      </c>
      <c r="AD56">
        <f t="shared" si="11"/>
        <v>0</v>
      </c>
      <c r="AE56">
        <f t="shared" si="12"/>
        <v>0</v>
      </c>
    </row>
    <row r="57" spans="1:31" ht="21">
      <c r="A57" s="127" t="s">
        <v>79</v>
      </c>
      <c r="B57" s="111"/>
      <c r="C57" s="83"/>
      <c r="D57" s="25"/>
      <c r="E57" s="26"/>
      <c r="F57" s="26"/>
      <c r="G57" s="11"/>
      <c r="H57" s="107"/>
      <c r="I57" s="9"/>
      <c r="J57" s="4">
        <f t="shared" si="18"/>
        <v>-4</v>
      </c>
      <c r="K57" s="28">
        <f t="shared" si="19"/>
        <v>0</v>
      </c>
      <c r="L57" s="28">
        <f t="shared" si="19"/>
        <v>0</v>
      </c>
      <c r="M57" s="28">
        <f t="shared" si="20"/>
        <v>-2.4</v>
      </c>
      <c r="N57" s="28">
        <f t="shared" si="21"/>
        <v>0</v>
      </c>
      <c r="O57" s="11"/>
      <c r="P57" s="11"/>
      <c r="Q57" s="27">
        <f t="shared" si="22"/>
        <v>0</v>
      </c>
      <c r="S57">
        <f t="shared" si="0"/>
        <v>23</v>
      </c>
      <c r="T57">
        <f t="shared" si="1"/>
        <v>53</v>
      </c>
      <c r="U57" s="435">
        <f t="shared" si="2"/>
        <v>127.81685714285715</v>
      </c>
      <c r="V57" s="435">
        <f t="shared" si="3"/>
        <v>95.385714285714286</v>
      </c>
      <c r="W57" s="435">
        <f t="shared" si="4"/>
        <v>29.4</v>
      </c>
      <c r="X57">
        <f t="shared" si="5"/>
        <v>25</v>
      </c>
      <c r="Y57">
        <f t="shared" si="6"/>
        <v>49</v>
      </c>
      <c r="Z57" s="435">
        <f t="shared" si="7"/>
        <v>76.308571428571426</v>
      </c>
      <c r="AA57">
        <f t="shared" si="8"/>
        <v>60.7</v>
      </c>
      <c r="AB57" t="str">
        <f t="shared" si="9"/>
        <v>O-I</v>
      </c>
      <c r="AC57" t="str">
        <f t="shared" si="10"/>
        <v>Flute 375ml</v>
      </c>
      <c r="AD57">
        <f t="shared" si="11"/>
        <v>130761</v>
      </c>
      <c r="AE57" t="str">
        <f t="shared" si="12"/>
        <v>ml</v>
      </c>
    </row>
    <row r="58" spans="1:31" ht="21.75" thickBot="1">
      <c r="A58" s="127" t="s">
        <v>79</v>
      </c>
      <c r="B58" s="111"/>
      <c r="C58" s="83"/>
      <c r="D58" s="25"/>
      <c r="E58" s="26"/>
      <c r="F58" s="26"/>
      <c r="G58" s="11"/>
      <c r="H58" s="107"/>
      <c r="I58" s="9"/>
      <c r="J58" s="4">
        <f t="shared" si="18"/>
        <v>-4</v>
      </c>
      <c r="K58" s="28">
        <f t="shared" si="19"/>
        <v>0</v>
      </c>
      <c r="L58" s="28">
        <f t="shared" si="19"/>
        <v>0</v>
      </c>
      <c r="M58" s="28">
        <f t="shared" si="20"/>
        <v>-2.4</v>
      </c>
      <c r="N58" s="28">
        <f t="shared" si="21"/>
        <v>0</v>
      </c>
      <c r="O58" s="11"/>
      <c r="P58" s="11"/>
      <c r="Q58" s="27">
        <f t="shared" si="22"/>
        <v>0</v>
      </c>
      <c r="S58">
        <f t="shared" si="0"/>
        <v>21</v>
      </c>
      <c r="T58">
        <f t="shared" si="1"/>
        <v>122.8</v>
      </c>
      <c r="U58" s="435">
        <f t="shared" si="2"/>
        <v>129.71200000000002</v>
      </c>
      <c r="V58" s="435">
        <f t="shared" si="3"/>
        <v>96.8</v>
      </c>
      <c r="W58" s="435">
        <f t="shared" si="4"/>
        <v>71.28</v>
      </c>
      <c r="X58">
        <f t="shared" si="5"/>
        <v>23</v>
      </c>
      <c r="Y58">
        <f t="shared" si="6"/>
        <v>118.8</v>
      </c>
      <c r="Z58" s="435">
        <f t="shared" si="7"/>
        <v>77.44</v>
      </c>
      <c r="AA58">
        <f t="shared" si="8"/>
        <v>61.6</v>
      </c>
      <c r="AB58" t="str">
        <f t="shared" si="9"/>
        <v>O-I</v>
      </c>
      <c r="AC58" t="str">
        <f t="shared" si="10"/>
        <v>Bordeaux 375ml</v>
      </c>
      <c r="AD58">
        <f t="shared" si="11"/>
        <v>30157</v>
      </c>
      <c r="AE58">
        <f t="shared" si="12"/>
        <v>0</v>
      </c>
    </row>
    <row r="59" spans="1:31" ht="21">
      <c r="A59" s="127" t="s">
        <v>79</v>
      </c>
      <c r="B59" s="111"/>
      <c r="C59" s="83" t="s">
        <v>50</v>
      </c>
      <c r="D59" s="87">
        <v>130761</v>
      </c>
      <c r="E59" s="88" t="s">
        <v>32</v>
      </c>
      <c r="F59" s="26" t="s">
        <v>103</v>
      </c>
      <c r="G59" s="89" t="s">
        <v>14</v>
      </c>
      <c r="H59" s="108">
        <v>420</v>
      </c>
      <c r="I59" s="90">
        <v>20</v>
      </c>
      <c r="J59" s="91">
        <f>P59-$J$18</f>
        <v>49</v>
      </c>
      <c r="K59" s="92">
        <f t="shared" si="13"/>
        <v>76.308571428571426</v>
      </c>
      <c r="L59" s="92">
        <f t="shared" si="13"/>
        <v>95.385714285714286</v>
      </c>
      <c r="M59" s="92">
        <f t="shared" si="15"/>
        <v>29.4</v>
      </c>
      <c r="N59" s="92">
        <f t="shared" si="16"/>
        <v>127.81685714285715</v>
      </c>
      <c r="O59" s="89">
        <v>60.7</v>
      </c>
      <c r="P59" s="89">
        <v>53</v>
      </c>
      <c r="Q59" s="93">
        <f>O59*$Q$19</f>
        <v>190.77142857142857</v>
      </c>
      <c r="S59">
        <f t="shared" si="0"/>
        <v>17.8</v>
      </c>
      <c r="T59">
        <f t="shared" si="1"/>
        <v>75</v>
      </c>
      <c r="U59" s="435">
        <f t="shared" si="2"/>
        <v>141.71457142857142</v>
      </c>
      <c r="V59" s="435">
        <f t="shared" si="3"/>
        <v>105.75714285714285</v>
      </c>
      <c r="W59" s="435">
        <f t="shared" si="4"/>
        <v>42.6</v>
      </c>
      <c r="X59">
        <f t="shared" si="5"/>
        <v>19.8</v>
      </c>
      <c r="Y59">
        <f t="shared" si="6"/>
        <v>71</v>
      </c>
      <c r="Z59" s="435">
        <f t="shared" si="7"/>
        <v>84.605714285714285</v>
      </c>
      <c r="AA59">
        <f t="shared" si="8"/>
        <v>67.3</v>
      </c>
      <c r="AB59" t="str">
        <f t="shared" si="9"/>
        <v>O-I</v>
      </c>
      <c r="AC59" t="str">
        <f t="shared" si="10"/>
        <v>Burgundy 375ml</v>
      </c>
      <c r="AD59">
        <f t="shared" si="11"/>
        <v>30152</v>
      </c>
      <c r="AE59">
        <f t="shared" si="12"/>
        <v>0</v>
      </c>
    </row>
    <row r="60" spans="1:31" ht="21">
      <c r="A60" s="127" t="s">
        <v>79</v>
      </c>
      <c r="B60" s="111"/>
      <c r="C60" s="83" t="s">
        <v>50</v>
      </c>
      <c r="D60" s="94">
        <v>30157</v>
      </c>
      <c r="E60" s="415" t="s">
        <v>46</v>
      </c>
      <c r="F60" s="415"/>
      <c r="G60" s="95" t="s">
        <v>14</v>
      </c>
      <c r="H60" s="109">
        <v>350</v>
      </c>
      <c r="I60" s="96">
        <v>18</v>
      </c>
      <c r="J60" s="97">
        <f t="shared" si="14"/>
        <v>118.8</v>
      </c>
      <c r="K60" s="98">
        <f t="shared" ref="K60:L78" si="27">$Q60*K$19</f>
        <v>77.44</v>
      </c>
      <c r="L60" s="98">
        <f t="shared" si="27"/>
        <v>96.8</v>
      </c>
      <c r="M60" s="98">
        <f t="shared" si="15"/>
        <v>71.28</v>
      </c>
      <c r="N60" s="98">
        <f t="shared" si="16"/>
        <v>129.71200000000002</v>
      </c>
      <c r="O60" s="95">
        <v>61.6</v>
      </c>
      <c r="P60" s="95">
        <v>122.8</v>
      </c>
      <c r="Q60" s="99">
        <f t="shared" si="17"/>
        <v>193.6</v>
      </c>
      <c r="S60">
        <f t="shared" si="0"/>
        <v>17.3</v>
      </c>
      <c r="T60">
        <f t="shared" si="1"/>
        <v>45</v>
      </c>
      <c r="U60" s="435">
        <f t="shared" si="2"/>
        <v>116.23542857142859</v>
      </c>
      <c r="V60" s="435">
        <f t="shared" si="3"/>
        <v>86.742857142857147</v>
      </c>
      <c r="W60" s="435">
        <f t="shared" si="4"/>
        <v>24.599999999999998</v>
      </c>
      <c r="X60">
        <f t="shared" si="5"/>
        <v>19.3</v>
      </c>
      <c r="Y60">
        <f t="shared" si="6"/>
        <v>41</v>
      </c>
      <c r="Z60" s="435">
        <f t="shared" si="7"/>
        <v>69.394285714285715</v>
      </c>
      <c r="AA60">
        <f t="shared" si="8"/>
        <v>55.2</v>
      </c>
      <c r="AB60" t="str">
        <f t="shared" si="9"/>
        <v>O-I</v>
      </c>
      <c r="AC60" t="str">
        <f t="shared" si="10"/>
        <v>Burgundy 187ml</v>
      </c>
      <c r="AD60">
        <f t="shared" si="11"/>
        <v>3641</v>
      </c>
      <c r="AE60">
        <f t="shared" si="12"/>
        <v>0</v>
      </c>
    </row>
    <row r="61" spans="1:31" ht="21">
      <c r="A61" s="127" t="s">
        <v>79</v>
      </c>
      <c r="B61" s="111"/>
      <c r="C61" s="83" t="s">
        <v>50</v>
      </c>
      <c r="D61" s="94">
        <v>30152</v>
      </c>
      <c r="E61" s="415" t="s">
        <v>47</v>
      </c>
      <c r="F61" s="415"/>
      <c r="G61" s="95" t="s">
        <v>14</v>
      </c>
      <c r="H61" s="109">
        <v>360</v>
      </c>
      <c r="I61" s="96">
        <v>14.8</v>
      </c>
      <c r="J61" s="97">
        <f t="shared" si="14"/>
        <v>71</v>
      </c>
      <c r="K61" s="98">
        <f t="shared" si="27"/>
        <v>84.605714285714285</v>
      </c>
      <c r="L61" s="98">
        <f t="shared" si="27"/>
        <v>105.75714285714285</v>
      </c>
      <c r="M61" s="98">
        <f t="shared" si="15"/>
        <v>42.6</v>
      </c>
      <c r="N61" s="98">
        <f t="shared" si="16"/>
        <v>141.71457142857142</v>
      </c>
      <c r="O61" s="95">
        <v>67.3</v>
      </c>
      <c r="P61" s="95">
        <v>75</v>
      </c>
      <c r="Q61" s="99">
        <f t="shared" si="17"/>
        <v>211.51428571428571</v>
      </c>
      <c r="U61" s="435"/>
      <c r="V61" s="435"/>
      <c r="W61" s="435"/>
      <c r="Z61" s="435"/>
    </row>
    <row r="62" spans="1:31" ht="21.75" thickBot="1">
      <c r="A62" s="127" t="s">
        <v>79</v>
      </c>
      <c r="B62" s="111"/>
      <c r="C62" s="83" t="s">
        <v>50</v>
      </c>
      <c r="D62" s="100">
        <v>3641</v>
      </c>
      <c r="E62" s="416" t="s">
        <v>48</v>
      </c>
      <c r="F62" s="416"/>
      <c r="G62" s="101" t="s">
        <v>49</v>
      </c>
      <c r="H62" s="110">
        <v>145</v>
      </c>
      <c r="I62" s="102">
        <v>14.3</v>
      </c>
      <c r="J62" s="103">
        <f t="shared" si="14"/>
        <v>41</v>
      </c>
      <c r="K62" s="104">
        <f t="shared" si="27"/>
        <v>69.394285714285715</v>
      </c>
      <c r="L62" s="104">
        <f t="shared" si="27"/>
        <v>86.742857142857147</v>
      </c>
      <c r="M62" s="104">
        <f t="shared" si="15"/>
        <v>24.599999999999998</v>
      </c>
      <c r="N62" s="104">
        <f t="shared" si="16"/>
        <v>116.23542857142859</v>
      </c>
      <c r="O62" s="101">
        <v>55.2</v>
      </c>
      <c r="P62" s="101">
        <v>45</v>
      </c>
      <c r="Q62" s="105">
        <f t="shared" si="17"/>
        <v>173.48571428571429</v>
      </c>
      <c r="U62" s="435"/>
      <c r="V62" s="435"/>
      <c r="W62" s="435"/>
      <c r="Z62" s="435"/>
    </row>
    <row r="63" spans="1:31">
      <c r="A63" s="129"/>
      <c r="B63" s="106"/>
      <c r="D63" s="25"/>
      <c r="E63" s="26"/>
      <c r="F63" s="26"/>
      <c r="G63" s="11"/>
      <c r="H63" s="11"/>
      <c r="I63" s="9"/>
      <c r="J63" s="4">
        <f t="shared" si="14"/>
        <v>-4</v>
      </c>
      <c r="K63" s="28">
        <f t="shared" si="27"/>
        <v>0</v>
      </c>
      <c r="L63" s="28">
        <f t="shared" si="27"/>
        <v>0</v>
      </c>
      <c r="M63" s="28">
        <f t="shared" si="15"/>
        <v>-2.4</v>
      </c>
      <c r="N63" s="28">
        <f t="shared" si="16"/>
        <v>0</v>
      </c>
      <c r="O63" s="11"/>
      <c r="P63" s="11"/>
      <c r="Q63" s="27">
        <f t="shared" si="17"/>
        <v>0</v>
      </c>
    </row>
    <row r="64" spans="1:31">
      <c r="A64" s="129"/>
      <c r="B64" s="106"/>
      <c r="D64" s="25"/>
      <c r="E64" s="26"/>
      <c r="F64" s="26"/>
      <c r="G64" s="11"/>
      <c r="H64" s="11"/>
      <c r="I64" s="9"/>
      <c r="J64" s="4">
        <f t="shared" si="14"/>
        <v>-4</v>
      </c>
      <c r="K64" s="28">
        <f t="shared" si="27"/>
        <v>0</v>
      </c>
      <c r="L64" s="28">
        <f t="shared" si="27"/>
        <v>0</v>
      </c>
      <c r="M64" s="28">
        <f t="shared" si="15"/>
        <v>-2.4</v>
      </c>
      <c r="N64" s="28">
        <f t="shared" si="16"/>
        <v>0</v>
      </c>
      <c r="O64" s="11"/>
      <c r="P64" s="11"/>
      <c r="Q64" s="27">
        <f t="shared" si="17"/>
        <v>0</v>
      </c>
    </row>
    <row r="65" spans="1:17">
      <c r="A65" s="129"/>
      <c r="B65" s="106"/>
      <c r="D65" s="25"/>
      <c r="E65" s="26"/>
      <c r="F65" s="26"/>
      <c r="G65" s="11"/>
      <c r="H65" s="11"/>
      <c r="I65" s="9"/>
      <c r="J65" s="4">
        <f t="shared" si="14"/>
        <v>-4</v>
      </c>
      <c r="K65" s="28">
        <f t="shared" si="27"/>
        <v>0</v>
      </c>
      <c r="L65" s="28">
        <f t="shared" si="27"/>
        <v>0</v>
      </c>
      <c r="M65" s="28">
        <f t="shared" si="15"/>
        <v>-2.4</v>
      </c>
      <c r="N65" s="28">
        <f t="shared" si="16"/>
        <v>0</v>
      </c>
      <c r="O65" s="11"/>
      <c r="P65" s="11"/>
      <c r="Q65" s="27">
        <f t="shared" si="17"/>
        <v>0</v>
      </c>
    </row>
    <row r="66" spans="1:17">
      <c r="A66" s="129"/>
      <c r="B66" s="106"/>
      <c r="D66" s="25"/>
      <c r="E66" s="26"/>
      <c r="F66" s="26"/>
      <c r="G66" s="11"/>
      <c r="H66" s="11"/>
      <c r="I66" s="9"/>
      <c r="J66" s="4">
        <f t="shared" si="14"/>
        <v>-4</v>
      </c>
      <c r="K66" s="28">
        <f t="shared" si="27"/>
        <v>0</v>
      </c>
      <c r="L66" s="28">
        <f t="shared" si="27"/>
        <v>0</v>
      </c>
      <c r="M66" s="28">
        <f t="shared" si="15"/>
        <v>-2.4</v>
      </c>
      <c r="N66" s="28">
        <f t="shared" si="16"/>
        <v>0</v>
      </c>
      <c r="O66" s="11"/>
      <c r="P66" s="11"/>
      <c r="Q66" s="27">
        <f t="shared" si="17"/>
        <v>0</v>
      </c>
    </row>
    <row r="67" spans="1:17">
      <c r="A67" s="129"/>
      <c r="B67" s="106"/>
      <c r="D67" s="25"/>
      <c r="E67" s="26"/>
      <c r="F67" s="26"/>
      <c r="G67" s="11"/>
      <c r="H67" s="11"/>
      <c r="I67" s="9"/>
      <c r="J67" s="4">
        <f t="shared" si="14"/>
        <v>-4</v>
      </c>
      <c r="K67" s="28">
        <f t="shared" si="27"/>
        <v>0</v>
      </c>
      <c r="L67" s="28">
        <f t="shared" si="27"/>
        <v>0</v>
      </c>
      <c r="M67" s="28">
        <f t="shared" si="15"/>
        <v>-2.4</v>
      </c>
      <c r="N67" s="28">
        <f t="shared" si="16"/>
        <v>0</v>
      </c>
      <c r="O67" s="11"/>
      <c r="P67" s="11"/>
      <c r="Q67" s="27">
        <f t="shared" si="17"/>
        <v>0</v>
      </c>
    </row>
    <row r="68" spans="1:17">
      <c r="A68" s="129"/>
      <c r="B68" s="106"/>
      <c r="D68" s="25"/>
      <c r="E68" s="26"/>
      <c r="F68" s="26"/>
      <c r="G68" s="11"/>
      <c r="H68" s="11"/>
      <c r="I68" s="9"/>
      <c r="J68" s="4">
        <f t="shared" si="14"/>
        <v>-4</v>
      </c>
      <c r="K68" s="28">
        <f t="shared" si="27"/>
        <v>0</v>
      </c>
      <c r="L68" s="28">
        <f t="shared" si="27"/>
        <v>0</v>
      </c>
      <c r="M68" s="28">
        <f t="shared" si="15"/>
        <v>-2.4</v>
      </c>
      <c r="N68" s="28">
        <f t="shared" si="16"/>
        <v>0</v>
      </c>
      <c r="O68" s="11"/>
      <c r="P68" s="11"/>
      <c r="Q68" s="27">
        <f t="shared" si="17"/>
        <v>0</v>
      </c>
    </row>
    <row r="69" spans="1:17">
      <c r="A69" s="129"/>
      <c r="B69" s="106"/>
      <c r="D69" s="25"/>
      <c r="E69" s="26"/>
      <c r="F69" s="26"/>
      <c r="G69" s="11"/>
      <c r="H69" s="11"/>
      <c r="I69" s="9"/>
      <c r="J69" s="4">
        <f t="shared" si="14"/>
        <v>-4</v>
      </c>
      <c r="K69" s="28">
        <f t="shared" si="27"/>
        <v>0</v>
      </c>
      <c r="L69" s="28">
        <f t="shared" si="27"/>
        <v>0</v>
      </c>
      <c r="M69" s="28">
        <f t="shared" si="15"/>
        <v>-2.4</v>
      </c>
      <c r="N69" s="28">
        <f t="shared" si="16"/>
        <v>0</v>
      </c>
      <c r="O69" s="11"/>
      <c r="P69" s="11"/>
      <c r="Q69" s="27">
        <f t="shared" si="17"/>
        <v>0</v>
      </c>
    </row>
    <row r="70" spans="1:17">
      <c r="A70" s="129"/>
      <c r="B70" s="106"/>
      <c r="D70" s="25"/>
      <c r="E70" s="26"/>
      <c r="F70" s="26"/>
      <c r="G70" s="11"/>
      <c r="H70" s="11"/>
      <c r="I70" s="9"/>
      <c r="J70" s="4">
        <f t="shared" si="14"/>
        <v>-4</v>
      </c>
      <c r="K70" s="28">
        <f t="shared" si="27"/>
        <v>0</v>
      </c>
      <c r="L70" s="28">
        <f t="shared" si="27"/>
        <v>0</v>
      </c>
      <c r="M70" s="28">
        <f t="shared" si="15"/>
        <v>-2.4</v>
      </c>
      <c r="N70" s="28">
        <f t="shared" si="16"/>
        <v>0</v>
      </c>
      <c r="O70" s="11"/>
      <c r="P70" s="11"/>
      <c r="Q70" s="27">
        <f t="shared" si="17"/>
        <v>0</v>
      </c>
    </row>
    <row r="71" spans="1:17">
      <c r="A71" s="129"/>
      <c r="B71" s="106"/>
      <c r="D71" s="25"/>
      <c r="E71" s="26"/>
      <c r="F71" s="26"/>
      <c r="G71" s="11"/>
      <c r="H71" s="11"/>
      <c r="I71" s="9"/>
      <c r="J71" s="4">
        <f t="shared" si="14"/>
        <v>-4</v>
      </c>
      <c r="K71" s="28">
        <f t="shared" si="27"/>
        <v>0</v>
      </c>
      <c r="L71" s="28">
        <f t="shared" si="27"/>
        <v>0</v>
      </c>
      <c r="M71" s="28">
        <f t="shared" si="15"/>
        <v>-2.4</v>
      </c>
      <c r="N71" s="28">
        <f t="shared" si="16"/>
        <v>0</v>
      </c>
      <c r="O71" s="11"/>
      <c r="P71" s="11"/>
      <c r="Q71" s="27">
        <f t="shared" si="17"/>
        <v>0</v>
      </c>
    </row>
    <row r="72" spans="1:17">
      <c r="A72" s="129"/>
      <c r="B72" s="106"/>
      <c r="D72" s="25"/>
      <c r="E72" s="26"/>
      <c r="F72" s="26"/>
      <c r="G72" s="11"/>
      <c r="H72" s="11"/>
      <c r="I72" s="9"/>
      <c r="J72" s="4">
        <f t="shared" si="14"/>
        <v>-4</v>
      </c>
      <c r="K72" s="28">
        <f t="shared" si="27"/>
        <v>0</v>
      </c>
      <c r="L72" s="28">
        <f t="shared" si="27"/>
        <v>0</v>
      </c>
      <c r="M72" s="28">
        <f t="shared" si="15"/>
        <v>-2.4</v>
      </c>
      <c r="N72" s="28">
        <f t="shared" si="16"/>
        <v>0</v>
      </c>
      <c r="O72" s="11"/>
      <c r="P72" s="11"/>
      <c r="Q72" s="27">
        <f t="shared" si="17"/>
        <v>0</v>
      </c>
    </row>
    <row r="73" spans="1:17">
      <c r="A73" s="129"/>
      <c r="B73" s="106"/>
      <c r="D73" s="25"/>
      <c r="E73" s="26"/>
      <c r="F73" s="26"/>
      <c r="G73" s="11"/>
      <c r="H73" s="11"/>
      <c r="I73" s="9"/>
      <c r="J73" s="4">
        <f t="shared" si="14"/>
        <v>-4</v>
      </c>
      <c r="K73" s="28">
        <f t="shared" si="27"/>
        <v>0</v>
      </c>
      <c r="L73" s="28">
        <f t="shared" si="27"/>
        <v>0</v>
      </c>
      <c r="M73" s="28">
        <f t="shared" si="15"/>
        <v>-2.4</v>
      </c>
      <c r="N73" s="28">
        <f t="shared" si="16"/>
        <v>0</v>
      </c>
      <c r="O73" s="11"/>
      <c r="P73" s="11"/>
      <c r="Q73" s="27">
        <f t="shared" si="17"/>
        <v>0</v>
      </c>
    </row>
    <row r="74" spans="1:17">
      <c r="A74" s="129"/>
      <c r="B74" s="106"/>
      <c r="D74" s="25"/>
      <c r="E74" s="26"/>
      <c r="F74" s="26"/>
      <c r="G74" s="11"/>
      <c r="H74" s="11"/>
      <c r="I74" s="9"/>
      <c r="J74" s="4">
        <f t="shared" si="14"/>
        <v>-4</v>
      </c>
      <c r="K74" s="28">
        <f t="shared" si="27"/>
        <v>0</v>
      </c>
      <c r="L74" s="28">
        <f t="shared" si="27"/>
        <v>0</v>
      </c>
      <c r="M74" s="28">
        <f t="shared" si="15"/>
        <v>-2.4</v>
      </c>
      <c r="N74" s="28">
        <f t="shared" si="16"/>
        <v>0</v>
      </c>
      <c r="O74" s="11"/>
      <c r="P74" s="11"/>
      <c r="Q74" s="27">
        <f t="shared" si="17"/>
        <v>0</v>
      </c>
    </row>
    <row r="75" spans="1:17">
      <c r="A75" s="129"/>
      <c r="B75" s="106"/>
      <c r="D75" s="26"/>
      <c r="E75" s="26"/>
      <c r="F75" s="26"/>
      <c r="G75" s="11"/>
      <c r="H75" s="11"/>
      <c r="I75" s="9"/>
      <c r="J75" s="4">
        <f t="shared" si="14"/>
        <v>-4</v>
      </c>
      <c r="K75" s="28">
        <f t="shared" si="27"/>
        <v>0</v>
      </c>
      <c r="L75" s="28">
        <f t="shared" si="27"/>
        <v>0</v>
      </c>
      <c r="M75" s="28">
        <f t="shared" si="15"/>
        <v>-2.4</v>
      </c>
      <c r="N75" s="28">
        <f t="shared" si="16"/>
        <v>0</v>
      </c>
      <c r="O75" s="11"/>
      <c r="P75" s="11"/>
      <c r="Q75" s="27">
        <f t="shared" si="17"/>
        <v>0</v>
      </c>
    </row>
    <row r="76" spans="1:17">
      <c r="A76" s="129"/>
      <c r="B76" s="106"/>
      <c r="D76" s="26"/>
      <c r="E76" s="26"/>
      <c r="F76" s="26"/>
      <c r="G76" s="11"/>
      <c r="H76" s="11"/>
      <c r="I76" s="9"/>
      <c r="J76" s="4">
        <f t="shared" si="14"/>
        <v>-4</v>
      </c>
      <c r="K76" s="28">
        <f t="shared" si="27"/>
        <v>0</v>
      </c>
      <c r="L76" s="28">
        <f t="shared" si="27"/>
        <v>0</v>
      </c>
      <c r="M76" s="28">
        <f t="shared" si="15"/>
        <v>-2.4</v>
      </c>
      <c r="N76" s="28">
        <f t="shared" si="16"/>
        <v>0</v>
      </c>
      <c r="O76" s="11"/>
      <c r="P76" s="11"/>
      <c r="Q76" s="27">
        <f t="shared" si="17"/>
        <v>0</v>
      </c>
    </row>
    <row r="77" spans="1:17">
      <c r="A77" s="129"/>
      <c r="B77" s="106"/>
      <c r="D77" s="26"/>
      <c r="E77" s="26"/>
      <c r="F77" s="26"/>
      <c r="G77" s="11"/>
      <c r="H77" s="11"/>
      <c r="I77" s="9"/>
      <c r="J77" s="4">
        <f t="shared" si="14"/>
        <v>-4</v>
      </c>
      <c r="K77" s="28">
        <f t="shared" si="27"/>
        <v>0</v>
      </c>
      <c r="L77" s="28">
        <f t="shared" si="27"/>
        <v>0</v>
      </c>
      <c r="M77" s="28">
        <f t="shared" si="15"/>
        <v>-2.4</v>
      </c>
      <c r="N77" s="28">
        <f t="shared" si="16"/>
        <v>0</v>
      </c>
      <c r="O77" s="11"/>
      <c r="P77" s="11"/>
      <c r="Q77" s="27">
        <f t="shared" si="17"/>
        <v>0</v>
      </c>
    </row>
    <row r="78" spans="1:17">
      <c r="D78" s="3"/>
      <c r="E78" s="3"/>
      <c r="F78" s="3"/>
      <c r="G78" s="4"/>
      <c r="H78" s="4"/>
      <c r="I78" s="9"/>
      <c r="J78" s="4">
        <f t="shared" si="14"/>
        <v>-4</v>
      </c>
      <c r="K78" s="28">
        <f t="shared" si="27"/>
        <v>0</v>
      </c>
      <c r="L78" s="28">
        <f t="shared" si="27"/>
        <v>0</v>
      </c>
      <c r="M78" s="28">
        <f t="shared" si="15"/>
        <v>-2.4</v>
      </c>
      <c r="N78" s="28">
        <f t="shared" si="16"/>
        <v>0</v>
      </c>
      <c r="O78" s="11"/>
      <c r="P78" s="11"/>
      <c r="Q78" s="27">
        <f t="shared" si="17"/>
        <v>0</v>
      </c>
    </row>
    <row r="79" spans="1:17">
      <c r="G79" s="1"/>
      <c r="H79" s="1"/>
      <c r="I79" s="12"/>
      <c r="J79" s="12"/>
      <c r="K79" s="1"/>
      <c r="L79" s="1"/>
      <c r="M79" s="1"/>
      <c r="N79" s="1"/>
      <c r="O79" s="12"/>
      <c r="P79" s="12"/>
    </row>
    <row r="80" spans="1:17">
      <c r="G80" s="1"/>
      <c r="H80" s="1"/>
      <c r="I80" s="12"/>
      <c r="J80" s="12"/>
      <c r="K80" s="1"/>
      <c r="L80" s="1"/>
      <c r="M80" s="1"/>
      <c r="N80" s="1"/>
      <c r="O80" s="12"/>
      <c r="P80" s="12"/>
    </row>
    <row r="81" spans="7:16">
      <c r="G81" s="1"/>
      <c r="H81" s="1"/>
      <c r="I81" s="12"/>
      <c r="J81" s="12"/>
      <c r="K81" s="1"/>
      <c r="L81" s="1"/>
      <c r="M81" s="1"/>
      <c r="N81" s="1"/>
      <c r="O81" s="12"/>
      <c r="P81" s="12"/>
    </row>
    <row r="82" spans="7:16">
      <c r="G82" s="1"/>
      <c r="H82" s="1"/>
      <c r="I82" s="12"/>
      <c r="J82" s="12"/>
      <c r="K82" s="1"/>
      <c r="L82" s="1"/>
      <c r="M82" s="1"/>
      <c r="N82" s="1"/>
      <c r="O82" s="12"/>
      <c r="P82" s="12"/>
    </row>
    <row r="83" spans="7:16">
      <c r="G83" s="1"/>
      <c r="H83" s="1"/>
      <c r="I83" s="12"/>
      <c r="J83" s="12"/>
      <c r="K83" s="1"/>
      <c r="L83" s="1"/>
      <c r="M83" s="1"/>
      <c r="N83" s="1"/>
      <c r="O83" s="12"/>
      <c r="P83" s="12"/>
    </row>
    <row r="84" spans="7:16">
      <c r="G84" s="1"/>
      <c r="H84" s="1"/>
      <c r="I84" s="12"/>
      <c r="J84" s="12"/>
      <c r="K84" s="1"/>
      <c r="L84" s="1"/>
      <c r="M84" s="1"/>
      <c r="N84" s="1"/>
      <c r="O84" s="12"/>
      <c r="P84" s="12"/>
    </row>
    <row r="85" spans="7:16">
      <c r="G85" s="1"/>
      <c r="H85" s="1"/>
      <c r="I85" s="12"/>
      <c r="J85" s="12"/>
      <c r="K85" s="1"/>
      <c r="L85" s="1"/>
      <c r="M85" s="1"/>
      <c r="N85" s="1"/>
      <c r="O85" s="12"/>
      <c r="P85" s="12"/>
    </row>
    <row r="86" spans="7:16">
      <c r="G86" s="1"/>
      <c r="H86" s="1"/>
      <c r="I86" s="12"/>
      <c r="J86" s="12"/>
      <c r="K86" s="1"/>
      <c r="L86" s="1"/>
      <c r="M86" s="1"/>
      <c r="N86" s="1"/>
      <c r="O86" s="12"/>
      <c r="P86" s="12"/>
    </row>
    <row r="87" spans="7:16">
      <c r="G87" s="1"/>
      <c r="H87" s="1"/>
      <c r="I87" s="12"/>
      <c r="J87" s="12"/>
      <c r="K87" s="1"/>
      <c r="L87" s="1"/>
      <c r="M87" s="1"/>
      <c r="N87" s="1"/>
      <c r="O87" s="12"/>
      <c r="P87" s="12"/>
    </row>
    <row r="88" spans="7:16">
      <c r="G88" s="1"/>
      <c r="H88" s="1"/>
      <c r="I88" s="12"/>
      <c r="J88" s="12"/>
      <c r="K88" s="1"/>
      <c r="L88" s="1"/>
      <c r="M88" s="1"/>
      <c r="N88" s="1"/>
      <c r="O88" s="12"/>
      <c r="P88" s="12"/>
    </row>
    <row r="89" spans="7:16">
      <c r="G89" s="1"/>
      <c r="H89" s="1"/>
      <c r="I89" s="12"/>
      <c r="J89" s="12"/>
      <c r="K89" s="1"/>
      <c r="L89" s="1"/>
      <c r="M89" s="1"/>
      <c r="N89" s="1"/>
      <c r="O89" s="12"/>
      <c r="P89" s="12"/>
    </row>
    <row r="90" spans="7:16">
      <c r="G90" s="1"/>
      <c r="H90" s="1"/>
      <c r="I90" s="12"/>
      <c r="J90" s="12"/>
      <c r="K90" s="1"/>
      <c r="L90" s="1"/>
      <c r="M90" s="1"/>
      <c r="N90" s="1"/>
      <c r="O90" s="12"/>
      <c r="P90" s="12"/>
    </row>
    <row r="91" spans="7:16">
      <c r="G91" s="1"/>
      <c r="H91" s="1"/>
      <c r="I91" s="12"/>
      <c r="J91" s="12"/>
      <c r="K91" s="1"/>
      <c r="L91" s="1"/>
      <c r="M91" s="1"/>
      <c r="N91" s="1"/>
      <c r="O91" s="12"/>
      <c r="P91" s="12"/>
    </row>
    <row r="92" spans="7:16">
      <c r="G92" s="1"/>
      <c r="H92" s="1"/>
      <c r="I92" s="12"/>
      <c r="J92" s="12"/>
      <c r="K92" s="1"/>
      <c r="L92" s="1"/>
      <c r="M92" s="1"/>
      <c r="N92" s="1"/>
      <c r="O92" s="12"/>
      <c r="P92" s="12"/>
    </row>
    <row r="93" spans="7:16">
      <c r="G93" s="1"/>
      <c r="H93" s="1"/>
      <c r="I93" s="12"/>
      <c r="J93" s="12"/>
      <c r="K93" s="1"/>
      <c r="L93" s="1"/>
      <c r="M93" s="1"/>
      <c r="N93" s="1"/>
      <c r="O93" s="12"/>
      <c r="P93" s="12"/>
    </row>
    <row r="94" spans="7:16">
      <c r="G94" s="1"/>
      <c r="H94" s="1"/>
      <c r="I94" s="12"/>
      <c r="J94" s="12"/>
      <c r="K94" s="1"/>
      <c r="L94" s="1"/>
      <c r="M94" s="1"/>
      <c r="N94" s="1"/>
      <c r="O94" s="12"/>
      <c r="P94" s="12"/>
    </row>
    <row r="95" spans="7:16">
      <c r="G95" s="1"/>
      <c r="H95" s="1"/>
      <c r="I95" s="12"/>
      <c r="J95" s="12"/>
      <c r="K95" s="1"/>
      <c r="L95" s="1"/>
      <c r="M95" s="1"/>
      <c r="N95" s="1"/>
      <c r="O95" s="12"/>
      <c r="P95" s="12"/>
    </row>
    <row r="96" spans="7:16">
      <c r="G96" s="1"/>
      <c r="H96" s="1"/>
      <c r="I96" s="12"/>
      <c r="J96" s="12"/>
      <c r="K96" s="1"/>
      <c r="L96" s="1"/>
      <c r="M96" s="1"/>
      <c r="N96" s="1"/>
      <c r="O96" s="12"/>
      <c r="P96" s="12"/>
    </row>
    <row r="97" spans="7:16">
      <c r="G97" s="1"/>
      <c r="H97" s="1"/>
      <c r="I97" s="12"/>
      <c r="J97" s="12"/>
      <c r="K97" s="1"/>
      <c r="L97" s="1"/>
      <c r="M97" s="1"/>
      <c r="N97" s="1"/>
      <c r="O97" s="12"/>
      <c r="P97" s="12"/>
    </row>
    <row r="98" spans="7:16">
      <c r="G98" s="1"/>
      <c r="H98" s="1"/>
      <c r="I98" s="12"/>
      <c r="J98" s="12"/>
      <c r="K98" s="1"/>
      <c r="L98" s="1"/>
      <c r="M98" s="1"/>
      <c r="N98" s="1"/>
      <c r="O98" s="12"/>
      <c r="P98" s="12"/>
    </row>
    <row r="99" spans="7:16">
      <c r="G99" s="1"/>
      <c r="H99" s="1"/>
      <c r="I99" s="12"/>
      <c r="J99" s="12"/>
      <c r="K99" s="1"/>
      <c r="L99" s="1"/>
      <c r="M99" s="1"/>
      <c r="N99" s="1"/>
      <c r="O99" s="12"/>
      <c r="P99" s="12"/>
    </row>
  </sheetData>
  <autoFilter ref="A19:H20" xr:uid="{93DFDEC6-B94F-4547-8DA4-03ACF2A5ACF7}"/>
  <mergeCells count="14">
    <mergeCell ref="S16:W17"/>
    <mergeCell ref="X16:Z17"/>
    <mergeCell ref="E60:F60"/>
    <mergeCell ref="E61:F61"/>
    <mergeCell ref="E62:F62"/>
    <mergeCell ref="A19:A20"/>
    <mergeCell ref="F19:F20"/>
    <mergeCell ref="B19:B20"/>
    <mergeCell ref="C19:C20"/>
    <mergeCell ref="I17:O17"/>
    <mergeCell ref="D19:D20"/>
    <mergeCell ref="G19:G20"/>
    <mergeCell ref="H19:H20"/>
    <mergeCell ref="K18:L18"/>
  </mergeCells>
  <phoneticPr fontId="17" type="noConversion"/>
  <pageMargins left="0" right="0" top="0.74803149606299213" bottom="0.15748031496062992" header="0.31496062992125984" footer="0.31496062992125984"/>
  <pageSetup paperSize="9" scale="78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D0728-FC99-4612-833A-2105C3E19500}">
  <dimension ref="A1:M45"/>
  <sheetViews>
    <sheetView topLeftCell="A11" workbookViewId="0">
      <selection activeCell="A3" sqref="A3:M45"/>
    </sheetView>
  </sheetViews>
  <sheetFormatPr defaultRowHeight="15.75"/>
  <sheetData>
    <row r="1" spans="1:13">
      <c r="E1" s="438" t="s">
        <v>162</v>
      </c>
      <c r="F1" s="438"/>
      <c r="G1" s="438"/>
      <c r="H1" s="438"/>
      <c r="I1" s="438"/>
      <c r="J1" s="438" t="s">
        <v>161</v>
      </c>
      <c r="K1" s="438"/>
      <c r="L1" s="438"/>
      <c r="M1" s="438"/>
    </row>
    <row r="2" spans="1:13" ht="16.5" thickBot="1">
      <c r="E2" s="438"/>
      <c r="F2" s="438"/>
      <c r="G2" s="438"/>
      <c r="H2" s="438"/>
      <c r="I2" s="438"/>
      <c r="J2" s="438"/>
      <c r="K2" s="438"/>
      <c r="L2" s="438"/>
      <c r="M2" s="438"/>
    </row>
    <row r="3" spans="1:13" ht="16.5" thickBot="1">
      <c r="A3" s="441" t="s">
        <v>166</v>
      </c>
      <c r="B3" s="442" t="s">
        <v>167</v>
      </c>
      <c r="C3" s="442" t="s">
        <v>165</v>
      </c>
      <c r="D3" s="442" t="s">
        <v>168</v>
      </c>
      <c r="E3" s="442" t="s">
        <v>169</v>
      </c>
      <c r="F3" s="442" t="s">
        <v>154</v>
      </c>
      <c r="G3" s="442" t="s">
        <v>170</v>
      </c>
      <c r="H3" s="442" t="s">
        <v>163</v>
      </c>
      <c r="I3" s="442" t="s">
        <v>164</v>
      </c>
      <c r="J3" s="442" t="s">
        <v>160</v>
      </c>
      <c r="K3" s="442" t="s">
        <v>159</v>
      </c>
      <c r="L3" s="442" t="s">
        <v>158</v>
      </c>
      <c r="M3" s="443" t="s">
        <v>157</v>
      </c>
    </row>
    <row r="4" spans="1:13">
      <c r="A4" s="440" t="s">
        <v>50</v>
      </c>
      <c r="B4" s="440" t="s">
        <v>40</v>
      </c>
      <c r="C4" s="440">
        <v>31555</v>
      </c>
      <c r="D4" s="440" t="s">
        <v>80</v>
      </c>
      <c r="E4" s="440">
        <v>18</v>
      </c>
      <c r="F4" s="440">
        <v>107</v>
      </c>
      <c r="G4" s="440">
        <v>168.45714285714286</v>
      </c>
      <c r="H4" s="440">
        <v>125.71428571428571</v>
      </c>
      <c r="I4" s="440">
        <v>61.8</v>
      </c>
      <c r="J4" s="440">
        <v>20</v>
      </c>
      <c r="K4" s="440">
        <v>103</v>
      </c>
      <c r="L4" s="440">
        <v>100.57142857142857</v>
      </c>
      <c r="M4" s="440">
        <v>80</v>
      </c>
    </row>
    <row r="5" spans="1:13">
      <c r="A5" s="439" t="s">
        <v>50</v>
      </c>
      <c r="B5" s="439" t="s">
        <v>40</v>
      </c>
      <c r="C5" s="439">
        <v>30733</v>
      </c>
      <c r="D5" s="439" t="s">
        <v>80</v>
      </c>
      <c r="E5" s="439">
        <v>16</v>
      </c>
      <c r="F5" s="439">
        <v>107.4</v>
      </c>
      <c r="G5" s="439">
        <v>168.45714285714286</v>
      </c>
      <c r="H5" s="439">
        <v>125.71428571428571</v>
      </c>
      <c r="I5" s="439">
        <v>62.04</v>
      </c>
      <c r="J5" s="439">
        <v>18</v>
      </c>
      <c r="K5" s="439">
        <v>103.4</v>
      </c>
      <c r="L5" s="439">
        <v>100.57142857142857</v>
      </c>
      <c r="M5" s="439">
        <v>80</v>
      </c>
    </row>
    <row r="6" spans="1:13">
      <c r="A6" s="439" t="s">
        <v>50</v>
      </c>
      <c r="B6" s="439" t="s">
        <v>40</v>
      </c>
      <c r="C6" s="439">
        <v>30105</v>
      </c>
      <c r="D6" s="439" t="s">
        <v>81</v>
      </c>
      <c r="E6" s="439">
        <v>18</v>
      </c>
      <c r="F6" s="439">
        <v>83</v>
      </c>
      <c r="G6" s="439">
        <v>181.09142857142857</v>
      </c>
      <c r="H6" s="439">
        <v>135.14285714285714</v>
      </c>
      <c r="I6" s="439">
        <v>47.4</v>
      </c>
      <c r="J6" s="439">
        <v>20</v>
      </c>
      <c r="K6" s="439">
        <v>79</v>
      </c>
      <c r="L6" s="439">
        <v>108.11428571428571</v>
      </c>
      <c r="M6" s="439">
        <v>86</v>
      </c>
    </row>
    <row r="7" spans="1:13">
      <c r="A7" s="439" t="s">
        <v>50</v>
      </c>
      <c r="B7" s="439" t="s">
        <v>40</v>
      </c>
      <c r="C7" s="439">
        <v>3662</v>
      </c>
      <c r="D7" s="439" t="s">
        <v>82</v>
      </c>
      <c r="E7" s="439">
        <v>16.3</v>
      </c>
      <c r="F7" s="439">
        <v>107</v>
      </c>
      <c r="G7" s="439">
        <v>172.66857142857145</v>
      </c>
      <c r="H7" s="439">
        <v>128.85714285714286</v>
      </c>
      <c r="I7" s="439">
        <v>61.8</v>
      </c>
      <c r="J7" s="439">
        <v>18.3</v>
      </c>
      <c r="K7" s="439">
        <v>103</v>
      </c>
      <c r="L7" s="439">
        <v>103.08571428571429</v>
      </c>
      <c r="M7" s="439">
        <v>82</v>
      </c>
    </row>
    <row r="8" spans="1:13">
      <c r="A8" s="439" t="s">
        <v>50</v>
      </c>
      <c r="B8" s="439" t="s">
        <v>40</v>
      </c>
      <c r="C8" s="439">
        <v>31103</v>
      </c>
      <c r="D8" s="439" t="s">
        <v>83</v>
      </c>
      <c r="E8" s="439">
        <v>16.3</v>
      </c>
      <c r="F8" s="439">
        <v>89.2</v>
      </c>
      <c r="G8" s="439">
        <v>183.61828571428575</v>
      </c>
      <c r="H8" s="439">
        <v>137.02857142857144</v>
      </c>
      <c r="I8" s="439">
        <v>51.12</v>
      </c>
      <c r="J8" s="439">
        <v>18.3</v>
      </c>
      <c r="K8" s="439">
        <v>85.2</v>
      </c>
      <c r="L8" s="439">
        <v>109.62285714285716</v>
      </c>
      <c r="M8" s="439">
        <v>87.2</v>
      </c>
    </row>
    <row r="9" spans="1:13">
      <c r="A9" s="439" t="s">
        <v>50</v>
      </c>
      <c r="B9" s="439" t="s">
        <v>40</v>
      </c>
      <c r="C9" s="439">
        <v>31296</v>
      </c>
      <c r="D9" s="439" t="s">
        <v>84</v>
      </c>
      <c r="E9" s="439">
        <v>16.3</v>
      </c>
      <c r="F9" s="439">
        <v>89.2</v>
      </c>
      <c r="G9" s="439">
        <v>186.56628571428573</v>
      </c>
      <c r="H9" s="439">
        <v>139.22857142857143</v>
      </c>
      <c r="I9" s="439">
        <v>51.12</v>
      </c>
      <c r="J9" s="439">
        <v>18.3</v>
      </c>
      <c r="K9" s="439">
        <v>85.2</v>
      </c>
      <c r="L9" s="439">
        <v>111.38285714285715</v>
      </c>
      <c r="M9" s="439">
        <v>88.6</v>
      </c>
    </row>
    <row r="10" spans="1:13">
      <c r="A10" s="439" t="s">
        <v>50</v>
      </c>
      <c r="B10" s="439" t="s">
        <v>105</v>
      </c>
      <c r="C10" s="439">
        <v>31256</v>
      </c>
      <c r="D10" s="439" t="s">
        <v>80</v>
      </c>
      <c r="E10" s="439">
        <v>18</v>
      </c>
      <c r="F10" s="439">
        <v>156.9</v>
      </c>
      <c r="G10" s="439">
        <v>158.56028571428573</v>
      </c>
      <c r="H10" s="439">
        <v>118.32857142857142</v>
      </c>
      <c r="I10" s="439">
        <v>91.74</v>
      </c>
      <c r="J10" s="439">
        <v>20</v>
      </c>
      <c r="K10" s="439">
        <v>152.9</v>
      </c>
      <c r="L10" s="439">
        <v>94.662857142857149</v>
      </c>
      <c r="M10" s="439">
        <v>75.3</v>
      </c>
    </row>
    <row r="11" spans="1:13">
      <c r="A11" s="439" t="s">
        <v>50</v>
      </c>
      <c r="B11" s="439" t="s">
        <v>105</v>
      </c>
      <c r="C11" s="439">
        <v>30750</v>
      </c>
      <c r="D11" s="439" t="s">
        <v>80</v>
      </c>
      <c r="E11" s="439">
        <v>18</v>
      </c>
      <c r="F11" s="439">
        <v>156.9</v>
      </c>
      <c r="G11" s="439">
        <v>159.61314285714286</v>
      </c>
      <c r="H11" s="439">
        <v>119.11428571428571</v>
      </c>
      <c r="I11" s="439">
        <v>91.74</v>
      </c>
      <c r="J11" s="439">
        <v>20</v>
      </c>
      <c r="K11" s="439">
        <v>152.9</v>
      </c>
      <c r="L11" s="439">
        <v>95.291428571428582</v>
      </c>
      <c r="M11" s="439">
        <v>75.8</v>
      </c>
    </row>
    <row r="12" spans="1:13">
      <c r="A12" s="439" t="s">
        <v>50</v>
      </c>
      <c r="B12" s="439" t="s">
        <v>105</v>
      </c>
      <c r="C12" s="439">
        <v>30053</v>
      </c>
      <c r="D12" s="439" t="s">
        <v>81</v>
      </c>
      <c r="E12" s="439">
        <v>21</v>
      </c>
      <c r="F12" s="439">
        <v>165</v>
      </c>
      <c r="G12" s="439">
        <v>160.4554285714286</v>
      </c>
      <c r="H12" s="439">
        <v>119.74285714285715</v>
      </c>
      <c r="I12" s="439">
        <v>96.6</v>
      </c>
      <c r="J12" s="439">
        <v>23</v>
      </c>
      <c r="K12" s="439">
        <v>161</v>
      </c>
      <c r="L12" s="439">
        <v>95.794285714285721</v>
      </c>
      <c r="M12" s="439">
        <v>76.2</v>
      </c>
    </row>
    <row r="13" spans="1:13">
      <c r="A13" s="439" t="s">
        <v>50</v>
      </c>
      <c r="B13" s="439" t="s">
        <v>31</v>
      </c>
      <c r="C13" s="439">
        <v>3663</v>
      </c>
      <c r="D13" s="439" t="s">
        <v>31</v>
      </c>
      <c r="E13" s="439">
        <v>18</v>
      </c>
      <c r="F13" s="439">
        <v>114.9</v>
      </c>
      <c r="G13" s="439">
        <v>160.4554285714286</v>
      </c>
      <c r="H13" s="439">
        <v>119.74285714285715</v>
      </c>
      <c r="I13" s="439">
        <v>66.540000000000006</v>
      </c>
      <c r="J13" s="439">
        <v>20</v>
      </c>
      <c r="K13" s="439">
        <v>110.9</v>
      </c>
      <c r="L13" s="439">
        <v>95.794285714285721</v>
      </c>
      <c r="M13" s="439">
        <v>76.2</v>
      </c>
    </row>
    <row r="14" spans="1:13">
      <c r="A14" s="439" t="s">
        <v>50</v>
      </c>
      <c r="B14" s="439" t="s">
        <v>31</v>
      </c>
      <c r="C14" s="439">
        <v>30646</v>
      </c>
      <c r="D14" s="439" t="s">
        <v>81</v>
      </c>
      <c r="E14" s="439">
        <v>18</v>
      </c>
      <c r="F14" s="439">
        <v>89</v>
      </c>
      <c r="G14" s="439">
        <v>168.87828571428571</v>
      </c>
      <c r="H14" s="439">
        <v>126.02857142857142</v>
      </c>
      <c r="I14" s="439">
        <v>51</v>
      </c>
      <c r="J14" s="439">
        <v>20</v>
      </c>
      <c r="K14" s="439">
        <v>85</v>
      </c>
      <c r="L14" s="439">
        <v>100.82285714285715</v>
      </c>
      <c r="M14" s="439">
        <v>80.2</v>
      </c>
    </row>
    <row r="15" spans="1:13">
      <c r="A15" s="439" t="s">
        <v>50</v>
      </c>
      <c r="B15" s="439" t="s">
        <v>40</v>
      </c>
      <c r="C15" s="439">
        <v>31532</v>
      </c>
      <c r="D15" s="439" t="s">
        <v>85</v>
      </c>
      <c r="E15" s="439">
        <v>10.199999999999999</v>
      </c>
      <c r="F15" s="439">
        <v>90.8</v>
      </c>
      <c r="G15" s="439">
        <v>181.09142857142857</v>
      </c>
      <c r="H15" s="439">
        <v>135.14285714285714</v>
      </c>
      <c r="I15" s="439">
        <v>52.08</v>
      </c>
      <c r="J15" s="439">
        <v>12.2</v>
      </c>
      <c r="K15" s="439">
        <v>86.8</v>
      </c>
      <c r="L15" s="439">
        <v>108.11428571428571</v>
      </c>
      <c r="M15" s="439">
        <v>86</v>
      </c>
    </row>
    <row r="16" spans="1:13">
      <c r="A16" s="439" t="s">
        <v>50</v>
      </c>
      <c r="B16" s="439" t="s">
        <v>40</v>
      </c>
      <c r="C16" s="439">
        <v>31549</v>
      </c>
      <c r="D16" s="439" t="s">
        <v>85</v>
      </c>
      <c r="E16" s="439">
        <v>10.199999999999999</v>
      </c>
      <c r="F16" s="439">
        <v>113</v>
      </c>
      <c r="G16" s="439">
        <v>172.66857142857145</v>
      </c>
      <c r="H16" s="439">
        <v>128.85714285714286</v>
      </c>
      <c r="I16" s="439">
        <v>65.399999999999991</v>
      </c>
      <c r="J16" s="439">
        <v>12.2</v>
      </c>
      <c r="K16" s="439">
        <v>109</v>
      </c>
      <c r="L16" s="439">
        <v>103.08571428571429</v>
      </c>
      <c r="M16" s="439">
        <v>82</v>
      </c>
    </row>
    <row r="17" spans="1:13">
      <c r="A17" s="439" t="s">
        <v>50</v>
      </c>
      <c r="B17" s="439" t="s">
        <v>40</v>
      </c>
      <c r="C17" s="439">
        <v>31550</v>
      </c>
      <c r="D17" s="439" t="s">
        <v>85</v>
      </c>
      <c r="E17" s="439">
        <v>10</v>
      </c>
      <c r="F17" s="439">
        <v>95.5</v>
      </c>
      <c r="G17" s="439">
        <v>183.61828571428575</v>
      </c>
      <c r="H17" s="439">
        <v>137.02857142857144</v>
      </c>
      <c r="I17" s="439">
        <v>54.9</v>
      </c>
      <c r="J17" s="439">
        <v>12</v>
      </c>
      <c r="K17" s="439">
        <v>91.5</v>
      </c>
      <c r="L17" s="439">
        <v>109.62285714285716</v>
      </c>
      <c r="M17" s="439">
        <v>87.2</v>
      </c>
    </row>
    <row r="18" spans="1:13">
      <c r="A18" s="439" t="s">
        <v>53</v>
      </c>
      <c r="B18" s="439" t="s">
        <v>40</v>
      </c>
      <c r="C18" s="439" t="s">
        <v>54</v>
      </c>
      <c r="D18" s="439" t="s">
        <v>86</v>
      </c>
      <c r="E18" s="439">
        <v>18</v>
      </c>
      <c r="F18" s="439">
        <v>106.8</v>
      </c>
      <c r="G18" s="439">
        <v>168.45714285714286</v>
      </c>
      <c r="H18" s="439">
        <v>125.71428571428571</v>
      </c>
      <c r="I18" s="439">
        <v>61.679999999999993</v>
      </c>
      <c r="J18" s="439">
        <v>20</v>
      </c>
      <c r="K18" s="439">
        <v>102.8</v>
      </c>
      <c r="L18" s="439">
        <v>100.57142857142857</v>
      </c>
      <c r="M18" s="439">
        <v>80</v>
      </c>
    </row>
    <row r="19" spans="1:13">
      <c r="A19" s="439" t="s">
        <v>53</v>
      </c>
      <c r="B19" s="439" t="s">
        <v>40</v>
      </c>
      <c r="C19" s="439" t="s">
        <v>56</v>
      </c>
      <c r="D19" s="439" t="s">
        <v>87</v>
      </c>
      <c r="E19" s="439">
        <v>16</v>
      </c>
      <c r="F19" s="439">
        <v>112</v>
      </c>
      <c r="G19" s="439">
        <v>168.45714285714286</v>
      </c>
      <c r="H19" s="439">
        <v>125.71428571428571</v>
      </c>
      <c r="I19" s="439">
        <v>64.8</v>
      </c>
      <c r="J19" s="439">
        <v>18</v>
      </c>
      <c r="K19" s="439">
        <v>108</v>
      </c>
      <c r="L19" s="439">
        <v>100.57142857142857</v>
      </c>
      <c r="M19" s="439">
        <v>80</v>
      </c>
    </row>
    <row r="20" spans="1:13">
      <c r="A20" s="439" t="s">
        <v>53</v>
      </c>
      <c r="B20" s="439" t="s">
        <v>40</v>
      </c>
      <c r="C20" s="439" t="s">
        <v>57</v>
      </c>
      <c r="D20" s="439" t="s">
        <v>88</v>
      </c>
      <c r="E20" s="439">
        <v>18</v>
      </c>
      <c r="F20" s="439">
        <v>83</v>
      </c>
      <c r="G20" s="439">
        <v>180.67028571428571</v>
      </c>
      <c r="H20" s="439">
        <v>134.82857142857142</v>
      </c>
      <c r="I20" s="439">
        <v>47.4</v>
      </c>
      <c r="J20" s="439">
        <v>20</v>
      </c>
      <c r="K20" s="439">
        <v>79</v>
      </c>
      <c r="L20" s="439">
        <v>107.86285714285714</v>
      </c>
      <c r="M20" s="439">
        <v>85.8</v>
      </c>
    </row>
    <row r="21" spans="1:13">
      <c r="A21" s="439" t="s">
        <v>53</v>
      </c>
      <c r="B21" s="439" t="s">
        <v>40</v>
      </c>
      <c r="C21" s="439" t="s">
        <v>58</v>
      </c>
      <c r="D21" s="439" t="s">
        <v>89</v>
      </c>
      <c r="E21" s="439">
        <v>14</v>
      </c>
      <c r="F21" s="439">
        <v>109.5</v>
      </c>
      <c r="G21" s="439">
        <v>171.61571428571426</v>
      </c>
      <c r="H21" s="439">
        <v>128.07142857142856</v>
      </c>
      <c r="I21" s="439">
        <v>63.3</v>
      </c>
      <c r="J21" s="439">
        <v>16</v>
      </c>
      <c r="K21" s="439">
        <v>105.5</v>
      </c>
      <c r="L21" s="439">
        <v>102.45714285714286</v>
      </c>
      <c r="M21" s="439">
        <v>81.5</v>
      </c>
    </row>
    <row r="22" spans="1:13">
      <c r="A22" s="439" t="s">
        <v>53</v>
      </c>
      <c r="B22" s="439" t="s">
        <v>40</v>
      </c>
      <c r="C22" s="439" t="s">
        <v>59</v>
      </c>
      <c r="D22" s="439" t="s">
        <v>90</v>
      </c>
      <c r="E22" s="439">
        <v>18</v>
      </c>
      <c r="F22" s="439">
        <v>87.5</v>
      </c>
      <c r="G22" s="439">
        <v>183.19714285714289</v>
      </c>
      <c r="H22" s="439">
        <v>136.71428571428572</v>
      </c>
      <c r="I22" s="439">
        <v>50.1</v>
      </c>
      <c r="J22" s="439">
        <v>20</v>
      </c>
      <c r="K22" s="439">
        <v>83.5</v>
      </c>
      <c r="L22" s="439">
        <v>109.37142857142858</v>
      </c>
      <c r="M22" s="439">
        <v>87</v>
      </c>
    </row>
    <row r="23" spans="1:13">
      <c r="A23" s="439" t="s">
        <v>53</v>
      </c>
      <c r="B23" s="439" t="s">
        <v>40</v>
      </c>
      <c r="C23" s="439" t="s">
        <v>60</v>
      </c>
      <c r="D23" s="439" t="s">
        <v>91</v>
      </c>
      <c r="E23" s="439">
        <v>15</v>
      </c>
      <c r="F23" s="439">
        <v>81</v>
      </c>
      <c r="G23" s="439">
        <v>184.0394285714286</v>
      </c>
      <c r="H23" s="439">
        <v>137.34285714285716</v>
      </c>
      <c r="I23" s="439">
        <v>46.199999999999996</v>
      </c>
      <c r="J23" s="439">
        <v>17</v>
      </c>
      <c r="K23" s="439">
        <v>77</v>
      </c>
      <c r="L23" s="439">
        <v>109.87428571428573</v>
      </c>
      <c r="M23" s="439">
        <v>87.4</v>
      </c>
    </row>
    <row r="24" spans="1:13">
      <c r="A24" s="439" t="s">
        <v>53</v>
      </c>
      <c r="B24" s="439" t="s">
        <v>40</v>
      </c>
      <c r="C24" s="439" t="s">
        <v>61</v>
      </c>
      <c r="D24" s="439" t="s">
        <v>92</v>
      </c>
      <c r="E24" s="439">
        <v>17</v>
      </c>
      <c r="F24" s="439">
        <v>93</v>
      </c>
      <c r="G24" s="439">
        <v>185.30285714285714</v>
      </c>
      <c r="H24" s="439">
        <v>138.28571428571428</v>
      </c>
      <c r="I24" s="439">
        <v>53.4</v>
      </c>
      <c r="J24" s="439">
        <v>19</v>
      </c>
      <c r="K24" s="439">
        <v>89</v>
      </c>
      <c r="L24" s="439">
        <v>110.62857142857143</v>
      </c>
      <c r="M24" s="439">
        <v>88</v>
      </c>
    </row>
    <row r="25" spans="1:13">
      <c r="A25" s="439" t="s">
        <v>53</v>
      </c>
      <c r="B25" s="439" t="s">
        <v>40</v>
      </c>
      <c r="C25" s="439" t="s">
        <v>62</v>
      </c>
      <c r="D25" s="439" t="s">
        <v>93</v>
      </c>
      <c r="E25" s="439">
        <v>24</v>
      </c>
      <c r="F25" s="439">
        <v>88</v>
      </c>
      <c r="G25" s="439">
        <v>181.51257142857145</v>
      </c>
      <c r="H25" s="439">
        <v>135.45714285714286</v>
      </c>
      <c r="I25" s="439">
        <v>50.4</v>
      </c>
      <c r="J25" s="439">
        <v>26</v>
      </c>
      <c r="K25" s="439">
        <v>84</v>
      </c>
      <c r="L25" s="439">
        <v>108.36571428571429</v>
      </c>
      <c r="M25" s="439">
        <v>86.2</v>
      </c>
    </row>
    <row r="26" spans="1:13">
      <c r="A26" s="439" t="s">
        <v>53</v>
      </c>
      <c r="B26" s="439" t="s">
        <v>40</v>
      </c>
      <c r="C26" s="439" t="s">
        <v>63</v>
      </c>
      <c r="D26" s="439" t="s">
        <v>94</v>
      </c>
      <c r="E26" s="439">
        <v>25</v>
      </c>
      <c r="F26" s="439">
        <v>114.8</v>
      </c>
      <c r="G26" s="439">
        <v>225.73257142857145</v>
      </c>
      <c r="H26" s="439">
        <v>168.45714285714286</v>
      </c>
      <c r="I26" s="439">
        <v>66.47999999999999</v>
      </c>
      <c r="J26" s="439">
        <v>27</v>
      </c>
      <c r="K26" s="439">
        <v>110.8</v>
      </c>
      <c r="L26" s="439">
        <v>134.7657142857143</v>
      </c>
      <c r="M26" s="439">
        <v>107.2</v>
      </c>
    </row>
    <row r="27" spans="1:13">
      <c r="A27" s="439" t="s">
        <v>53</v>
      </c>
      <c r="B27" s="439" t="s">
        <v>105</v>
      </c>
      <c r="C27" s="439" t="s">
        <v>64</v>
      </c>
      <c r="D27" s="439" t="s">
        <v>95</v>
      </c>
      <c r="E27" s="439">
        <v>17</v>
      </c>
      <c r="F27" s="439">
        <v>153.69999999999999</v>
      </c>
      <c r="G27" s="439">
        <v>158.3497142857143</v>
      </c>
      <c r="H27" s="439">
        <v>118.17142857142858</v>
      </c>
      <c r="I27" s="439">
        <v>89.82</v>
      </c>
      <c r="J27" s="439">
        <v>19</v>
      </c>
      <c r="K27" s="439">
        <v>149.69999999999999</v>
      </c>
      <c r="L27" s="439">
        <v>94.537142857142868</v>
      </c>
      <c r="M27" s="439">
        <v>75.2</v>
      </c>
    </row>
    <row r="28" spans="1:13">
      <c r="A28" s="439" t="s">
        <v>53</v>
      </c>
      <c r="B28" s="439" t="s">
        <v>105</v>
      </c>
      <c r="C28" s="439" t="s">
        <v>65</v>
      </c>
      <c r="D28" s="439" t="s">
        <v>87</v>
      </c>
      <c r="E28" s="439">
        <v>19</v>
      </c>
      <c r="F28" s="439">
        <v>159.5</v>
      </c>
      <c r="G28" s="439">
        <v>158.77085714285715</v>
      </c>
      <c r="H28" s="439">
        <v>118.48571428571429</v>
      </c>
      <c r="I28" s="439">
        <v>93.3</v>
      </c>
      <c r="J28" s="439">
        <v>21</v>
      </c>
      <c r="K28" s="439">
        <v>155.5</v>
      </c>
      <c r="L28" s="439">
        <v>94.788571428571444</v>
      </c>
      <c r="M28" s="439">
        <v>75.400000000000006</v>
      </c>
    </row>
    <row r="29" spans="1:13">
      <c r="A29" s="439" t="s">
        <v>53</v>
      </c>
      <c r="B29" s="439" t="s">
        <v>105</v>
      </c>
      <c r="C29" s="439" t="s">
        <v>66</v>
      </c>
      <c r="D29" s="439" t="s">
        <v>96</v>
      </c>
      <c r="E29" s="439">
        <v>18</v>
      </c>
      <c r="F29" s="439">
        <v>157</v>
      </c>
      <c r="G29" s="439">
        <v>177.93285714285713</v>
      </c>
      <c r="H29" s="439">
        <v>132.78571428571428</v>
      </c>
      <c r="I29" s="439">
        <v>91.8</v>
      </c>
      <c r="J29" s="439">
        <v>20</v>
      </c>
      <c r="K29" s="439">
        <v>153</v>
      </c>
      <c r="L29" s="439">
        <v>106.22857142857143</v>
      </c>
      <c r="M29" s="439">
        <v>84.5</v>
      </c>
    </row>
    <row r="30" spans="1:13">
      <c r="A30" s="439" t="s">
        <v>53</v>
      </c>
      <c r="B30" s="439" t="s">
        <v>105</v>
      </c>
      <c r="C30" s="439" t="s">
        <v>67</v>
      </c>
      <c r="D30" s="439" t="s">
        <v>81</v>
      </c>
      <c r="E30" s="439">
        <v>19</v>
      </c>
      <c r="F30" s="439">
        <v>163</v>
      </c>
      <c r="G30" s="439">
        <v>160.4554285714286</v>
      </c>
      <c r="H30" s="439">
        <v>119.74285714285715</v>
      </c>
      <c r="I30" s="439">
        <v>95.399999999999991</v>
      </c>
      <c r="J30" s="439">
        <v>21</v>
      </c>
      <c r="K30" s="439">
        <v>159</v>
      </c>
      <c r="L30" s="439">
        <v>95.794285714285721</v>
      </c>
      <c r="M30" s="439">
        <v>76.2</v>
      </c>
    </row>
    <row r="31" spans="1:13">
      <c r="A31" s="439" t="s">
        <v>53</v>
      </c>
      <c r="B31" s="439" t="s">
        <v>105</v>
      </c>
      <c r="C31" s="439" t="s">
        <v>68</v>
      </c>
      <c r="D31" s="439" t="s">
        <v>97</v>
      </c>
      <c r="E31" s="439">
        <v>21</v>
      </c>
      <c r="F31" s="439">
        <v>184</v>
      </c>
      <c r="G31" s="439">
        <v>157.50742857142856</v>
      </c>
      <c r="H31" s="439">
        <v>117.54285714285713</v>
      </c>
      <c r="I31" s="439">
        <v>108</v>
      </c>
      <c r="J31" s="439">
        <v>23</v>
      </c>
      <c r="K31" s="439">
        <v>180</v>
      </c>
      <c r="L31" s="439">
        <v>94.034285714285716</v>
      </c>
      <c r="M31" s="439">
        <v>74.8</v>
      </c>
    </row>
    <row r="32" spans="1:13">
      <c r="A32" s="439" t="s">
        <v>53</v>
      </c>
      <c r="B32" s="439" t="s">
        <v>106</v>
      </c>
      <c r="C32" s="439" t="s">
        <v>69</v>
      </c>
      <c r="D32" s="439" t="s">
        <v>98</v>
      </c>
      <c r="E32" s="439">
        <v>17</v>
      </c>
      <c r="F32" s="439">
        <v>101</v>
      </c>
      <c r="G32" s="439">
        <v>158.56028571428573</v>
      </c>
      <c r="H32" s="439">
        <v>118.32857142857142</v>
      </c>
      <c r="I32" s="439">
        <v>58.199999999999996</v>
      </c>
      <c r="J32" s="439">
        <v>19</v>
      </c>
      <c r="K32" s="439">
        <v>97</v>
      </c>
      <c r="L32" s="439">
        <v>94.662857142857149</v>
      </c>
      <c r="M32" s="439">
        <v>75.3</v>
      </c>
    </row>
    <row r="33" spans="1:13">
      <c r="A33" s="439" t="s">
        <v>53</v>
      </c>
      <c r="B33" s="439" t="s">
        <v>44</v>
      </c>
      <c r="C33" s="439" t="s">
        <v>71</v>
      </c>
      <c r="D33" s="439" t="s">
        <v>99</v>
      </c>
      <c r="E33" s="439">
        <v>19</v>
      </c>
      <c r="F33" s="439">
        <v>97.5</v>
      </c>
      <c r="G33" s="439">
        <v>178.14342857142856</v>
      </c>
      <c r="H33" s="439">
        <v>132.94285714285712</v>
      </c>
      <c r="I33" s="439">
        <v>56.1</v>
      </c>
      <c r="J33" s="439">
        <v>21</v>
      </c>
      <c r="K33" s="439">
        <v>93.5</v>
      </c>
      <c r="L33" s="439">
        <v>106.35428571428571</v>
      </c>
      <c r="M33" s="439">
        <v>84.6</v>
      </c>
    </row>
    <row r="34" spans="1:13">
      <c r="A34" s="439" t="s">
        <v>53</v>
      </c>
      <c r="B34" s="439" t="s">
        <v>44</v>
      </c>
      <c r="C34" s="439" t="s">
        <v>72</v>
      </c>
      <c r="D34" s="439" t="s">
        <v>100</v>
      </c>
      <c r="E34" s="439">
        <v>18</v>
      </c>
      <c r="F34" s="439">
        <v>97</v>
      </c>
      <c r="G34" s="439">
        <v>182.1442857142857</v>
      </c>
      <c r="H34" s="439">
        <v>135.92857142857142</v>
      </c>
      <c r="I34" s="439">
        <v>55.8</v>
      </c>
      <c r="J34" s="439">
        <v>20</v>
      </c>
      <c r="K34" s="439">
        <v>93</v>
      </c>
      <c r="L34" s="439">
        <v>108.74285714285713</v>
      </c>
      <c r="M34" s="439">
        <v>86.5</v>
      </c>
    </row>
    <row r="35" spans="1:13">
      <c r="A35" s="439" t="s">
        <v>53</v>
      </c>
      <c r="B35" s="439" t="s">
        <v>44</v>
      </c>
      <c r="C35" s="439" t="s">
        <v>70</v>
      </c>
      <c r="D35" s="439" t="s">
        <v>101</v>
      </c>
      <c r="E35" s="439">
        <v>17.5</v>
      </c>
      <c r="F35" s="439">
        <v>105.5</v>
      </c>
      <c r="G35" s="439">
        <v>180.03857142857146</v>
      </c>
      <c r="H35" s="439">
        <v>134.35714285714286</v>
      </c>
      <c r="I35" s="439">
        <v>60.9</v>
      </c>
      <c r="J35" s="439">
        <v>19.5</v>
      </c>
      <c r="K35" s="439">
        <v>101.5</v>
      </c>
      <c r="L35" s="439">
        <v>107.48571428571429</v>
      </c>
      <c r="M35" s="439">
        <v>85.5</v>
      </c>
    </row>
    <row r="36" spans="1:13">
      <c r="A36" s="439" t="s">
        <v>53</v>
      </c>
      <c r="B36" s="439" t="s">
        <v>44</v>
      </c>
      <c r="C36" s="439" t="s">
        <v>73</v>
      </c>
      <c r="D36" s="439" t="s">
        <v>102</v>
      </c>
      <c r="E36" s="439">
        <v>10.8</v>
      </c>
      <c r="F36" s="439">
        <v>85.5</v>
      </c>
      <c r="G36" s="439">
        <v>201.09571428571428</v>
      </c>
      <c r="H36" s="439">
        <v>150.07142857142856</v>
      </c>
      <c r="I36" s="439">
        <v>48.9</v>
      </c>
      <c r="J36" s="439">
        <v>12.8</v>
      </c>
      <c r="K36" s="439">
        <v>81.5</v>
      </c>
      <c r="L36" s="439">
        <v>120.05714285714285</v>
      </c>
      <c r="M36" s="439">
        <v>95.5</v>
      </c>
    </row>
    <row r="37" spans="1:13">
      <c r="A37" s="439"/>
      <c r="B37" s="439"/>
      <c r="C37" s="439"/>
      <c r="D37" s="439"/>
      <c r="E37" s="439"/>
      <c r="F37" s="439"/>
      <c r="G37" s="439"/>
      <c r="H37" s="439"/>
      <c r="I37" s="439"/>
      <c r="J37" s="439"/>
      <c r="K37" s="439"/>
      <c r="L37" s="439"/>
      <c r="M37" s="439"/>
    </row>
    <row r="38" spans="1:13">
      <c r="A38" s="439"/>
      <c r="B38" s="439"/>
      <c r="C38" s="439"/>
      <c r="D38" s="439"/>
      <c r="E38" s="439"/>
      <c r="F38" s="439"/>
      <c r="G38" s="439"/>
      <c r="H38" s="439"/>
      <c r="I38" s="439"/>
      <c r="J38" s="439"/>
      <c r="K38" s="439"/>
      <c r="L38" s="439"/>
      <c r="M38" s="439"/>
    </row>
    <row r="39" spans="1:13">
      <c r="A39" s="439"/>
      <c r="B39" s="439"/>
      <c r="C39" s="439"/>
      <c r="D39" s="439"/>
      <c r="E39" s="439"/>
      <c r="F39" s="439"/>
      <c r="G39" s="439"/>
      <c r="H39" s="439"/>
      <c r="I39" s="439"/>
      <c r="J39" s="439"/>
      <c r="K39" s="439"/>
      <c r="L39" s="439"/>
      <c r="M39" s="439"/>
    </row>
    <row r="40" spans="1:13">
      <c r="A40" s="439"/>
      <c r="B40" s="439"/>
      <c r="C40" s="439"/>
      <c r="D40" s="439"/>
      <c r="E40" s="439"/>
      <c r="F40" s="439"/>
      <c r="G40" s="439"/>
      <c r="H40" s="439"/>
      <c r="I40" s="439"/>
      <c r="J40" s="439"/>
      <c r="K40" s="439"/>
      <c r="L40" s="439"/>
      <c r="M40" s="439"/>
    </row>
    <row r="41" spans="1:13">
      <c r="A41" s="439"/>
      <c r="B41" s="439"/>
      <c r="C41" s="439"/>
      <c r="D41" s="439"/>
      <c r="E41" s="439"/>
      <c r="F41" s="439"/>
      <c r="G41" s="439"/>
      <c r="H41" s="439"/>
      <c r="I41" s="439"/>
      <c r="J41" s="439"/>
      <c r="K41" s="439"/>
      <c r="L41" s="439"/>
      <c r="M41" s="439"/>
    </row>
    <row r="42" spans="1:13">
      <c r="A42" s="439" t="s">
        <v>50</v>
      </c>
      <c r="B42" s="439" t="s">
        <v>32</v>
      </c>
      <c r="C42" s="439">
        <v>130761</v>
      </c>
      <c r="D42" s="439" t="s">
        <v>103</v>
      </c>
      <c r="E42" s="439">
        <v>23</v>
      </c>
      <c r="F42" s="439">
        <v>53</v>
      </c>
      <c r="G42" s="439">
        <v>127.81685714285715</v>
      </c>
      <c r="H42" s="439">
        <v>95.385714285714286</v>
      </c>
      <c r="I42" s="439">
        <v>29.4</v>
      </c>
      <c r="J42" s="439">
        <v>25</v>
      </c>
      <c r="K42" s="439">
        <v>49</v>
      </c>
      <c r="L42" s="439">
        <v>76.308571428571426</v>
      </c>
      <c r="M42" s="439">
        <v>60.7</v>
      </c>
    </row>
    <row r="43" spans="1:13">
      <c r="A43" s="439" t="s">
        <v>50</v>
      </c>
      <c r="B43" s="439" t="s">
        <v>46</v>
      </c>
      <c r="C43" s="439">
        <v>30157</v>
      </c>
      <c r="D43" s="439">
        <v>0</v>
      </c>
      <c r="E43" s="439">
        <v>21</v>
      </c>
      <c r="F43" s="439">
        <v>122.8</v>
      </c>
      <c r="G43" s="439">
        <v>129.71200000000002</v>
      </c>
      <c r="H43" s="439">
        <v>96.8</v>
      </c>
      <c r="I43" s="439">
        <v>71.28</v>
      </c>
      <c r="J43" s="439">
        <v>23</v>
      </c>
      <c r="K43" s="439">
        <v>118.8</v>
      </c>
      <c r="L43" s="439">
        <v>77.44</v>
      </c>
      <c r="M43" s="439">
        <v>61.6</v>
      </c>
    </row>
    <row r="44" spans="1:13">
      <c r="A44" s="439" t="s">
        <v>50</v>
      </c>
      <c r="B44" s="439" t="s">
        <v>47</v>
      </c>
      <c r="C44" s="439">
        <v>30152</v>
      </c>
      <c r="D44" s="439">
        <v>0</v>
      </c>
      <c r="E44" s="439">
        <v>17.8</v>
      </c>
      <c r="F44" s="439">
        <v>75</v>
      </c>
      <c r="G44" s="439">
        <v>141.71457142857142</v>
      </c>
      <c r="H44" s="439">
        <v>105.75714285714285</v>
      </c>
      <c r="I44" s="439">
        <v>42.6</v>
      </c>
      <c r="J44" s="439">
        <v>19.8</v>
      </c>
      <c r="K44" s="439">
        <v>71</v>
      </c>
      <c r="L44" s="439">
        <v>84.605714285714285</v>
      </c>
      <c r="M44" s="439">
        <v>67.3</v>
      </c>
    </row>
    <row r="45" spans="1:13">
      <c r="A45" s="439" t="s">
        <v>50</v>
      </c>
      <c r="B45" s="439" t="s">
        <v>48</v>
      </c>
      <c r="C45" s="439">
        <v>3641</v>
      </c>
      <c r="D45" s="439">
        <v>0</v>
      </c>
      <c r="E45" s="439">
        <v>17.3</v>
      </c>
      <c r="F45" s="439">
        <v>45</v>
      </c>
      <c r="G45" s="439">
        <v>116.23542857142859</v>
      </c>
      <c r="H45" s="439">
        <v>86.742857142857147</v>
      </c>
      <c r="I45" s="439">
        <v>24.599999999999998</v>
      </c>
      <c r="J45" s="439">
        <v>19.3</v>
      </c>
      <c r="K45" s="439">
        <v>41</v>
      </c>
      <c r="L45" s="439">
        <v>69.394285714285715</v>
      </c>
      <c r="M45" s="439">
        <v>55.2</v>
      </c>
    </row>
  </sheetData>
  <mergeCells count="2">
    <mergeCell ref="E1:I2"/>
    <mergeCell ref="J1:M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80"/>
  <sheetViews>
    <sheetView zoomScale="115" zoomScaleNormal="115" workbookViewId="0">
      <selection activeCell="J16" sqref="J16:L16"/>
    </sheetView>
  </sheetViews>
  <sheetFormatPr defaultColWidth="11.125" defaultRowHeight="15.75"/>
  <cols>
    <col min="1" max="1" width="7.375" bestFit="1" customWidth="1"/>
    <col min="2" max="2" width="6.625" customWidth="1"/>
    <col min="3" max="3" width="8.5" customWidth="1"/>
    <col min="4" max="4" width="8.125" customWidth="1"/>
    <col min="5" max="5" width="8" customWidth="1"/>
    <col min="6" max="6" width="24.125" customWidth="1"/>
    <col min="7" max="7" width="6.875" customWidth="1"/>
    <col min="8" max="8" width="7" customWidth="1"/>
    <col min="9" max="9" width="11.625" customWidth="1"/>
    <col min="10" max="10" width="11.125" customWidth="1"/>
    <col min="11" max="11" width="12.625" bestFit="1" customWidth="1"/>
    <col min="17" max="17" width="11.125" customWidth="1"/>
  </cols>
  <sheetData>
    <row r="1" spans="4:17" ht="30.95" customHeight="1">
      <c r="D1" s="39" t="s">
        <v>8</v>
      </c>
      <c r="Q1" s="5">
        <v>43657</v>
      </c>
    </row>
    <row r="2" spans="4:17" ht="8.1" customHeight="1">
      <c r="Q2" s="61" t="s">
        <v>38</v>
      </c>
    </row>
    <row r="3" spans="4:17" ht="17.100000000000001" customHeight="1">
      <c r="D3" s="62" t="s">
        <v>39</v>
      </c>
      <c r="E3" s="6"/>
      <c r="F3" s="6"/>
      <c r="G3" s="6"/>
      <c r="H3" s="6"/>
      <c r="I3" s="6"/>
      <c r="K3" s="8" t="s">
        <v>18</v>
      </c>
      <c r="L3" s="2" t="s">
        <v>19</v>
      </c>
      <c r="Q3" s="60" t="s">
        <v>37</v>
      </c>
    </row>
    <row r="4" spans="4:17" ht="6" customHeight="1">
      <c r="D4" s="21"/>
      <c r="E4" s="7"/>
      <c r="F4" s="7"/>
      <c r="G4" s="7"/>
      <c r="H4" s="7"/>
      <c r="I4" s="7"/>
      <c r="J4" s="7"/>
      <c r="K4" s="7"/>
      <c r="L4" s="22"/>
    </row>
    <row r="5" spans="4:17" ht="21.95" customHeight="1">
      <c r="D5" s="21"/>
      <c r="E5" s="7"/>
      <c r="F5" s="7"/>
      <c r="G5" s="7"/>
      <c r="H5" s="7"/>
      <c r="I5" s="7"/>
      <c r="J5" s="7"/>
      <c r="K5" s="23" t="s">
        <v>29</v>
      </c>
      <c r="L5" s="24"/>
      <c r="M5" s="23"/>
      <c r="N5" s="23"/>
    </row>
    <row r="6" spans="4:17" ht="6" customHeight="1"/>
    <row r="7" spans="4:17" ht="16.5" thickBot="1">
      <c r="D7" s="31"/>
      <c r="E7" s="36" t="s">
        <v>9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4:17">
      <c r="D8" s="18" t="s">
        <v>1</v>
      </c>
      <c r="E8" s="32" t="s">
        <v>10</v>
      </c>
      <c r="F8" s="33"/>
      <c r="G8" s="14"/>
      <c r="H8" s="14"/>
      <c r="I8" s="14"/>
      <c r="J8" s="14"/>
      <c r="K8" s="14"/>
      <c r="L8" s="14"/>
      <c r="M8" s="14"/>
      <c r="N8" s="14"/>
      <c r="O8" s="14"/>
      <c r="P8" s="14"/>
      <c r="Q8" s="15"/>
    </row>
    <row r="9" spans="4:17">
      <c r="D9" s="18" t="s">
        <v>2</v>
      </c>
      <c r="E9" s="34" t="s">
        <v>12</v>
      </c>
      <c r="F9" s="16"/>
      <c r="G9" s="13"/>
      <c r="H9" s="13"/>
      <c r="I9" s="13"/>
      <c r="J9" s="13"/>
      <c r="K9" s="13"/>
      <c r="L9" s="13"/>
      <c r="M9" s="13"/>
      <c r="N9" s="13"/>
      <c r="O9" s="13"/>
      <c r="P9" s="13"/>
      <c r="Q9" s="17"/>
    </row>
    <row r="10" spans="4:17">
      <c r="D10" s="18" t="s">
        <v>3</v>
      </c>
      <c r="E10" s="34" t="s">
        <v>11</v>
      </c>
      <c r="F10" s="16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7"/>
    </row>
    <row r="11" spans="4:17">
      <c r="D11" s="18" t="s">
        <v>4</v>
      </c>
      <c r="E11" s="34" t="s">
        <v>22</v>
      </c>
      <c r="F11" s="16"/>
      <c r="G11" s="13"/>
      <c r="H11" s="13"/>
      <c r="I11" s="13"/>
      <c r="J11" s="13"/>
      <c r="K11" s="13"/>
      <c r="L11" s="18"/>
      <c r="M11" s="16"/>
      <c r="N11" s="13"/>
      <c r="O11" s="13"/>
      <c r="P11" s="13"/>
      <c r="Q11" s="17"/>
    </row>
    <row r="12" spans="4:17">
      <c r="D12" s="18" t="s">
        <v>5</v>
      </c>
      <c r="E12" s="34" t="s">
        <v>13</v>
      </c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7"/>
    </row>
    <row r="13" spans="4:17">
      <c r="D13" s="18" t="s">
        <v>6</v>
      </c>
      <c r="E13" s="34" t="s">
        <v>30</v>
      </c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7"/>
    </row>
    <row r="14" spans="4:17" ht="16.5" thickBot="1">
      <c r="D14" s="18" t="s">
        <v>7</v>
      </c>
      <c r="E14" s="35" t="s">
        <v>17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0"/>
    </row>
    <row r="15" spans="4:17">
      <c r="E15" s="2"/>
    </row>
    <row r="16" spans="4:17" ht="30" customHeight="1" thickBot="1">
      <c r="E16" s="2"/>
      <c r="I16" s="421"/>
      <c r="M16" s="421"/>
      <c r="N16" s="421"/>
      <c r="O16" s="421"/>
      <c r="P16" s="421"/>
      <c r="Q16" s="422"/>
    </row>
    <row r="17" spans="1:17" ht="15.95" customHeight="1" thickBot="1">
      <c r="D17" s="37" t="s">
        <v>28</v>
      </c>
      <c r="E17" s="2"/>
      <c r="I17" s="404" t="s">
        <v>15</v>
      </c>
      <c r="J17" s="405"/>
      <c r="K17" s="406"/>
      <c r="L17" s="406"/>
      <c r="M17" s="406"/>
      <c r="N17" s="406"/>
      <c r="O17" s="406"/>
      <c r="P17" s="47"/>
    </row>
    <row r="18" spans="1:17" ht="15.95" customHeight="1" thickBot="1">
      <c r="E18" s="2"/>
      <c r="I18" s="59"/>
      <c r="J18" s="58">
        <v>4</v>
      </c>
      <c r="K18" s="413" t="s">
        <v>25</v>
      </c>
      <c r="L18" s="414"/>
      <c r="M18" s="50" t="s">
        <v>26</v>
      </c>
      <c r="N18" s="50" t="s">
        <v>27</v>
      </c>
      <c r="O18" s="54"/>
      <c r="P18" s="55"/>
      <c r="Q18" s="44" t="s">
        <v>21</v>
      </c>
    </row>
    <row r="19" spans="1:17" ht="27" customHeight="1">
      <c r="A19" s="417" t="s">
        <v>77</v>
      </c>
      <c r="B19" s="417" t="s">
        <v>55</v>
      </c>
      <c r="C19" s="407" t="s">
        <v>51</v>
      </c>
      <c r="D19" s="407" t="s">
        <v>0</v>
      </c>
      <c r="E19" s="419" t="s">
        <v>75</v>
      </c>
      <c r="F19" s="409" t="s">
        <v>76</v>
      </c>
      <c r="G19" s="409" t="s">
        <v>23</v>
      </c>
      <c r="H19" s="411" t="s">
        <v>24</v>
      </c>
      <c r="I19" s="175" t="s">
        <v>148</v>
      </c>
      <c r="J19" s="38" t="s">
        <v>36</v>
      </c>
      <c r="K19" s="29">
        <v>0.4</v>
      </c>
      <c r="L19" s="49">
        <v>0.5</v>
      </c>
      <c r="M19" s="51">
        <v>0.6</v>
      </c>
      <c r="N19" s="51">
        <v>0.67</v>
      </c>
      <c r="O19" s="56" t="s">
        <v>34</v>
      </c>
      <c r="P19" s="42" t="s">
        <v>35</v>
      </c>
      <c r="Q19" s="45">
        <f>22/7</f>
        <v>3.1428571428571428</v>
      </c>
    </row>
    <row r="20" spans="1:17" ht="19.5" thickBot="1">
      <c r="A20" s="418"/>
      <c r="B20" s="418"/>
      <c r="C20" s="408"/>
      <c r="D20" s="408"/>
      <c r="E20" s="420"/>
      <c r="F20" s="410"/>
      <c r="G20" s="410"/>
      <c r="H20" s="412"/>
      <c r="I20" s="63" t="s">
        <v>1</v>
      </c>
      <c r="J20" s="64" t="s">
        <v>2</v>
      </c>
      <c r="K20" s="65" t="s">
        <v>3</v>
      </c>
      <c r="L20" s="66" t="s">
        <v>4</v>
      </c>
      <c r="M20" s="67" t="s">
        <v>5</v>
      </c>
      <c r="N20" s="68" t="s">
        <v>6</v>
      </c>
      <c r="O20" s="69" t="s">
        <v>7</v>
      </c>
      <c r="P20" s="70" t="s">
        <v>33</v>
      </c>
      <c r="Q20" s="71" t="s">
        <v>20</v>
      </c>
    </row>
    <row r="21" spans="1:17" ht="21">
      <c r="A21" s="135" t="s">
        <v>107</v>
      </c>
      <c r="B21" s="13"/>
      <c r="C21" s="135" t="s">
        <v>50</v>
      </c>
      <c r="D21" s="136">
        <v>30567</v>
      </c>
      <c r="E21" s="134" t="s">
        <v>40</v>
      </c>
      <c r="F21" s="134"/>
      <c r="G21" s="133" t="s">
        <v>14</v>
      </c>
      <c r="H21" s="140">
        <v>330</v>
      </c>
      <c r="I21" s="74">
        <v>20</v>
      </c>
      <c r="J21" s="72">
        <f>P21-$J$18</f>
        <v>99</v>
      </c>
      <c r="K21" s="73">
        <f t="shared" ref="K21:L39" si="0">$Q21*K$19</f>
        <v>98.182857142857131</v>
      </c>
      <c r="L21" s="73">
        <f t="shared" si="0"/>
        <v>122.72857142857141</v>
      </c>
      <c r="M21" s="73">
        <f>$J21*M$19</f>
        <v>59.4</v>
      </c>
      <c r="N21" s="73">
        <f>$Q21*N$19</f>
        <v>164.45628571428571</v>
      </c>
      <c r="O21" s="74">
        <v>78.099999999999994</v>
      </c>
      <c r="P21" s="74">
        <v>103</v>
      </c>
      <c r="Q21" s="75">
        <f>O21*$Q$19</f>
        <v>245.45714285714283</v>
      </c>
    </row>
    <row r="22" spans="1:17" ht="21">
      <c r="A22" s="135" t="s">
        <v>107</v>
      </c>
      <c r="B22" s="13"/>
      <c r="C22" s="135" t="s">
        <v>50</v>
      </c>
      <c r="D22" s="136">
        <v>30571</v>
      </c>
      <c r="E22" s="134" t="s">
        <v>40</v>
      </c>
      <c r="F22" s="134" t="s">
        <v>80</v>
      </c>
      <c r="G22" s="133" t="s">
        <v>14</v>
      </c>
      <c r="H22" s="141">
        <v>360</v>
      </c>
      <c r="I22" s="79">
        <v>13</v>
      </c>
      <c r="J22" s="77">
        <f t="shared" ref="J22:J42" si="1">P22-$J$18</f>
        <v>110</v>
      </c>
      <c r="K22" s="78">
        <f t="shared" si="0"/>
        <v>97.30285714285715</v>
      </c>
      <c r="L22" s="78">
        <f t="shared" si="0"/>
        <v>121.62857142857143</v>
      </c>
      <c r="M22" s="78">
        <f>$J22*M$19</f>
        <v>66</v>
      </c>
      <c r="N22" s="78">
        <f>$Q22*N$19</f>
        <v>162.98228571428572</v>
      </c>
      <c r="O22" s="79">
        <v>77.400000000000006</v>
      </c>
      <c r="P22" s="79">
        <v>114</v>
      </c>
      <c r="Q22" s="80">
        <f>O22*$Q$19</f>
        <v>243.25714285714287</v>
      </c>
    </row>
    <row r="23" spans="1:17" ht="21">
      <c r="A23" s="135" t="s">
        <v>107</v>
      </c>
      <c r="B23" s="13"/>
      <c r="C23" s="135" t="s">
        <v>50</v>
      </c>
      <c r="D23" s="136">
        <v>5402</v>
      </c>
      <c r="E23" s="134" t="s">
        <v>40</v>
      </c>
      <c r="F23" s="134" t="s">
        <v>80</v>
      </c>
      <c r="G23" s="133" t="s">
        <v>14</v>
      </c>
      <c r="H23" s="141">
        <v>495</v>
      </c>
      <c r="I23" s="79">
        <v>13</v>
      </c>
      <c r="J23" s="77">
        <f t="shared" si="1"/>
        <v>108</v>
      </c>
      <c r="K23" s="78">
        <f t="shared" si="0"/>
        <v>101.2</v>
      </c>
      <c r="L23" s="78">
        <f t="shared" si="0"/>
        <v>126.5</v>
      </c>
      <c r="M23" s="78">
        <f t="shared" ref="M23:M42" si="2">$J23*M$19</f>
        <v>64.8</v>
      </c>
      <c r="N23" s="78">
        <f t="shared" ref="N23:N42" si="3">$Q23*N$19</f>
        <v>169.51000000000002</v>
      </c>
      <c r="O23" s="79">
        <v>80.5</v>
      </c>
      <c r="P23" s="79">
        <v>112</v>
      </c>
      <c r="Q23" s="80">
        <f t="shared" ref="Q23:Q42" si="4">O23*$Q$19</f>
        <v>253</v>
      </c>
    </row>
    <row r="24" spans="1:17" ht="21">
      <c r="A24" s="135" t="s">
        <v>107</v>
      </c>
      <c r="B24" s="13"/>
      <c r="C24" s="135" t="s">
        <v>50</v>
      </c>
      <c r="D24" s="136">
        <v>30105</v>
      </c>
      <c r="E24" s="134" t="s">
        <v>40</v>
      </c>
      <c r="F24" s="134" t="s">
        <v>81</v>
      </c>
      <c r="G24" s="133" t="s">
        <v>14</v>
      </c>
      <c r="H24" s="141">
        <v>545</v>
      </c>
      <c r="I24" s="79">
        <v>15</v>
      </c>
      <c r="J24" s="77">
        <f t="shared" si="1"/>
        <v>79</v>
      </c>
      <c r="K24" s="78">
        <f t="shared" si="0"/>
        <v>108.11428571428571</v>
      </c>
      <c r="L24" s="78">
        <f t="shared" si="0"/>
        <v>135.14285714285714</v>
      </c>
      <c r="M24" s="78">
        <f t="shared" si="2"/>
        <v>47.4</v>
      </c>
      <c r="N24" s="78">
        <f t="shared" si="3"/>
        <v>181.09142857142857</v>
      </c>
      <c r="O24" s="79">
        <v>86</v>
      </c>
      <c r="P24" s="79">
        <v>83</v>
      </c>
      <c r="Q24" s="80">
        <f t="shared" si="4"/>
        <v>270.28571428571428</v>
      </c>
    </row>
    <row r="25" spans="1:17" ht="21">
      <c r="A25" s="135" t="s">
        <v>107</v>
      </c>
      <c r="B25" s="13"/>
      <c r="C25" s="135" t="s">
        <v>50</v>
      </c>
      <c r="D25" s="136">
        <v>31352</v>
      </c>
      <c r="E25" s="134" t="s">
        <v>40</v>
      </c>
      <c r="F25" s="134" t="s">
        <v>108</v>
      </c>
      <c r="G25" s="133" t="s">
        <v>14</v>
      </c>
      <c r="H25" s="141">
        <v>545</v>
      </c>
      <c r="I25" s="79">
        <v>7.2</v>
      </c>
      <c r="J25" s="77">
        <f t="shared" si="1"/>
        <v>86.8</v>
      </c>
      <c r="K25" s="78">
        <f t="shared" si="0"/>
        <v>108.11428571428571</v>
      </c>
      <c r="L25" s="78">
        <f t="shared" si="0"/>
        <v>135.14285714285714</v>
      </c>
      <c r="M25" s="78">
        <f t="shared" si="2"/>
        <v>52.08</v>
      </c>
      <c r="N25" s="78">
        <f t="shared" si="3"/>
        <v>181.09142857142857</v>
      </c>
      <c r="O25" s="79">
        <v>86</v>
      </c>
      <c r="P25" s="79">
        <v>90.8</v>
      </c>
      <c r="Q25" s="80">
        <f t="shared" si="4"/>
        <v>270.28571428571428</v>
      </c>
    </row>
    <row r="26" spans="1:17" ht="21">
      <c r="A26" s="135" t="s">
        <v>107</v>
      </c>
      <c r="B26" s="13"/>
      <c r="C26" s="135" t="s">
        <v>50</v>
      </c>
      <c r="D26" s="136">
        <v>30566</v>
      </c>
      <c r="E26" s="134" t="s">
        <v>41</v>
      </c>
      <c r="F26" s="134"/>
      <c r="G26" s="133" t="s">
        <v>14</v>
      </c>
      <c r="H26" s="141">
        <v>330</v>
      </c>
      <c r="I26" s="79">
        <v>20</v>
      </c>
      <c r="J26" s="77">
        <f t="shared" si="1"/>
        <v>143</v>
      </c>
      <c r="K26" s="78">
        <f t="shared" si="0"/>
        <v>93.280000000000015</v>
      </c>
      <c r="L26" s="78">
        <f t="shared" si="0"/>
        <v>116.60000000000001</v>
      </c>
      <c r="M26" s="78">
        <f t="shared" si="2"/>
        <v>85.8</v>
      </c>
      <c r="N26" s="78">
        <f t="shared" si="3"/>
        <v>156.24400000000003</v>
      </c>
      <c r="O26" s="79">
        <v>74.2</v>
      </c>
      <c r="P26" s="79">
        <v>147</v>
      </c>
      <c r="Q26" s="80">
        <f t="shared" si="4"/>
        <v>233.20000000000002</v>
      </c>
    </row>
    <row r="27" spans="1:17" ht="21">
      <c r="A27" s="135" t="s">
        <v>107</v>
      </c>
      <c r="B27" s="13"/>
      <c r="C27" s="135" t="s">
        <v>50</v>
      </c>
      <c r="D27" s="136">
        <v>30570</v>
      </c>
      <c r="E27" s="134" t="s">
        <v>41</v>
      </c>
      <c r="F27" s="134" t="s">
        <v>80</v>
      </c>
      <c r="G27" s="133" t="s">
        <v>14</v>
      </c>
      <c r="H27" s="141">
        <v>376</v>
      </c>
      <c r="I27" s="79">
        <v>18</v>
      </c>
      <c r="J27" s="77">
        <f t="shared" si="1"/>
        <v>147</v>
      </c>
      <c r="K27" s="78">
        <f t="shared" si="0"/>
        <v>93.028571428571425</v>
      </c>
      <c r="L27" s="78">
        <f t="shared" si="0"/>
        <v>116.28571428571428</v>
      </c>
      <c r="M27" s="78">
        <f t="shared" si="2"/>
        <v>88.2</v>
      </c>
      <c r="N27" s="78">
        <f t="shared" si="3"/>
        <v>155.82285714285715</v>
      </c>
      <c r="O27" s="79">
        <v>74</v>
      </c>
      <c r="P27" s="79">
        <v>151</v>
      </c>
      <c r="Q27" s="80">
        <f t="shared" si="4"/>
        <v>232.57142857142856</v>
      </c>
    </row>
    <row r="28" spans="1:17" ht="21">
      <c r="A28" s="135" t="s">
        <v>107</v>
      </c>
      <c r="B28" s="13"/>
      <c r="C28" s="135" t="s">
        <v>50</v>
      </c>
      <c r="D28" s="136">
        <v>30700</v>
      </c>
      <c r="E28" s="134" t="s">
        <v>41</v>
      </c>
      <c r="F28" s="134" t="s">
        <v>81</v>
      </c>
      <c r="G28" s="133" t="s">
        <v>14</v>
      </c>
      <c r="H28" s="141">
        <v>410</v>
      </c>
      <c r="I28" s="79">
        <v>18</v>
      </c>
      <c r="J28" s="77">
        <f t="shared" si="1"/>
        <v>166</v>
      </c>
      <c r="K28" s="78">
        <f t="shared" si="0"/>
        <v>90.639999999999986</v>
      </c>
      <c r="L28" s="78">
        <f t="shared" si="0"/>
        <v>113.29999999999998</v>
      </c>
      <c r="M28" s="78">
        <f t="shared" si="2"/>
        <v>99.6</v>
      </c>
      <c r="N28" s="78">
        <f t="shared" si="3"/>
        <v>151.82199999999997</v>
      </c>
      <c r="O28" s="79">
        <v>72.099999999999994</v>
      </c>
      <c r="P28" s="79">
        <v>170</v>
      </c>
      <c r="Q28" s="80">
        <f t="shared" si="4"/>
        <v>226.59999999999997</v>
      </c>
    </row>
    <row r="29" spans="1:17" ht="21">
      <c r="A29" s="135" t="s">
        <v>107</v>
      </c>
      <c r="B29" s="13"/>
      <c r="C29" s="135" t="s">
        <v>50</v>
      </c>
      <c r="D29" s="136">
        <v>31595</v>
      </c>
      <c r="E29" s="134" t="s">
        <v>41</v>
      </c>
      <c r="F29" s="134" t="s">
        <v>80</v>
      </c>
      <c r="G29" s="133" t="s">
        <v>14</v>
      </c>
      <c r="H29" s="141">
        <v>465</v>
      </c>
      <c r="I29" s="79">
        <v>15</v>
      </c>
      <c r="J29" s="77">
        <f t="shared" si="1"/>
        <v>151.5</v>
      </c>
      <c r="K29" s="78">
        <f t="shared" si="0"/>
        <v>95.92</v>
      </c>
      <c r="L29" s="78">
        <f t="shared" si="0"/>
        <v>119.89999999999999</v>
      </c>
      <c r="M29" s="78">
        <f t="shared" si="2"/>
        <v>90.899999999999991</v>
      </c>
      <c r="N29" s="78">
        <f t="shared" si="3"/>
        <v>160.666</v>
      </c>
      <c r="O29" s="79">
        <v>76.3</v>
      </c>
      <c r="P29" s="79">
        <v>155.5</v>
      </c>
      <c r="Q29" s="80">
        <f t="shared" si="4"/>
        <v>239.79999999999998</v>
      </c>
    </row>
    <row r="30" spans="1:17" ht="21">
      <c r="A30" s="135" t="s">
        <v>107</v>
      </c>
      <c r="B30" s="13"/>
      <c r="C30" s="135" t="s">
        <v>50</v>
      </c>
      <c r="D30" s="136">
        <v>15590</v>
      </c>
      <c r="E30" s="134" t="s">
        <v>41</v>
      </c>
      <c r="F30" s="134" t="s">
        <v>80</v>
      </c>
      <c r="G30" s="133" t="s">
        <v>42</v>
      </c>
      <c r="H30" s="141">
        <v>497</v>
      </c>
      <c r="I30" s="79">
        <v>15</v>
      </c>
      <c r="J30" s="77">
        <f t="shared" si="1"/>
        <v>150.6</v>
      </c>
      <c r="K30" s="78">
        <f t="shared" si="0"/>
        <v>96.42285714285714</v>
      </c>
      <c r="L30" s="78">
        <f t="shared" si="0"/>
        <v>120.52857142857142</v>
      </c>
      <c r="M30" s="78">
        <f t="shared" si="2"/>
        <v>90.36</v>
      </c>
      <c r="N30" s="78">
        <f t="shared" si="3"/>
        <v>161.50828571428571</v>
      </c>
      <c r="O30" s="79">
        <v>76.7</v>
      </c>
      <c r="P30" s="79">
        <v>154.6</v>
      </c>
      <c r="Q30" s="80">
        <f t="shared" si="4"/>
        <v>241.05714285714285</v>
      </c>
    </row>
    <row r="31" spans="1:17" ht="21">
      <c r="A31" s="135" t="s">
        <v>107</v>
      </c>
      <c r="B31" s="13"/>
      <c r="C31" s="135" t="s">
        <v>50</v>
      </c>
      <c r="D31" s="136">
        <v>30143</v>
      </c>
      <c r="E31" s="134" t="s">
        <v>41</v>
      </c>
      <c r="F31" s="134" t="s">
        <v>80</v>
      </c>
      <c r="G31" s="133" t="s">
        <v>14</v>
      </c>
      <c r="H31" s="141">
        <v>500</v>
      </c>
      <c r="I31" s="79">
        <v>14.8</v>
      </c>
      <c r="J31" s="77">
        <f t="shared" si="1"/>
        <v>153.4</v>
      </c>
      <c r="K31" s="78">
        <f t="shared" si="0"/>
        <v>96.297142857142859</v>
      </c>
      <c r="L31" s="78">
        <f t="shared" si="0"/>
        <v>120.37142857142857</v>
      </c>
      <c r="M31" s="78">
        <f t="shared" si="2"/>
        <v>92.04</v>
      </c>
      <c r="N31" s="78">
        <f t="shared" si="3"/>
        <v>161.29771428571428</v>
      </c>
      <c r="O31" s="79">
        <v>76.599999999999994</v>
      </c>
      <c r="P31" s="79">
        <v>157.4</v>
      </c>
      <c r="Q31" s="80">
        <f t="shared" si="4"/>
        <v>240.74285714285713</v>
      </c>
    </row>
    <row r="32" spans="1:17" ht="21">
      <c r="A32" s="135" t="s">
        <v>107</v>
      </c>
      <c r="B32" s="13"/>
      <c r="C32" s="135" t="s">
        <v>50</v>
      </c>
      <c r="D32" s="136">
        <v>31589</v>
      </c>
      <c r="E32" s="134" t="s">
        <v>41</v>
      </c>
      <c r="F32" s="134" t="s">
        <v>81</v>
      </c>
      <c r="G32" s="133" t="s">
        <v>14</v>
      </c>
      <c r="H32" s="141">
        <v>530</v>
      </c>
      <c r="I32" s="79">
        <v>18</v>
      </c>
      <c r="J32" s="77">
        <f t="shared" si="1"/>
        <v>157</v>
      </c>
      <c r="K32" s="78">
        <f t="shared" si="0"/>
        <v>95.542857142857144</v>
      </c>
      <c r="L32" s="78">
        <f t="shared" si="0"/>
        <v>119.42857142857143</v>
      </c>
      <c r="M32" s="78">
        <f t="shared" si="2"/>
        <v>94.2</v>
      </c>
      <c r="N32" s="78">
        <f t="shared" si="3"/>
        <v>160.03428571428572</v>
      </c>
      <c r="O32" s="79">
        <v>76</v>
      </c>
      <c r="P32" s="79">
        <v>161</v>
      </c>
      <c r="Q32" s="80">
        <f t="shared" si="4"/>
        <v>238.85714285714286</v>
      </c>
    </row>
    <row r="33" spans="1:19" ht="21">
      <c r="A33" s="135" t="s">
        <v>107</v>
      </c>
      <c r="B33" s="13"/>
      <c r="C33" s="135" t="s">
        <v>50</v>
      </c>
      <c r="D33" s="136">
        <v>30163</v>
      </c>
      <c r="E33" s="134" t="s">
        <v>41</v>
      </c>
      <c r="F33" s="134" t="s">
        <v>81</v>
      </c>
      <c r="G33" s="133" t="s">
        <v>14</v>
      </c>
      <c r="H33" s="141">
        <v>580</v>
      </c>
      <c r="I33" s="79">
        <v>18</v>
      </c>
      <c r="J33" s="77">
        <f t="shared" si="1"/>
        <v>161</v>
      </c>
      <c r="K33" s="78">
        <f t="shared" si="0"/>
        <v>95.794285714285721</v>
      </c>
      <c r="L33" s="78">
        <f t="shared" si="0"/>
        <v>119.74285714285715</v>
      </c>
      <c r="M33" s="78">
        <f t="shared" si="2"/>
        <v>96.6</v>
      </c>
      <c r="N33" s="78">
        <f t="shared" si="3"/>
        <v>160.4554285714286</v>
      </c>
      <c r="O33" s="79">
        <v>76.2</v>
      </c>
      <c r="P33" s="79">
        <v>165</v>
      </c>
      <c r="Q33" s="80">
        <f t="shared" si="4"/>
        <v>239.48571428571429</v>
      </c>
    </row>
    <row r="34" spans="1:19" ht="21">
      <c r="A34" s="135" t="s">
        <v>107</v>
      </c>
      <c r="B34" s="13"/>
      <c r="C34" s="135" t="s">
        <v>50</v>
      </c>
      <c r="D34" s="136">
        <v>5362</v>
      </c>
      <c r="E34" s="134" t="s">
        <v>41</v>
      </c>
      <c r="F34" s="134" t="s">
        <v>81</v>
      </c>
      <c r="G34" s="133" t="s">
        <v>42</v>
      </c>
      <c r="H34" s="141">
        <v>580</v>
      </c>
      <c r="I34" s="79">
        <v>18</v>
      </c>
      <c r="J34" s="77">
        <f t="shared" si="1"/>
        <v>163</v>
      </c>
      <c r="K34" s="78">
        <f t="shared" si="0"/>
        <v>95.92</v>
      </c>
      <c r="L34" s="78">
        <f t="shared" si="0"/>
        <v>119.89999999999999</v>
      </c>
      <c r="M34" s="78">
        <f t="shared" si="2"/>
        <v>97.8</v>
      </c>
      <c r="N34" s="78">
        <f t="shared" si="3"/>
        <v>160.666</v>
      </c>
      <c r="O34" s="79">
        <v>76.3</v>
      </c>
      <c r="P34" s="79">
        <v>167</v>
      </c>
      <c r="Q34" s="80">
        <f t="shared" si="4"/>
        <v>239.79999999999998</v>
      </c>
    </row>
    <row r="35" spans="1:19" ht="21">
      <c r="A35" s="135" t="s">
        <v>107</v>
      </c>
      <c r="B35" s="13"/>
      <c r="C35" s="135" t="s">
        <v>50</v>
      </c>
      <c r="D35" s="136">
        <v>31048</v>
      </c>
      <c r="E35" s="134" t="s">
        <v>41</v>
      </c>
      <c r="F35" s="134" t="s">
        <v>109</v>
      </c>
      <c r="G35" s="133" t="s">
        <v>14</v>
      </c>
      <c r="H35" s="141">
        <v>615</v>
      </c>
      <c r="I35" s="79">
        <v>17.5</v>
      </c>
      <c r="J35" s="77">
        <f t="shared" si="1"/>
        <v>148.9</v>
      </c>
      <c r="K35" s="78">
        <f t="shared" si="0"/>
        <v>92.902857142857158</v>
      </c>
      <c r="L35" s="78">
        <f t="shared" si="0"/>
        <v>116.12857142857143</v>
      </c>
      <c r="M35" s="78">
        <f t="shared" si="2"/>
        <v>89.34</v>
      </c>
      <c r="N35" s="78">
        <f t="shared" si="3"/>
        <v>155.61228571428572</v>
      </c>
      <c r="O35" s="79">
        <v>73.900000000000006</v>
      </c>
      <c r="P35" s="79">
        <v>152.9</v>
      </c>
      <c r="Q35" s="80">
        <f t="shared" si="4"/>
        <v>232.25714285714287</v>
      </c>
      <c r="R35" s="81" t="s">
        <v>43</v>
      </c>
      <c r="S35" s="82"/>
    </row>
    <row r="36" spans="1:19" ht="21">
      <c r="A36" s="135" t="s">
        <v>107</v>
      </c>
      <c r="B36" s="13"/>
      <c r="C36" s="135" t="s">
        <v>50</v>
      </c>
      <c r="D36" s="136">
        <v>5369</v>
      </c>
      <c r="E36" s="134" t="s">
        <v>41</v>
      </c>
      <c r="F36" s="134" t="s">
        <v>109</v>
      </c>
      <c r="G36" s="133" t="s">
        <v>42</v>
      </c>
      <c r="H36" s="141">
        <v>748</v>
      </c>
      <c r="I36" s="79">
        <v>12.8</v>
      </c>
      <c r="J36" s="77">
        <f t="shared" si="1"/>
        <v>187.3</v>
      </c>
      <c r="K36" s="78">
        <f t="shared" si="0"/>
        <v>89.76</v>
      </c>
      <c r="L36" s="78">
        <f t="shared" si="0"/>
        <v>112.2</v>
      </c>
      <c r="M36" s="78">
        <f t="shared" si="2"/>
        <v>112.38000000000001</v>
      </c>
      <c r="N36" s="78">
        <f t="shared" si="3"/>
        <v>150.34800000000001</v>
      </c>
      <c r="O36" s="79">
        <v>71.400000000000006</v>
      </c>
      <c r="P36" s="79">
        <v>191.3</v>
      </c>
      <c r="Q36" s="80">
        <f t="shared" si="4"/>
        <v>224.4</v>
      </c>
      <c r="R36" s="81" t="s">
        <v>43</v>
      </c>
      <c r="S36" s="82"/>
    </row>
    <row r="37" spans="1:19" ht="21">
      <c r="A37" s="135" t="s">
        <v>107</v>
      </c>
      <c r="B37" s="13"/>
      <c r="C37" s="135" t="s">
        <v>50</v>
      </c>
      <c r="D37" s="136">
        <v>30144</v>
      </c>
      <c r="E37" s="134" t="s">
        <v>41</v>
      </c>
      <c r="F37" s="134" t="s">
        <v>110</v>
      </c>
      <c r="G37" s="133" t="s">
        <v>14</v>
      </c>
      <c r="H37" s="141">
        <v>750</v>
      </c>
      <c r="I37" s="79">
        <v>18</v>
      </c>
      <c r="J37" s="77">
        <f t="shared" si="1"/>
        <v>182.7</v>
      </c>
      <c r="K37" s="78">
        <f t="shared" si="0"/>
        <v>94.914285714285711</v>
      </c>
      <c r="L37" s="78">
        <f t="shared" si="0"/>
        <v>118.64285714285714</v>
      </c>
      <c r="M37" s="78">
        <f t="shared" si="2"/>
        <v>109.61999999999999</v>
      </c>
      <c r="N37" s="78">
        <f t="shared" si="3"/>
        <v>158.98142857142858</v>
      </c>
      <c r="O37" s="79">
        <v>75.5</v>
      </c>
      <c r="P37" s="79">
        <v>186.7</v>
      </c>
      <c r="Q37" s="80">
        <f t="shared" si="4"/>
        <v>237.28571428571428</v>
      </c>
    </row>
    <row r="38" spans="1:19" ht="21">
      <c r="A38" s="135" t="s">
        <v>107</v>
      </c>
      <c r="B38" s="13"/>
      <c r="C38" s="135" t="s">
        <v>50</v>
      </c>
      <c r="D38" s="136">
        <v>5407</v>
      </c>
      <c r="E38" s="134" t="s">
        <v>41</v>
      </c>
      <c r="F38" s="134" t="s">
        <v>110</v>
      </c>
      <c r="G38" s="133" t="s">
        <v>42</v>
      </c>
      <c r="H38" s="141">
        <v>750</v>
      </c>
      <c r="I38" s="79">
        <v>18</v>
      </c>
      <c r="J38" s="77">
        <f t="shared" si="1"/>
        <v>184.2</v>
      </c>
      <c r="K38" s="78">
        <f t="shared" si="0"/>
        <v>94.914285714285711</v>
      </c>
      <c r="L38" s="78">
        <f t="shared" si="0"/>
        <v>118.64285714285714</v>
      </c>
      <c r="M38" s="78">
        <f t="shared" si="2"/>
        <v>110.52</v>
      </c>
      <c r="N38" s="78">
        <f t="shared" si="3"/>
        <v>158.98142857142858</v>
      </c>
      <c r="O38" s="79">
        <v>75.5</v>
      </c>
      <c r="P38" s="79">
        <v>188.2</v>
      </c>
      <c r="Q38" s="80">
        <f t="shared" si="4"/>
        <v>237.28571428571428</v>
      </c>
    </row>
    <row r="39" spans="1:19" ht="21">
      <c r="A39" s="135" t="s">
        <v>107</v>
      </c>
      <c r="B39" s="13"/>
      <c r="C39" s="135" t="s">
        <v>50</v>
      </c>
      <c r="D39" s="136">
        <v>14539</v>
      </c>
      <c r="E39" s="134" t="s">
        <v>44</v>
      </c>
      <c r="F39" s="134"/>
      <c r="G39" s="133" t="s">
        <v>45</v>
      </c>
      <c r="H39" s="141">
        <v>680</v>
      </c>
      <c r="I39" s="79">
        <v>16.100000000000001</v>
      </c>
      <c r="J39" s="77">
        <f t="shared" si="1"/>
        <v>95</v>
      </c>
      <c r="K39" s="78">
        <f t="shared" si="0"/>
        <v>106.48</v>
      </c>
      <c r="L39" s="78">
        <f t="shared" si="0"/>
        <v>133.1</v>
      </c>
      <c r="M39" s="78">
        <f t="shared" si="2"/>
        <v>57</v>
      </c>
      <c r="N39" s="78">
        <f t="shared" si="3"/>
        <v>178.35400000000001</v>
      </c>
      <c r="O39" s="79">
        <v>84.7</v>
      </c>
      <c r="P39" s="79">
        <v>99</v>
      </c>
      <c r="Q39" s="80">
        <f t="shared" si="4"/>
        <v>266.2</v>
      </c>
    </row>
    <row r="40" spans="1:19" ht="21">
      <c r="A40" s="135" t="s">
        <v>107</v>
      </c>
      <c r="B40" s="13"/>
      <c r="C40" s="135" t="s">
        <v>50</v>
      </c>
      <c r="D40" s="136">
        <v>30910</v>
      </c>
      <c r="E40" s="134" t="s">
        <v>44</v>
      </c>
      <c r="F40" s="134"/>
      <c r="G40" s="133" t="s">
        <v>14</v>
      </c>
      <c r="H40" s="141">
        <v>680</v>
      </c>
      <c r="I40" s="79">
        <v>16.2</v>
      </c>
      <c r="J40" s="77">
        <f t="shared" si="1"/>
        <v>94.8</v>
      </c>
      <c r="K40" s="78">
        <f t="shared" ref="K40:L42" si="5">$Q40*K$19</f>
        <v>106.48</v>
      </c>
      <c r="L40" s="78">
        <f t="shared" si="5"/>
        <v>133.1</v>
      </c>
      <c r="M40" s="78">
        <f t="shared" si="2"/>
        <v>56.879999999999995</v>
      </c>
      <c r="N40" s="78">
        <f t="shared" si="3"/>
        <v>178.35400000000001</v>
      </c>
      <c r="O40" s="79">
        <v>84.7</v>
      </c>
      <c r="P40" s="79">
        <v>98.8</v>
      </c>
      <c r="Q40" s="80">
        <f t="shared" si="4"/>
        <v>266.2</v>
      </c>
    </row>
    <row r="41" spans="1:19" ht="21">
      <c r="A41" s="135" t="s">
        <v>107</v>
      </c>
      <c r="B41" s="13"/>
      <c r="C41" s="135" t="s">
        <v>50</v>
      </c>
      <c r="D41" s="136">
        <v>31500</v>
      </c>
      <c r="E41" s="134" t="s">
        <v>44</v>
      </c>
      <c r="F41" s="134" t="s">
        <v>111</v>
      </c>
      <c r="G41" s="133" t="s">
        <v>45</v>
      </c>
      <c r="H41" s="141">
        <v>835</v>
      </c>
      <c r="I41" s="79">
        <v>15</v>
      </c>
      <c r="J41" s="77">
        <f t="shared" si="1"/>
        <v>85</v>
      </c>
      <c r="K41" s="78">
        <f t="shared" si="5"/>
        <v>110.88</v>
      </c>
      <c r="L41" s="78">
        <f t="shared" si="5"/>
        <v>138.6</v>
      </c>
      <c r="M41" s="78">
        <f t="shared" si="2"/>
        <v>51</v>
      </c>
      <c r="N41" s="78">
        <f t="shared" si="3"/>
        <v>185.72399999999999</v>
      </c>
      <c r="O41" s="79">
        <v>88.2</v>
      </c>
      <c r="P41" s="79">
        <v>89</v>
      </c>
      <c r="Q41" s="80">
        <f t="shared" si="4"/>
        <v>277.2</v>
      </c>
    </row>
    <row r="42" spans="1:19" ht="21">
      <c r="A42" s="135" t="s">
        <v>107</v>
      </c>
      <c r="B42" s="13"/>
      <c r="C42" s="135" t="s">
        <v>50</v>
      </c>
      <c r="D42" s="136">
        <v>5403</v>
      </c>
      <c r="E42" s="134" t="s">
        <v>31</v>
      </c>
      <c r="F42" s="134"/>
      <c r="G42" s="133" t="s">
        <v>14</v>
      </c>
      <c r="H42" s="141">
        <v>518</v>
      </c>
      <c r="I42" s="79">
        <v>15</v>
      </c>
      <c r="J42" s="77">
        <f t="shared" si="1"/>
        <v>110.9</v>
      </c>
      <c r="K42" s="78">
        <f t="shared" si="5"/>
        <v>95.92</v>
      </c>
      <c r="L42" s="78">
        <f t="shared" si="5"/>
        <v>119.89999999999999</v>
      </c>
      <c r="M42" s="78">
        <f t="shared" si="2"/>
        <v>66.540000000000006</v>
      </c>
      <c r="N42" s="78">
        <f t="shared" si="3"/>
        <v>160.666</v>
      </c>
      <c r="O42" s="79">
        <v>76.3</v>
      </c>
      <c r="P42" s="79">
        <v>114.9</v>
      </c>
      <c r="Q42" s="80">
        <f t="shared" si="4"/>
        <v>239.79999999999998</v>
      </c>
    </row>
    <row r="43" spans="1:19">
      <c r="A43" s="13"/>
      <c r="B43" s="13"/>
      <c r="C43" s="13"/>
      <c r="D43" s="137"/>
      <c r="E43" s="138"/>
      <c r="F43" s="138"/>
      <c r="G43" s="76"/>
      <c r="H43" s="76"/>
      <c r="I43" s="76"/>
      <c r="J43" s="77"/>
      <c r="K43" s="78"/>
      <c r="L43" s="78"/>
      <c r="M43" s="78"/>
      <c r="N43" s="78"/>
      <c r="O43" s="76"/>
      <c r="P43" s="76"/>
      <c r="Q43" s="139"/>
    </row>
    <row r="44" spans="1:19">
      <c r="A44" s="13"/>
      <c r="B44" s="13"/>
      <c r="C44" s="13"/>
      <c r="D44" s="137"/>
      <c r="E44" s="138"/>
      <c r="F44" s="138"/>
      <c r="G44" s="76"/>
      <c r="H44" s="76"/>
      <c r="I44" s="76"/>
      <c r="J44" s="77"/>
      <c r="K44" s="78"/>
      <c r="L44" s="78"/>
      <c r="M44" s="78"/>
      <c r="N44" s="78"/>
      <c r="O44" s="76"/>
      <c r="P44" s="76"/>
      <c r="Q44" s="139"/>
    </row>
    <row r="45" spans="1:19">
      <c r="D45" s="25"/>
      <c r="E45" s="26"/>
      <c r="F45" s="26"/>
      <c r="G45" s="11"/>
      <c r="H45" s="11"/>
      <c r="I45" s="76"/>
      <c r="J45" s="83"/>
      <c r="K45" s="84"/>
      <c r="L45" s="84"/>
      <c r="M45" s="84"/>
      <c r="N45" s="84"/>
      <c r="O45" s="11"/>
      <c r="P45" s="11"/>
      <c r="Q45" s="85"/>
    </row>
    <row r="46" spans="1:19">
      <c r="D46" s="25"/>
      <c r="E46" s="26"/>
      <c r="F46" s="26"/>
      <c r="G46" s="11"/>
      <c r="H46" s="11"/>
      <c r="I46" s="76"/>
      <c r="J46" s="83"/>
      <c r="K46" s="84"/>
      <c r="L46" s="84"/>
      <c r="M46" s="84"/>
      <c r="N46" s="84"/>
      <c r="O46" s="11"/>
      <c r="P46" s="11"/>
      <c r="Q46" s="85"/>
    </row>
    <row r="47" spans="1:19">
      <c r="D47" s="25"/>
      <c r="E47" s="26"/>
      <c r="F47" s="26"/>
      <c r="G47" s="11"/>
      <c r="H47" s="11"/>
      <c r="I47" s="76"/>
      <c r="J47" s="83"/>
      <c r="K47" s="84"/>
      <c r="L47" s="84"/>
      <c r="M47" s="84"/>
      <c r="N47" s="84"/>
      <c r="O47" s="11"/>
      <c r="P47" s="11"/>
      <c r="Q47" s="85"/>
    </row>
    <row r="48" spans="1:19">
      <c r="D48" s="25"/>
      <c r="E48" s="26"/>
      <c r="F48" s="26"/>
      <c r="G48" s="11"/>
      <c r="H48" s="11"/>
      <c r="I48" s="76"/>
      <c r="J48" s="83"/>
      <c r="K48" s="84"/>
      <c r="L48" s="84"/>
      <c r="M48" s="84"/>
      <c r="N48" s="84"/>
      <c r="O48" s="11"/>
      <c r="P48" s="11"/>
      <c r="Q48" s="85"/>
    </row>
    <row r="49" spans="4:17">
      <c r="D49" s="25"/>
      <c r="E49" s="26"/>
      <c r="F49" s="26"/>
      <c r="G49" s="11"/>
      <c r="H49" s="11"/>
      <c r="I49" s="76"/>
      <c r="J49" s="83"/>
      <c r="K49" s="84"/>
      <c r="L49" s="84"/>
      <c r="M49" s="84"/>
      <c r="N49" s="84"/>
      <c r="O49" s="11"/>
      <c r="P49" s="11"/>
      <c r="Q49" s="85"/>
    </row>
    <row r="50" spans="4:17">
      <c r="D50" s="25"/>
      <c r="E50" s="26"/>
      <c r="F50" s="26"/>
      <c r="G50" s="11"/>
      <c r="H50" s="11"/>
      <c r="I50" s="76"/>
      <c r="J50" s="83"/>
      <c r="K50" s="84"/>
      <c r="L50" s="84"/>
      <c r="M50" s="84"/>
      <c r="N50" s="84"/>
      <c r="O50" s="11"/>
      <c r="P50" s="11"/>
      <c r="Q50" s="85"/>
    </row>
    <row r="51" spans="4:17">
      <c r="D51" s="25"/>
      <c r="E51" s="26"/>
      <c r="F51" s="26"/>
      <c r="G51" s="11"/>
      <c r="H51" s="11"/>
      <c r="I51" s="76"/>
      <c r="J51" s="83"/>
      <c r="K51" s="84"/>
      <c r="L51" s="84"/>
      <c r="M51" s="84"/>
      <c r="N51" s="84"/>
      <c r="O51" s="11"/>
      <c r="P51" s="11"/>
      <c r="Q51" s="85"/>
    </row>
    <row r="52" spans="4:17">
      <c r="D52" s="25"/>
      <c r="E52" s="26"/>
      <c r="F52" s="26"/>
      <c r="G52" s="11"/>
      <c r="H52" s="11"/>
      <c r="I52" s="76"/>
      <c r="J52" s="83"/>
      <c r="K52" s="84"/>
      <c r="L52" s="84"/>
      <c r="M52" s="84"/>
      <c r="N52" s="84"/>
      <c r="O52" s="11"/>
      <c r="P52" s="11"/>
      <c r="Q52" s="85"/>
    </row>
    <row r="53" spans="4:17">
      <c r="D53" s="25"/>
      <c r="E53" s="26"/>
      <c r="F53" s="26"/>
      <c r="G53" s="11"/>
      <c r="H53" s="11"/>
      <c r="I53" s="76"/>
      <c r="J53" s="83"/>
      <c r="K53" s="84"/>
      <c r="L53" s="84"/>
      <c r="M53" s="84"/>
      <c r="N53" s="84"/>
      <c r="O53" s="11"/>
      <c r="P53" s="11"/>
      <c r="Q53" s="85"/>
    </row>
    <row r="54" spans="4:17">
      <c r="D54" s="25"/>
      <c r="E54" s="26"/>
      <c r="F54" s="26"/>
      <c r="G54" s="11"/>
      <c r="H54" s="11"/>
      <c r="I54" s="76"/>
      <c r="J54" s="83"/>
      <c r="K54" s="84"/>
      <c r="L54" s="84"/>
      <c r="M54" s="84"/>
      <c r="N54" s="84"/>
      <c r="O54" s="11"/>
      <c r="P54" s="11"/>
      <c r="Q54" s="85"/>
    </row>
    <row r="55" spans="4:17">
      <c r="D55" s="25"/>
      <c r="E55" s="26"/>
      <c r="F55" s="26"/>
      <c r="G55" s="11"/>
      <c r="H55" s="11"/>
      <c r="I55" s="76"/>
      <c r="J55" s="83"/>
      <c r="K55" s="84"/>
      <c r="L55" s="84"/>
      <c r="M55" s="84"/>
      <c r="N55" s="84"/>
      <c r="O55" s="11"/>
      <c r="P55" s="11"/>
      <c r="Q55" s="85"/>
    </row>
    <row r="56" spans="4:17">
      <c r="D56" s="26"/>
      <c r="E56" s="26"/>
      <c r="F56" s="26"/>
      <c r="G56" s="11"/>
      <c r="H56" s="11"/>
      <c r="I56" s="76"/>
      <c r="J56" s="83"/>
      <c r="K56" s="84"/>
      <c r="L56" s="84"/>
      <c r="M56" s="84"/>
      <c r="N56" s="84"/>
      <c r="O56" s="11"/>
      <c r="P56" s="11"/>
      <c r="Q56" s="85"/>
    </row>
    <row r="57" spans="4:17">
      <c r="D57" s="26"/>
      <c r="E57" s="26"/>
      <c r="F57" s="26"/>
      <c r="G57" s="11"/>
      <c r="H57" s="11"/>
      <c r="I57" s="76"/>
      <c r="J57" s="83"/>
      <c r="K57" s="84"/>
      <c r="L57" s="84"/>
      <c r="M57" s="84"/>
      <c r="N57" s="84"/>
      <c r="O57" s="11"/>
      <c r="P57" s="11"/>
      <c r="Q57" s="85"/>
    </row>
    <row r="58" spans="4:17">
      <c r="D58" s="26"/>
      <c r="E58" s="26"/>
      <c r="F58" s="26"/>
      <c r="G58" s="11"/>
      <c r="H58" s="11"/>
      <c r="I58" s="76"/>
      <c r="J58" s="83"/>
      <c r="K58" s="84"/>
      <c r="L58" s="84"/>
      <c r="M58" s="84"/>
      <c r="N58" s="84"/>
      <c r="O58" s="11"/>
      <c r="P58" s="11"/>
      <c r="Q58" s="85"/>
    </row>
    <row r="59" spans="4:17">
      <c r="D59" s="86"/>
      <c r="E59" s="86"/>
      <c r="F59" s="86"/>
      <c r="G59" s="83"/>
      <c r="H59" s="83"/>
      <c r="I59" s="76"/>
      <c r="J59" s="83"/>
      <c r="K59" s="84"/>
      <c r="L59" s="84"/>
      <c r="M59" s="84"/>
      <c r="N59" s="84"/>
      <c r="O59" s="11"/>
      <c r="P59" s="11"/>
      <c r="Q59" s="85"/>
    </row>
    <row r="60" spans="4:17">
      <c r="G60" s="1"/>
      <c r="H60" s="1"/>
      <c r="I60" s="12"/>
      <c r="J60" s="12"/>
      <c r="K60" s="1"/>
      <c r="L60" s="1"/>
      <c r="M60" s="1"/>
      <c r="N60" s="1"/>
      <c r="O60" s="12"/>
      <c r="P60" s="12"/>
    </row>
    <row r="61" spans="4:17">
      <c r="G61" s="1"/>
      <c r="H61" s="1"/>
      <c r="I61" s="12"/>
      <c r="J61" s="12"/>
      <c r="K61" s="1"/>
      <c r="L61" s="1"/>
      <c r="M61" s="1"/>
      <c r="N61" s="1"/>
      <c r="O61" s="12"/>
      <c r="P61" s="12"/>
    </row>
    <row r="62" spans="4:17">
      <c r="G62" s="1"/>
      <c r="H62" s="1"/>
      <c r="I62" s="12"/>
      <c r="J62" s="12"/>
      <c r="K62" s="1"/>
      <c r="L62" s="1"/>
      <c r="M62" s="1"/>
      <c r="N62" s="1"/>
      <c r="O62" s="12"/>
      <c r="P62" s="12"/>
    </row>
    <row r="63" spans="4:17">
      <c r="G63" s="1"/>
      <c r="H63" s="1"/>
      <c r="I63" s="12"/>
      <c r="J63" s="12"/>
      <c r="K63" s="1"/>
      <c r="L63" s="1"/>
      <c r="M63" s="1"/>
      <c r="N63" s="1"/>
      <c r="O63" s="12"/>
      <c r="P63" s="12"/>
    </row>
    <row r="64" spans="4:17">
      <c r="G64" s="1"/>
      <c r="H64" s="1"/>
      <c r="I64" s="12"/>
      <c r="J64" s="12"/>
      <c r="K64" s="1"/>
      <c r="L64" s="1"/>
      <c r="M64" s="1"/>
      <c r="N64" s="1"/>
      <c r="O64" s="12"/>
      <c r="P64" s="12"/>
    </row>
    <row r="65" spans="7:16">
      <c r="G65" s="1"/>
      <c r="H65" s="1"/>
      <c r="I65" s="12"/>
      <c r="J65" s="12"/>
      <c r="K65" s="1"/>
      <c r="L65" s="1"/>
      <c r="M65" s="1"/>
      <c r="N65" s="1"/>
      <c r="O65" s="12"/>
      <c r="P65" s="12"/>
    </row>
    <row r="66" spans="7:16">
      <c r="G66" s="1"/>
      <c r="H66" s="1"/>
      <c r="I66" s="12"/>
      <c r="J66" s="12"/>
      <c r="K66" s="1"/>
      <c r="L66" s="1"/>
      <c r="M66" s="1"/>
      <c r="N66" s="1"/>
      <c r="O66" s="12"/>
      <c r="P66" s="12"/>
    </row>
    <row r="67" spans="7:16">
      <c r="G67" s="1"/>
      <c r="H67" s="1"/>
      <c r="I67" s="12"/>
      <c r="J67" s="12"/>
      <c r="K67" s="1"/>
      <c r="L67" s="1"/>
      <c r="M67" s="1"/>
      <c r="N67" s="1"/>
      <c r="O67" s="12"/>
      <c r="P67" s="12"/>
    </row>
    <row r="68" spans="7:16">
      <c r="G68" s="1"/>
      <c r="H68" s="1"/>
      <c r="I68" s="12"/>
      <c r="J68" s="12"/>
      <c r="K68" s="1"/>
      <c r="L68" s="1"/>
      <c r="M68" s="1"/>
      <c r="N68" s="1"/>
      <c r="O68" s="12"/>
      <c r="P68" s="12"/>
    </row>
    <row r="69" spans="7:16">
      <c r="G69" s="1"/>
      <c r="H69" s="1"/>
      <c r="I69" s="12"/>
      <c r="J69" s="12"/>
      <c r="K69" s="1"/>
      <c r="L69" s="1"/>
      <c r="M69" s="1"/>
      <c r="N69" s="1"/>
      <c r="O69" s="12"/>
      <c r="P69" s="12"/>
    </row>
    <row r="70" spans="7:16">
      <c r="G70" s="1"/>
      <c r="H70" s="1"/>
      <c r="I70" s="12"/>
      <c r="J70" s="12"/>
      <c r="K70" s="1"/>
      <c r="L70" s="1"/>
      <c r="M70" s="1"/>
      <c r="N70" s="1"/>
      <c r="O70" s="12"/>
      <c r="P70" s="12"/>
    </row>
    <row r="71" spans="7:16">
      <c r="G71" s="1"/>
      <c r="H71" s="1"/>
      <c r="I71" s="12"/>
      <c r="J71" s="12"/>
      <c r="K71" s="1"/>
      <c r="L71" s="1"/>
      <c r="M71" s="1"/>
      <c r="N71" s="1"/>
      <c r="O71" s="12"/>
      <c r="P71" s="12"/>
    </row>
    <row r="72" spans="7:16">
      <c r="G72" s="1"/>
      <c r="H72" s="1"/>
      <c r="I72" s="12"/>
      <c r="J72" s="12"/>
      <c r="K72" s="1"/>
      <c r="L72" s="1"/>
      <c r="M72" s="1"/>
      <c r="N72" s="1"/>
      <c r="O72" s="12"/>
      <c r="P72" s="12"/>
    </row>
    <row r="73" spans="7:16">
      <c r="G73" s="1"/>
      <c r="H73" s="1"/>
      <c r="I73" s="12"/>
      <c r="J73" s="12"/>
      <c r="K73" s="1"/>
      <c r="L73" s="1"/>
      <c r="M73" s="1"/>
      <c r="N73" s="1"/>
      <c r="O73" s="12"/>
      <c r="P73" s="12"/>
    </row>
    <row r="74" spans="7:16">
      <c r="G74" s="1"/>
      <c r="H74" s="1"/>
      <c r="I74" s="12"/>
      <c r="J74" s="12"/>
      <c r="K74" s="1"/>
      <c r="L74" s="1"/>
      <c r="M74" s="1"/>
      <c r="N74" s="1"/>
      <c r="O74" s="12"/>
      <c r="P74" s="12"/>
    </row>
    <row r="75" spans="7:16">
      <c r="G75" s="1"/>
      <c r="H75" s="1"/>
      <c r="I75" s="12"/>
      <c r="J75" s="12"/>
      <c r="K75" s="1"/>
      <c r="L75" s="1"/>
      <c r="M75" s="1"/>
      <c r="N75" s="1"/>
      <c r="O75" s="12"/>
      <c r="P75" s="12"/>
    </row>
    <row r="76" spans="7:16">
      <c r="G76" s="1"/>
      <c r="H76" s="1"/>
      <c r="I76" s="12"/>
      <c r="J76" s="12"/>
      <c r="K76" s="1"/>
      <c r="L76" s="1"/>
      <c r="M76" s="1"/>
      <c r="N76" s="1"/>
      <c r="O76" s="12"/>
      <c r="P76" s="12"/>
    </row>
    <row r="77" spans="7:16">
      <c r="G77" s="1"/>
      <c r="H77" s="1"/>
      <c r="I77" s="12"/>
      <c r="J77" s="12"/>
      <c r="K77" s="1"/>
      <c r="L77" s="1"/>
      <c r="M77" s="1"/>
      <c r="N77" s="1"/>
      <c r="O77" s="12"/>
      <c r="P77" s="12"/>
    </row>
    <row r="78" spans="7:16">
      <c r="G78" s="1"/>
      <c r="H78" s="1"/>
      <c r="I78" s="12"/>
      <c r="J78" s="12"/>
      <c r="K78" s="1"/>
      <c r="L78" s="1"/>
      <c r="M78" s="1"/>
      <c r="N78" s="1"/>
      <c r="O78" s="12"/>
      <c r="P78" s="12"/>
    </row>
    <row r="79" spans="7:16">
      <c r="G79" s="1"/>
      <c r="H79" s="1"/>
      <c r="I79" s="12"/>
      <c r="J79" s="12"/>
      <c r="K79" s="1"/>
      <c r="L79" s="1"/>
      <c r="M79" s="1"/>
      <c r="N79" s="1"/>
      <c r="O79" s="12"/>
      <c r="P79" s="12"/>
    </row>
    <row r="80" spans="7:16">
      <c r="G80" s="1"/>
      <c r="H80" s="1"/>
      <c r="I80" s="12"/>
      <c r="J80" s="12"/>
      <c r="K80" s="1"/>
      <c r="L80" s="1"/>
      <c r="M80" s="1"/>
      <c r="N80" s="1"/>
      <c r="O80" s="12"/>
      <c r="P80" s="12"/>
    </row>
  </sheetData>
  <mergeCells count="10">
    <mergeCell ref="A19:A20"/>
    <mergeCell ref="F19:F20"/>
    <mergeCell ref="B19:B20"/>
    <mergeCell ref="C19:C20"/>
    <mergeCell ref="I17:O17"/>
    <mergeCell ref="K18:L18"/>
    <mergeCell ref="D19:D20"/>
    <mergeCell ref="E19:E20"/>
    <mergeCell ref="G19:G20"/>
    <mergeCell ref="H19:H20"/>
  </mergeCells>
  <pageMargins left="0.7" right="0.7" top="0.75" bottom="0.75" header="0.3" footer="0.3"/>
  <pageSetup paperSize="9"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Combined</vt:lpstr>
      <vt:lpstr>New Zealand</vt:lpstr>
      <vt:lpstr>Sheet2</vt:lpstr>
      <vt:lpstr>Australia</vt:lpstr>
      <vt:lpstr>Combined!Print_Area</vt:lpstr>
      <vt:lpstr>'New Zealand'!Print_Area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Jelicich</dc:creator>
  <cp:lastModifiedBy>Taran Jennison (Wineworks Marlborough)</cp:lastModifiedBy>
  <cp:lastPrinted>2019-09-10T02:30:17Z</cp:lastPrinted>
  <dcterms:created xsi:type="dcterms:W3CDTF">2019-07-10T08:59:35Z</dcterms:created>
  <dcterms:modified xsi:type="dcterms:W3CDTF">2021-01-18T04:03:13Z</dcterms:modified>
</cp:coreProperties>
</file>