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delabkaz-my.sharepoint.com/personal/sergey_smirnov_grotexmed_com/Documents/"/>
    </mc:Choice>
  </mc:AlternateContent>
  <xr:revisionPtr revIDLastSave="0" documentId="8_{24A4DD0D-9FA9-AC49-9671-51BD7111850F}" xr6:coauthVersionLast="47" xr6:coauthVersionMax="47" xr10:uidLastSave="{00000000-0000-0000-0000-000000000000}"/>
  <bookViews>
    <workbookView xWindow="-110" yWindow="-110" windowWidth="19420" windowHeight="11620" activeTab="1" xr2:uid="{68BB46C4-66F8-4BAF-BE50-EB4FADD8ADB9}"/>
  </bookViews>
  <sheets>
    <sheet name="R. WILSON" sheetId="1" r:id="rId1"/>
    <sheet name="900 model" sheetId="2" r:id="rId2"/>
  </sheets>
  <definedNames>
    <definedName name="solver_adj" localSheetId="1" hidden="1">'900 model'!$D$52:$E$52</definedName>
    <definedName name="solver_adj" localSheetId="0" hidden="1">'R. WILSON'!$B$4:$C$4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'900 model'!$I$52</definedName>
    <definedName name="solver_lhs1" localSheetId="0" hidden="1">'R. WILSON'!$B$4</definedName>
    <definedName name="solver_lhs2" localSheetId="1" hidden="1">'900 model'!$I$52</definedName>
    <definedName name="solver_lhs2" localSheetId="0" hidden="1">'R. WILSON'!$B$4</definedName>
    <definedName name="solver_lhs3" localSheetId="0" hidden="1">'R. WILSON'!$B$4</definedName>
    <definedName name="solver_lhs4" localSheetId="0" hidden="1">'R. WILSON'!$C$4</definedName>
    <definedName name="solver_lhs5" localSheetId="0" hidden="1">'R. WILSON'!$C$4</definedName>
    <definedName name="solver_lhs6" localSheetId="0" hidden="1">'R. WILSON'!$C$4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6</definedName>
    <definedName name="solver_nwt" localSheetId="1" hidden="1">1</definedName>
    <definedName name="solver_nwt" localSheetId="0" hidden="1">1</definedName>
    <definedName name="solver_opt" localSheetId="1" hidden="1">'900 model'!$T$52</definedName>
    <definedName name="solver_opt" localSheetId="0" hidden="1">'R. WILSON'!#REF!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1</definedName>
    <definedName name="solver_rel1" localSheetId="0" hidden="1">1</definedName>
    <definedName name="solver_rel2" localSheetId="1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4</definedName>
    <definedName name="solver_rel6" localSheetId="0" hidden="1">3</definedName>
    <definedName name="solver_rhs1" localSheetId="1" hidden="1">'900 model'!$I$54</definedName>
    <definedName name="solver_rhs1" localSheetId="0" hidden="1">20</definedName>
    <definedName name="solver_rhs2" localSheetId="1" hidden="1">'900 model'!$I$54</definedName>
    <definedName name="solver_rhs2" localSheetId="0" hidden="1">"целое"</definedName>
    <definedName name="solver_rhs3" localSheetId="0" hidden="1">1</definedName>
    <definedName name="solver_rhs4" localSheetId="0" hidden="1">20</definedName>
    <definedName name="solver_rhs5" localSheetId="0" hidden="1">"целое"</definedName>
    <definedName name="solver_rhs6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2</definedName>
    <definedName name="solver_val" localSheetId="1" hidden="1">4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3" i="2" l="1"/>
  <c r="V52" i="2"/>
  <c r="H52" i="2"/>
  <c r="V51" i="2"/>
  <c r="H51" i="2"/>
  <c r="V50" i="2"/>
  <c r="O2" i="2"/>
  <c r="I2" i="2"/>
  <c r="I1" i="2"/>
  <c r="J50" i="2"/>
  <c r="K50" i="2"/>
  <c r="V53" i="2"/>
  <c r="H50" i="2"/>
  <c r="J51" i="2"/>
  <c r="K51" i="2"/>
  <c r="J52" i="2"/>
  <c r="L50" i="2"/>
  <c r="M50" i="2"/>
  <c r="N50" i="2"/>
  <c r="O50" i="2"/>
  <c r="P50" i="2"/>
  <c r="Q50" i="2"/>
  <c r="R50" i="2"/>
  <c r="S50" i="2"/>
  <c r="T50" i="2"/>
  <c r="K52" i="2"/>
  <c r="L52" i="2"/>
  <c r="M52" i="2"/>
  <c r="N52" i="2"/>
  <c r="O52" i="2"/>
  <c r="P52" i="2"/>
  <c r="Q52" i="2"/>
  <c r="R52" i="2"/>
  <c r="S52" i="2"/>
  <c r="T52" i="2"/>
  <c r="L51" i="2"/>
  <c r="J53" i="2"/>
  <c r="M51" i="2"/>
  <c r="N51" i="2"/>
  <c r="O51" i="2"/>
  <c r="P51" i="2"/>
  <c r="L53" i="2"/>
  <c r="K53" i="2"/>
  <c r="M53" i="2"/>
  <c r="Q51" i="2"/>
  <c r="P53" i="2"/>
  <c r="O53" i="2"/>
  <c r="N53" i="2"/>
  <c r="R51" i="2"/>
  <c r="Q53" i="2"/>
  <c r="S51" i="2"/>
  <c r="R53" i="2"/>
  <c r="T51" i="2"/>
  <c r="T53" i="2"/>
  <c r="S53" i="2"/>
  <c r="C53" i="2"/>
  <c r="D53" i="2"/>
  <c r="F53" i="2"/>
  <c r="G53" i="2"/>
  <c r="B53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11" i="2"/>
  <c r="D3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11" i="2"/>
  <c r="B15" i="1"/>
  <c r="B78" i="1"/>
  <c r="B79" i="1"/>
  <c r="B80" i="1"/>
  <c r="B81" i="1"/>
  <c r="B82" i="1"/>
  <c r="B83" i="1"/>
  <c r="B84" i="1"/>
  <c r="G84" i="1"/>
  <c r="H84" i="1"/>
  <c r="L106" i="1"/>
  <c r="B85" i="1"/>
  <c r="G85" i="1"/>
  <c r="H85" i="1"/>
  <c r="L107" i="1"/>
  <c r="B86" i="1"/>
  <c r="B87" i="1"/>
  <c r="B88" i="1"/>
  <c r="B89" i="1"/>
  <c r="B90" i="1"/>
  <c r="B91" i="1"/>
  <c r="B92" i="1"/>
  <c r="B93" i="1"/>
  <c r="B94" i="1"/>
  <c r="B95" i="1"/>
  <c r="B96" i="1"/>
  <c r="G96" i="1"/>
  <c r="H96" i="1"/>
  <c r="M111" i="1"/>
  <c r="B97" i="1"/>
  <c r="G97" i="1"/>
  <c r="H97" i="1"/>
  <c r="B98" i="1"/>
  <c r="G98" i="1"/>
  <c r="H98" i="1"/>
  <c r="N106" i="1"/>
  <c r="B99" i="1"/>
  <c r="B100" i="1"/>
  <c r="B101" i="1"/>
  <c r="G101" i="1"/>
  <c r="H101" i="1"/>
  <c r="N109" i="1"/>
  <c r="B102" i="1"/>
  <c r="B103" i="1"/>
  <c r="B104" i="1"/>
  <c r="B105" i="1"/>
  <c r="B106" i="1"/>
  <c r="B107" i="1"/>
  <c r="B108" i="1"/>
  <c r="G108" i="1"/>
  <c r="H108" i="1"/>
  <c r="O109" i="1"/>
  <c r="B109" i="1"/>
  <c r="G109" i="1"/>
  <c r="H109" i="1"/>
  <c r="O110" i="1"/>
  <c r="B110" i="1"/>
  <c r="G110" i="1"/>
  <c r="H110" i="1"/>
  <c r="O111" i="1"/>
  <c r="B111" i="1"/>
  <c r="B112" i="1"/>
  <c r="B113" i="1"/>
  <c r="G113" i="1"/>
  <c r="H113" i="1"/>
  <c r="P107" i="1"/>
  <c r="B114" i="1"/>
  <c r="B115" i="1"/>
  <c r="B116" i="1"/>
  <c r="B117" i="1"/>
  <c r="G117" i="1"/>
  <c r="H117" i="1"/>
  <c r="P111" i="1"/>
  <c r="G116" i="1"/>
  <c r="H116" i="1"/>
  <c r="P110" i="1"/>
  <c r="G115" i="1"/>
  <c r="H115" i="1"/>
  <c r="P109" i="1"/>
  <c r="G114" i="1"/>
  <c r="H114" i="1"/>
  <c r="P108" i="1"/>
  <c r="G112" i="1"/>
  <c r="H112" i="1"/>
  <c r="P106" i="1"/>
  <c r="G111" i="1"/>
  <c r="H111" i="1"/>
  <c r="G107" i="1"/>
  <c r="H107" i="1"/>
  <c r="O108" i="1"/>
  <c r="G106" i="1"/>
  <c r="H106" i="1"/>
  <c r="O107" i="1"/>
  <c r="G105" i="1"/>
  <c r="H105" i="1"/>
  <c r="O106" i="1"/>
  <c r="G104" i="1"/>
  <c r="H104" i="1"/>
  <c r="G103" i="1"/>
  <c r="H103" i="1"/>
  <c r="N111" i="1"/>
  <c r="G102" i="1"/>
  <c r="H102" i="1"/>
  <c r="N110" i="1"/>
  <c r="G100" i="1"/>
  <c r="H100" i="1"/>
  <c r="N108" i="1"/>
  <c r="G99" i="1"/>
  <c r="H99" i="1"/>
  <c r="N107" i="1"/>
  <c r="G95" i="1"/>
  <c r="H95" i="1"/>
  <c r="M110" i="1"/>
  <c r="G94" i="1"/>
  <c r="H94" i="1"/>
  <c r="M109" i="1"/>
  <c r="G93" i="1"/>
  <c r="H93" i="1"/>
  <c r="M108" i="1"/>
  <c r="G92" i="1"/>
  <c r="H92" i="1"/>
  <c r="M107" i="1"/>
  <c r="G91" i="1"/>
  <c r="H91" i="1"/>
  <c r="M106" i="1"/>
  <c r="G90" i="1"/>
  <c r="H90" i="1"/>
  <c r="G89" i="1"/>
  <c r="H89" i="1"/>
  <c r="L111" i="1"/>
  <c r="G88" i="1"/>
  <c r="H88" i="1"/>
  <c r="L110" i="1"/>
  <c r="G87" i="1"/>
  <c r="H87" i="1"/>
  <c r="L109" i="1"/>
  <c r="G86" i="1"/>
  <c r="H86" i="1"/>
  <c r="L108" i="1"/>
  <c r="G83" i="1"/>
  <c r="H83" i="1"/>
  <c r="G82" i="1"/>
  <c r="H82" i="1"/>
  <c r="K111" i="1"/>
  <c r="G81" i="1"/>
  <c r="H81" i="1"/>
  <c r="K110" i="1"/>
  <c r="G80" i="1"/>
  <c r="H80" i="1"/>
  <c r="K109" i="1"/>
  <c r="G79" i="1"/>
  <c r="H79" i="1"/>
  <c r="K108" i="1"/>
  <c r="G78" i="1"/>
  <c r="H78" i="1"/>
  <c r="K107" i="1"/>
  <c r="B69" i="1"/>
  <c r="B70" i="1"/>
  <c r="B71" i="1"/>
  <c r="B72" i="1"/>
  <c r="B73" i="1"/>
  <c r="B68" i="1"/>
  <c r="B67" i="1"/>
  <c r="B62" i="1"/>
  <c r="B63" i="1"/>
  <c r="B64" i="1"/>
  <c r="B65" i="1"/>
  <c r="B66" i="1"/>
  <c r="B61" i="1"/>
  <c r="B60" i="1"/>
  <c r="B55" i="1"/>
  <c r="B56" i="1"/>
  <c r="B57" i="1"/>
  <c r="B58" i="1"/>
  <c r="B59" i="1"/>
  <c r="B53" i="1"/>
  <c r="B54" i="1"/>
  <c r="B48" i="1"/>
  <c r="B49" i="1"/>
  <c r="B50" i="1"/>
  <c r="B51" i="1"/>
  <c r="B52" i="1"/>
  <c r="B47" i="1"/>
  <c r="B46" i="1"/>
  <c r="B41" i="1"/>
  <c r="B42" i="1"/>
  <c r="B43" i="1"/>
  <c r="B44" i="1"/>
  <c r="B45" i="1"/>
  <c r="B40" i="1"/>
  <c r="B39" i="1"/>
  <c r="C4" i="2"/>
  <c r="I52" i="2"/>
  <c r="I51" i="2"/>
  <c r="D5" i="2"/>
  <c r="B7" i="2"/>
  <c r="B8" i="2"/>
  <c r="C5" i="2"/>
  <c r="G7" i="2"/>
  <c r="C45" i="2"/>
  <c r="B5" i="2"/>
  <c r="C13" i="2"/>
  <c r="F7" i="2"/>
  <c r="G4" i="2"/>
  <c r="D7" i="2"/>
  <c r="E4" i="2"/>
  <c r="C7" i="2"/>
  <c r="B4" i="2"/>
  <c r="G3" i="2"/>
  <c r="D3" i="2"/>
  <c r="G5" i="2"/>
  <c r="G8" i="2"/>
  <c r="F5" i="2"/>
  <c r="C37" i="2"/>
  <c r="B3" i="2"/>
  <c r="G6" i="2"/>
  <c r="E3" i="2"/>
  <c r="E6" i="2"/>
  <c r="B6" i="2"/>
  <c r="C3" i="2"/>
  <c r="E8" i="2"/>
  <c r="F3" i="2"/>
  <c r="E7" i="2"/>
  <c r="E5" i="2"/>
  <c r="C31" i="2"/>
  <c r="F8" i="2"/>
  <c r="F6" i="2"/>
  <c r="F4" i="2"/>
  <c r="D8" i="2"/>
  <c r="D6" i="2"/>
  <c r="D4" i="2"/>
  <c r="C8" i="2"/>
  <c r="C6" i="2"/>
  <c r="N83" i="1"/>
  <c r="K79" i="1"/>
  <c r="O87" i="1"/>
  <c r="M80" i="1"/>
  <c r="O80" i="1"/>
  <c r="L81" i="1"/>
  <c r="N81" i="1"/>
  <c r="K83" i="1"/>
  <c r="M78" i="1"/>
  <c r="P78" i="1"/>
  <c r="K80" i="1"/>
  <c r="L83" i="1"/>
  <c r="M79" i="1"/>
  <c r="N79" i="1"/>
  <c r="O83" i="1"/>
  <c r="O79" i="1"/>
  <c r="O81" i="1"/>
  <c r="P83" i="1"/>
  <c r="P79" i="1"/>
  <c r="P81" i="1"/>
  <c r="L87" i="1"/>
  <c r="K81" i="1"/>
  <c r="K82" i="1"/>
  <c r="M87" i="1"/>
  <c r="L80" i="1"/>
  <c r="L82" i="1"/>
  <c r="N87" i="1"/>
  <c r="M82" i="1"/>
  <c r="N80" i="1"/>
  <c r="N82" i="1"/>
  <c r="P87" i="1"/>
  <c r="N78" i="1"/>
  <c r="O82" i="1"/>
  <c r="O78" i="1"/>
  <c r="P80" i="1"/>
  <c r="P82" i="1"/>
  <c r="L78" i="1"/>
  <c r="L79" i="1"/>
  <c r="M81" i="1"/>
  <c r="M83" i="1"/>
  <c r="B17" i="1"/>
  <c r="G70" i="1"/>
  <c r="P42" i="1"/>
  <c r="C17" i="1"/>
  <c r="D17" i="1"/>
  <c r="E17" i="1"/>
  <c r="F17" i="1"/>
  <c r="G17" i="1"/>
  <c r="B18" i="1"/>
  <c r="G71" i="1"/>
  <c r="C18" i="1"/>
  <c r="D18" i="1"/>
  <c r="E18" i="1"/>
  <c r="F18" i="1"/>
  <c r="G18" i="1"/>
  <c r="B19" i="1"/>
  <c r="G65" i="1"/>
  <c r="C19" i="1"/>
  <c r="D19" i="1"/>
  <c r="E19" i="1"/>
  <c r="F19" i="1"/>
  <c r="G19" i="1"/>
  <c r="B20" i="1"/>
  <c r="G66" i="1"/>
  <c r="C20" i="1"/>
  <c r="D20" i="1"/>
  <c r="E20" i="1"/>
  <c r="F20" i="1"/>
  <c r="G20" i="1"/>
  <c r="E15" i="1"/>
  <c r="F15" i="1"/>
  <c r="G15" i="1"/>
  <c r="E16" i="1"/>
  <c r="F16" i="1"/>
  <c r="G16" i="1"/>
  <c r="C15" i="1"/>
  <c r="D15" i="1"/>
  <c r="C16" i="1"/>
  <c r="D16" i="1"/>
  <c r="B16" i="1"/>
  <c r="G69" i="1"/>
  <c r="B23" i="1"/>
  <c r="F23" i="1"/>
  <c r="G23" i="1"/>
  <c r="F4" i="1"/>
  <c r="F5" i="1"/>
  <c r="F3" i="1"/>
  <c r="I50" i="2"/>
  <c r="I53" i="2"/>
  <c r="H53" i="2"/>
  <c r="C18" i="2"/>
  <c r="G18" i="2"/>
  <c r="C44" i="2"/>
  <c r="G44" i="2"/>
  <c r="H44" i="2"/>
  <c r="X15" i="2"/>
  <c r="C11" i="2"/>
  <c r="G11" i="2"/>
  <c r="K12" i="2"/>
  <c r="C38" i="2"/>
  <c r="G38" i="2"/>
  <c r="O15" i="2"/>
  <c r="C43" i="2"/>
  <c r="G43" i="2"/>
  <c r="H43" i="2"/>
  <c r="X14" i="2"/>
  <c r="C16" i="2"/>
  <c r="G16" i="2"/>
  <c r="C21" i="2"/>
  <c r="G21" i="2"/>
  <c r="C22" i="2"/>
  <c r="G22" i="2"/>
  <c r="H22" i="2"/>
  <c r="T17" i="2"/>
  <c r="C24" i="2"/>
  <c r="G24" i="2"/>
  <c r="H24" i="2"/>
  <c r="U13" i="2"/>
  <c r="C42" i="2"/>
  <c r="G42" i="2"/>
  <c r="C40" i="2"/>
  <c r="G40" i="2"/>
  <c r="C23" i="2"/>
  <c r="G23" i="2"/>
  <c r="C15" i="2"/>
  <c r="G15" i="2"/>
  <c r="K16" i="2"/>
  <c r="C20" i="2"/>
  <c r="G20" i="2"/>
  <c r="H20" i="2"/>
  <c r="T15" i="2"/>
  <c r="C17" i="2"/>
  <c r="G17" i="2"/>
  <c r="C14" i="2"/>
  <c r="G14" i="2"/>
  <c r="K15" i="2"/>
  <c r="C32" i="2"/>
  <c r="G32" i="2"/>
  <c r="N15" i="2"/>
  <c r="C26" i="2"/>
  <c r="G26" i="2"/>
  <c r="M15" i="2"/>
  <c r="C39" i="2"/>
  <c r="G39" i="2"/>
  <c r="O16" i="2"/>
  <c r="C46" i="2"/>
  <c r="G46" i="2"/>
  <c r="H46" i="2"/>
  <c r="X17" i="2"/>
  <c r="C33" i="2"/>
  <c r="G33" i="2"/>
  <c r="H33" i="2"/>
  <c r="V16" i="2"/>
  <c r="C35" i="2"/>
  <c r="G35" i="2"/>
  <c r="H35" i="2"/>
  <c r="W12" i="2"/>
  <c r="C41" i="2"/>
  <c r="G41" i="2"/>
  <c r="P12" i="2"/>
  <c r="C25" i="2"/>
  <c r="G25" i="2"/>
  <c r="C30" i="2"/>
  <c r="G30" i="2"/>
  <c r="H30" i="2"/>
  <c r="V13" i="2"/>
  <c r="C27" i="2"/>
  <c r="G27" i="2"/>
  <c r="M16" i="2"/>
  <c r="C29" i="2"/>
  <c r="G29" i="2"/>
  <c r="H29" i="2"/>
  <c r="V12" i="2"/>
  <c r="C28" i="2"/>
  <c r="G28" i="2"/>
  <c r="C36" i="2"/>
  <c r="G36" i="2"/>
  <c r="O13" i="2"/>
  <c r="C19" i="2"/>
  <c r="G19" i="2"/>
  <c r="H19" i="2"/>
  <c r="T14" i="2"/>
  <c r="C34" i="2"/>
  <c r="G34" i="2"/>
  <c r="N17" i="2"/>
  <c r="C12" i="2"/>
  <c r="G12" i="2"/>
  <c r="K13" i="2"/>
  <c r="G31" i="2"/>
  <c r="H31" i="2"/>
  <c r="V14" i="2"/>
  <c r="G37" i="2"/>
  <c r="O14" i="2"/>
  <c r="G45" i="2"/>
  <c r="H45" i="2"/>
  <c r="X16" i="2"/>
  <c r="G13" i="2"/>
  <c r="K14" i="2"/>
  <c r="H71" i="1"/>
  <c r="P43" i="1"/>
  <c r="H69" i="1"/>
  <c r="P41" i="1"/>
  <c r="H66" i="1"/>
  <c r="O45" i="1"/>
  <c r="H65" i="1"/>
  <c r="O44" i="1"/>
  <c r="B36" i="1"/>
  <c r="G36" i="1"/>
  <c r="K43" i="1"/>
  <c r="G45" i="1"/>
  <c r="G42" i="1"/>
  <c r="L42" i="1"/>
  <c r="G59" i="1"/>
  <c r="G58" i="1"/>
  <c r="B33" i="1"/>
  <c r="G64" i="1"/>
  <c r="O43" i="1"/>
  <c r="B26" i="1"/>
  <c r="B29" i="1"/>
  <c r="F29" i="1"/>
  <c r="G29" i="1"/>
  <c r="G44" i="1"/>
  <c r="G53" i="1"/>
  <c r="N49" i="1"/>
  <c r="G63" i="1"/>
  <c r="O42" i="1"/>
  <c r="B24" i="1"/>
  <c r="F24" i="1"/>
  <c r="G24" i="1"/>
  <c r="G43" i="1"/>
  <c r="G54" i="1"/>
  <c r="G62" i="1"/>
  <c r="O41" i="1"/>
  <c r="B25" i="1"/>
  <c r="B35" i="1"/>
  <c r="G35" i="1"/>
  <c r="G57" i="1"/>
  <c r="G67" i="1"/>
  <c r="G47" i="1"/>
  <c r="G56" i="1"/>
  <c r="G68" i="1"/>
  <c r="B34" i="1"/>
  <c r="G34" i="1"/>
  <c r="K41" i="1"/>
  <c r="B28" i="1"/>
  <c r="F28" i="1"/>
  <c r="G28" i="1"/>
  <c r="B37" i="1"/>
  <c r="G37" i="1"/>
  <c r="K44" i="1"/>
  <c r="G52" i="1"/>
  <c r="G55" i="1"/>
  <c r="N41" i="1"/>
  <c r="G73" i="1"/>
  <c r="G41" i="1"/>
  <c r="B27" i="1"/>
  <c r="F27" i="1"/>
  <c r="G27" i="1"/>
  <c r="B38" i="1"/>
  <c r="G38" i="1"/>
  <c r="G51" i="1"/>
  <c r="G60" i="1"/>
  <c r="G72" i="1"/>
  <c r="B32" i="1"/>
  <c r="G50" i="1"/>
  <c r="G61" i="1"/>
  <c r="G39" i="1"/>
  <c r="G49" i="1"/>
  <c r="G40" i="1"/>
  <c r="G48" i="1"/>
  <c r="H70" i="1"/>
  <c r="F26" i="1"/>
  <c r="G26" i="1"/>
  <c r="F25" i="1"/>
  <c r="G25" i="1"/>
  <c r="G4" i="1"/>
  <c r="G5" i="1"/>
  <c r="G3" i="1"/>
  <c r="F8" i="1"/>
  <c r="G8" i="1"/>
  <c r="F10" i="1"/>
  <c r="G10" i="1"/>
  <c r="F9" i="1"/>
  <c r="G9" i="1"/>
  <c r="D5" i="1"/>
  <c r="E5" i="1"/>
  <c r="D4" i="1"/>
  <c r="E4" i="1"/>
  <c r="D3" i="1"/>
  <c r="E3" i="1"/>
  <c r="F11" i="1"/>
  <c r="G11" i="1"/>
  <c r="H17" i="2"/>
  <c r="T12" i="2"/>
  <c r="L12" i="2"/>
  <c r="H40" i="2"/>
  <c r="W17" i="2"/>
  <c r="O17" i="2"/>
  <c r="M17" i="2"/>
  <c r="H28" i="2"/>
  <c r="U17" i="2"/>
  <c r="P13" i="2"/>
  <c r="H42" i="2"/>
  <c r="X13" i="2"/>
  <c r="L13" i="2"/>
  <c r="H18" i="2"/>
  <c r="T13" i="2"/>
  <c r="M14" i="2"/>
  <c r="H25" i="2"/>
  <c r="U14" i="2"/>
  <c r="H23" i="2"/>
  <c r="U12" i="2"/>
  <c r="M12" i="2"/>
  <c r="H21" i="2"/>
  <c r="T16" i="2"/>
  <c r="L16" i="2"/>
  <c r="H16" i="2"/>
  <c r="S17" i="2"/>
  <c r="K17" i="2"/>
  <c r="P15" i="2"/>
  <c r="H12" i="2"/>
  <c r="S13" i="2"/>
  <c r="H37" i="2"/>
  <c r="W14" i="2"/>
  <c r="H13" i="2"/>
  <c r="S14" i="2"/>
  <c r="P16" i="2"/>
  <c r="P14" i="2"/>
  <c r="H15" i="2"/>
  <c r="S16" i="2"/>
  <c r="H38" i="2"/>
  <c r="W15" i="2"/>
  <c r="H14" i="2"/>
  <c r="S15" i="2"/>
  <c r="P17" i="2"/>
  <c r="M13" i="2"/>
  <c r="H41" i="2"/>
  <c r="X12" i="2"/>
  <c r="N13" i="2"/>
  <c r="L14" i="2"/>
  <c r="N12" i="2"/>
  <c r="H32" i="2"/>
  <c r="V15" i="2"/>
  <c r="H36" i="2"/>
  <c r="W13" i="2"/>
  <c r="H27" i="2"/>
  <c r="U16" i="2"/>
  <c r="H11" i="2"/>
  <c r="S12" i="2"/>
  <c r="H26" i="2"/>
  <c r="U15" i="2"/>
  <c r="H39" i="2"/>
  <c r="W16" i="2"/>
  <c r="H34" i="2"/>
  <c r="V17" i="2"/>
  <c r="L17" i="2"/>
  <c r="O12" i="2"/>
  <c r="N16" i="2"/>
  <c r="N14" i="2"/>
  <c r="L15" i="2"/>
  <c r="G32" i="1"/>
  <c r="B76" i="1"/>
  <c r="G76" i="1"/>
  <c r="G33" i="1"/>
  <c r="K40" i="1"/>
  <c r="B77" i="1"/>
  <c r="G77" i="1"/>
  <c r="H64" i="1"/>
  <c r="H34" i="1"/>
  <c r="H37" i="1"/>
  <c r="H36" i="1"/>
  <c r="H63" i="1"/>
  <c r="H38" i="1"/>
  <c r="K45" i="1"/>
  <c r="H35" i="1"/>
  <c r="K42" i="1"/>
  <c r="H32" i="1"/>
  <c r="K49" i="1"/>
  <c r="H72" i="1"/>
  <c r="P44" i="1"/>
  <c r="H73" i="1"/>
  <c r="P45" i="1"/>
  <c r="H68" i="1"/>
  <c r="P40" i="1"/>
  <c r="H67" i="1"/>
  <c r="P49" i="1"/>
  <c r="H62" i="1"/>
  <c r="H61" i="1"/>
  <c r="O40" i="1"/>
  <c r="H60" i="1"/>
  <c r="O49" i="1"/>
  <c r="H55" i="1"/>
  <c r="H56" i="1"/>
  <c r="N42" i="1"/>
  <c r="H57" i="1"/>
  <c r="N43" i="1"/>
  <c r="H58" i="1"/>
  <c r="N44" i="1"/>
  <c r="H59" i="1"/>
  <c r="N45" i="1"/>
  <c r="H53" i="1"/>
  <c r="H54" i="1"/>
  <c r="N40" i="1"/>
  <c r="H51" i="1"/>
  <c r="M44" i="1"/>
  <c r="H48" i="1"/>
  <c r="M41" i="1"/>
  <c r="H49" i="1"/>
  <c r="M42" i="1"/>
  <c r="H52" i="1"/>
  <c r="M45" i="1"/>
  <c r="H50" i="1"/>
  <c r="M43" i="1"/>
  <c r="H47" i="1"/>
  <c r="M40" i="1"/>
  <c r="H41" i="1"/>
  <c r="L41" i="1"/>
  <c r="H44" i="1"/>
  <c r="L44" i="1"/>
  <c r="H40" i="1"/>
  <c r="L40" i="1"/>
  <c r="H45" i="1"/>
  <c r="L45" i="1"/>
  <c r="H43" i="1"/>
  <c r="L43" i="1"/>
  <c r="H42" i="1"/>
  <c r="H39" i="1"/>
  <c r="L49" i="1"/>
  <c r="G46" i="1"/>
  <c r="H33" i="1"/>
  <c r="H76" i="1"/>
  <c r="K87" i="1"/>
  <c r="H77" i="1"/>
  <c r="K106" i="1"/>
  <c r="K78" i="1"/>
  <c r="H46" i="1"/>
  <c r="M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tc={C23A0259-3F07-43CA-B396-44677CAA73C6}</author>
  </authors>
  <commentList>
    <comment ref="J3" authorId="0" shapeId="0" xr:uid="{C23A0259-3F07-43CA-B396-44677CAA73C6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“On” to implement Format Variability into the calculations. Type “Off” to keep IP constant to some predetermined value</t>
      </text>
    </comment>
  </commentList>
</comments>
</file>

<file path=xl/sharedStrings.xml><?xml version="1.0" encoding="utf-8"?>
<sst xmlns="http://schemas.openxmlformats.org/spreadsheetml/2006/main" count="234" uniqueCount="60">
  <si>
    <t>LSL-USL</t>
  </si>
  <si>
    <t>0,71-1,41</t>
  </si>
  <si>
    <t>0,71-1,42</t>
  </si>
  <si>
    <t>0,71-1,43</t>
  </si>
  <si>
    <t>IP (%)</t>
  </si>
  <si>
    <t>RB (%)</t>
  </si>
  <si>
    <t>Cpm</t>
  </si>
  <si>
    <t>Prob(OOS)</t>
  </si>
  <si>
    <t>0,71-1,44</t>
  </si>
  <si>
    <t>-</t>
  </si>
  <si>
    <t>Process</t>
  </si>
  <si>
    <t>Replication</t>
  </si>
  <si>
    <t>n</t>
  </si>
  <si>
    <t xml:space="preserve">USP 1033. Table 3 </t>
  </si>
  <si>
    <t>Table S4: Cpm and %probability of OOS against specification 71% to 141%</t>
  </si>
  <si>
    <t xml:space="preserve">Recreated from "Design of experiment in assessing robustness and for qualification of a cell-based potency assay - Supplemental material" </t>
  </si>
  <si>
    <t>Run</t>
  </si>
  <si>
    <t>Replicate</t>
  </si>
  <si>
    <t>Run (assay)</t>
  </si>
  <si>
    <t>Table S4: Recalculated</t>
  </si>
  <si>
    <t>Table S3: Format variability recalculated using Var(error) = 0.000947 and Var(run) = 0.000127 and initial IP = 7.8%</t>
  </si>
  <si>
    <t>Table S4: Recalculated Using new Cpm formula</t>
  </si>
  <si>
    <t>Var(error)</t>
  </si>
  <si>
    <t>For plotting</t>
  </si>
  <si>
    <t>with process variance</t>
  </si>
  <si>
    <t>without process variance</t>
  </si>
  <si>
    <t>Replicates</t>
  </si>
  <si>
    <r>
      <t>n</t>
    </r>
    <r>
      <rPr>
        <vertAlign val="subscript"/>
        <sz val="11"/>
        <color theme="1"/>
        <rFont val="Aptos Narrow"/>
        <family val="2"/>
        <scheme val="minor"/>
      </rPr>
      <t>F</t>
    </r>
  </si>
  <si>
    <r>
      <t>k</t>
    </r>
    <r>
      <rPr>
        <vertAlign val="subscript"/>
        <sz val="11"/>
        <color theme="1"/>
        <rFont val="Aptos Narrow"/>
        <family val="2"/>
        <scheme val="minor"/>
      </rPr>
      <t>F</t>
    </r>
  </si>
  <si>
    <t>Table S4: Recalculated Using new Cpm formula. Bias is cancelled out</t>
  </si>
  <si>
    <t>For plot</t>
  </si>
  <si>
    <t>LSL</t>
  </si>
  <si>
    <t>USL</t>
  </si>
  <si>
    <t>IP</t>
  </si>
  <si>
    <t>RB</t>
  </si>
  <si>
    <t>VAR(RUN)</t>
  </si>
  <si>
    <t>VAR(ERROR)</t>
  </si>
  <si>
    <t>Establishing</t>
  </si>
  <si>
    <t>Evaluating</t>
  </si>
  <si>
    <t>Average</t>
  </si>
  <si>
    <t>N норм</t>
  </si>
  <si>
    <t>N - стьюдент 1 итерация</t>
  </si>
  <si>
    <t>N - стьюдент 2 итерация</t>
  </si>
  <si>
    <t>N - стьюдент 3 итерация</t>
  </si>
  <si>
    <t>N - стьюдент 4 итерация</t>
  </si>
  <si>
    <t>N - стьюдент 5 итерация</t>
  </si>
  <si>
    <t>N - стьюдент 6 итерация</t>
  </si>
  <si>
    <t>N - стьюдент 7 итерация</t>
  </si>
  <si>
    <t>N - стьюдент 8 итерация</t>
  </si>
  <si>
    <t>N - стьюдент 9 итерация</t>
  </si>
  <si>
    <t>N - стьюдент 10 итерация</t>
  </si>
  <si>
    <t>№</t>
  </si>
  <si>
    <t>Важно! Обычно в примерах USP var(run) принимает на себя 65-85% от всей (total) дисперсии. На var(error) обычно остаётся 15-35% от неё</t>
  </si>
  <si>
    <t>Percentages of total variation</t>
  </si>
  <si>
    <t>VAR(RUN), %</t>
  </si>
  <si>
    <t>VAR(ERROR), %</t>
  </si>
  <si>
    <t>% Var(error) от общей дисперсии</t>
  </si>
  <si>
    <t>off</t>
  </si>
  <si>
    <t>IP switch to FV(format variability)</t>
  </si>
  <si>
    <t>always should be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</si>
</sst>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%"/>
    <numFmt numFmtId="165" formatCode="0.00000%"/>
    <numFmt numFmtId="166" formatCode="0.000%"/>
    <numFmt numFmtId="167" formatCode="0.0%"/>
    <numFmt numFmtId="168" formatCode="0.0000000000%"/>
    <numFmt numFmtId="169" formatCode="0.00000000000%"/>
    <numFmt numFmtId="170" formatCode="0.0000"/>
  </numFmts>
  <fonts count="7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167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7" fontId="0" fillId="0" borderId="4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7" fontId="0" fillId="0" borderId="9" xfId="1" applyNumberFormat="1" applyFont="1" applyBorder="1" applyAlignment="1">
      <alignment horizontal="center" vertical="center"/>
    </xf>
    <xf numFmtId="167" fontId="0" fillId="0" borderId="10" xfId="1" applyNumberFormat="1" applyFont="1" applyBorder="1" applyAlignment="1">
      <alignment horizontal="center" vertical="center"/>
    </xf>
    <xf numFmtId="167" fontId="0" fillId="0" borderId="11" xfId="1" applyNumberFormat="1" applyFont="1" applyBorder="1" applyAlignment="1">
      <alignment horizontal="center" vertical="center"/>
    </xf>
    <xf numFmtId="167" fontId="0" fillId="0" borderId="12" xfId="1" applyNumberFormat="1" applyFont="1" applyBorder="1" applyAlignment="1">
      <alignment horizontal="center" vertical="center"/>
    </xf>
    <xf numFmtId="167" fontId="0" fillId="0" borderId="13" xfId="1" applyNumberFormat="1" applyFont="1" applyBorder="1" applyAlignment="1">
      <alignment horizontal="center" vertical="center"/>
    </xf>
    <xf numFmtId="167" fontId="0" fillId="0" borderId="14" xfId="1" applyNumberFormat="1" applyFont="1" applyBorder="1" applyAlignment="1">
      <alignment horizontal="center" vertical="center"/>
    </xf>
    <xf numFmtId="167" fontId="0" fillId="0" borderId="15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9" xfId="1" applyNumberFormat="1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1" xfId="1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65" fontId="0" fillId="0" borderId="12" xfId="1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5" fontId="0" fillId="0" borderId="20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4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7" xfId="0" applyFill="1" applyBorder="1"/>
    <xf numFmtId="0" fontId="0" fillId="0" borderId="4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68" fontId="0" fillId="0" borderId="1" xfId="1" applyNumberFormat="1" applyFont="1" applyBorder="1" applyAlignment="1">
      <alignment horizontal="center" vertical="center"/>
    </xf>
    <xf numFmtId="168" fontId="0" fillId="0" borderId="9" xfId="1" applyNumberFormat="1" applyFont="1" applyBorder="1" applyAlignment="1">
      <alignment horizontal="center" vertical="center"/>
    </xf>
    <xf numFmtId="169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0" fillId="0" borderId="24" xfId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10" fontId="0" fillId="0" borderId="25" xfId="1" applyNumberFormat="1" applyFont="1" applyBorder="1" applyAlignment="1">
      <alignment horizontal="center" vertical="center"/>
    </xf>
    <xf numFmtId="167" fontId="0" fillId="0" borderId="22" xfId="1" applyNumberFormat="1" applyFont="1" applyBorder="1" applyAlignment="1">
      <alignment horizontal="center" vertical="center"/>
    </xf>
    <xf numFmtId="170" fontId="0" fillId="0" borderId="6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/>
    <xf numFmtId="0" fontId="3" fillId="0" borderId="2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64" fontId="0" fillId="0" borderId="24" xfId="1" applyNumberFormat="1" applyFont="1" applyBorder="1" applyAlignment="1">
      <alignment horizontal="center" vertical="center"/>
    </xf>
    <xf numFmtId="0" fontId="0" fillId="0" borderId="19" xfId="1" applyNumberFormat="1" applyFont="1" applyFill="1" applyBorder="1" applyAlignment="1">
      <alignment horizontal="center" vertical="center"/>
    </xf>
    <xf numFmtId="0" fontId="0" fillId="0" borderId="20" xfId="1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0" fontId="0" fillId="3" borderId="28" xfId="1" applyNumberFormat="1" applyFont="1" applyFill="1" applyBorder="1" applyAlignment="1">
      <alignment horizontal="center" vertical="center"/>
    </xf>
    <xf numFmtId="0" fontId="0" fillId="3" borderId="29" xfId="1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70" fontId="0" fillId="0" borderId="25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2" borderId="28" xfId="1" applyNumberFormat="1" applyFont="1" applyFill="1" applyBorder="1" applyAlignment="1">
      <alignment horizontal="center" vertical="center"/>
    </xf>
    <xf numFmtId="10" fontId="0" fillId="0" borderId="6" xfId="1" applyNumberFormat="1" applyFont="1" applyFill="1" applyBorder="1" applyAlignment="1">
      <alignment horizontal="center" vertical="center"/>
    </xf>
    <xf numFmtId="10" fontId="0" fillId="3" borderId="2" xfId="1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0" xfId="0" applyFont="1"/>
    <xf numFmtId="167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microsoft.com/office/2017/10/relationships/person" Target="persons/perso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Cpm plot (with process variance)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359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'R. WILSON'!$K$39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'R. WILSON'!$J$40:$J$45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WILSON'!$K$40:$K$45</c:f>
              <c:numCache>
                <c:formatCode>0.00</c:formatCode>
                <c:ptCount val="6"/>
                <c:pt idx="0">
                  <c:v>1.036963102340491</c:v>
                </c:pt>
                <c:pt idx="1">
                  <c:v>1.2252727660478329</c:v>
                </c:pt>
                <c:pt idx="2">
                  <c:v>1.441297254612083</c:v>
                </c:pt>
                <c:pt idx="3">
                  <c:v>1.5018511098515588</c:v>
                </c:pt>
                <c:pt idx="4">
                  <c:v>1.542064487367435</c:v>
                </c:pt>
                <c:pt idx="5">
                  <c:v>1.5707402518969538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9-49FD-B16A-9AB67034EC17}"/>
            </c:ext>
          </c:extLst>
        </c:ser>
        <c:ser>
          <c:idx val="1"/>
          <c:order val="1"/>
          <c:tx>
            <c:strRef>
              <c:f>'R. WILSON'!$L$39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'R. WILSON'!$J$40:$J$45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WILSON'!$L$40:$L$45</c:f>
              <c:numCache>
                <c:formatCode>0.00</c:formatCode>
                <c:ptCount val="6"/>
                <c:pt idx="0">
                  <c:v>1.2874009755583344</c:v>
                </c:pt>
                <c:pt idx="1">
                  <c:v>1.4119916092767943</c:v>
                </c:pt>
                <c:pt idx="2">
                  <c:v>1.6419855386101396</c:v>
                </c:pt>
                <c:pt idx="3">
                  <c:v>1.6669306488611253</c:v>
                </c:pt>
                <c:pt idx="4">
                  <c:v>1.6824547133301937</c:v>
                </c:pt>
                <c:pt idx="5">
                  <c:v>1.6930483345957359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69-49FD-B16A-9AB67034EC17}"/>
            </c:ext>
          </c:extLst>
        </c:ser>
        <c:ser>
          <c:idx val="2"/>
          <c:order val="2"/>
          <c:tx>
            <c:strRef>
              <c:f>'R. WILSON'!$M$39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'R. WILSON'!$J$40:$J$45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WILSON'!$M$40:$M$45</c:f>
              <c:numCache>
                <c:formatCode>0.00</c:formatCode>
                <c:ptCount val="6"/>
                <c:pt idx="0">
                  <c:v>1.3572281965655288</c:v>
                </c:pt>
                <c:pt idx="1">
                  <c:v>1.4528023044895224</c:v>
                </c:pt>
                <c:pt idx="2">
                  <c:v>1.6806818215338717</c:v>
                </c:pt>
                <c:pt idx="3">
                  <c:v>1.6940552510121976</c:v>
                </c:pt>
                <c:pt idx="4">
                  <c:v>1.7022341887534471</c:v>
                </c:pt>
                <c:pt idx="5">
                  <c:v>1.7077530896761424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69-49FD-B16A-9AB67034EC17}"/>
            </c:ext>
          </c:extLst>
        </c:ser>
        <c:ser>
          <c:idx val="3"/>
          <c:order val="3"/>
          <c:tx>
            <c:strRef>
              <c:f>'R. WILSON'!$N$39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'R. WILSON'!$J$40:$J$45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WILSON'!$N$40:$N$45</c:f>
              <c:numCache>
                <c:formatCode>0.00</c:formatCode>
                <c:ptCount val="6"/>
                <c:pt idx="0">
                  <c:v>1.3844920806636223</c:v>
                </c:pt>
                <c:pt idx="1">
                  <c:v>1.4665149664165755</c:v>
                </c:pt>
                <c:pt idx="2">
                  <c:v>1.6919551185452615</c:v>
                </c:pt>
                <c:pt idx="3">
                  <c:v>1.7005175448798127</c:v>
                </c:pt>
                <c:pt idx="4">
                  <c:v>1.7057178221317293</c:v>
                </c:pt>
                <c:pt idx="5">
                  <c:v>1.7092112958009631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69-49FD-B16A-9AB67034EC17}"/>
            </c:ext>
          </c:extLst>
        </c:ser>
        <c:ser>
          <c:idx val="4"/>
          <c:order val="4"/>
          <c:tx>
            <c:strRef>
              <c:f>'R. WILSON'!$O$39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'R. WILSON'!$J$40:$J$45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WILSON'!$O$40:$O$45</c:f>
              <c:numCache>
                <c:formatCode>0.00</c:formatCode>
                <c:ptCount val="6"/>
                <c:pt idx="0">
                  <c:v>1.3976802256254592</c:v>
                </c:pt>
                <c:pt idx="1">
                  <c:v>1.4723338940936272</c:v>
                </c:pt>
                <c:pt idx="2">
                  <c:v>1.6959030249135734</c:v>
                </c:pt>
                <c:pt idx="3">
                  <c:v>1.7020013365228082</c:v>
                </c:pt>
                <c:pt idx="4">
                  <c:v>1.7056920533428674</c:v>
                </c:pt>
                <c:pt idx="5">
                  <c:v>1.7081659117379007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69-49FD-B16A-9AB67034EC17}"/>
            </c:ext>
          </c:extLst>
        </c:ser>
        <c:ser>
          <c:idx val="5"/>
          <c:order val="5"/>
          <c:tx>
            <c:strRef>
              <c:f>'R. WILSON'!$P$39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'R. WILSON'!$J$40:$J$45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WILSON'!$P$40:$P$45</c:f>
              <c:numCache>
                <c:formatCode>0.00</c:formatCode>
                <c:ptCount val="6"/>
                <c:pt idx="0">
                  <c:v>1.4050040074281982</c:v>
                </c:pt>
                <c:pt idx="1">
                  <c:v>1.4751650401469703</c:v>
                </c:pt>
                <c:pt idx="2">
                  <c:v>1.6973299856677766</c:v>
                </c:pt>
                <c:pt idx="3">
                  <c:v>1.7019817957348562</c:v>
                </c:pt>
                <c:pt idx="4">
                  <c:v>1.7047913077359489</c:v>
                </c:pt>
                <c:pt idx="5">
                  <c:v>1.7066720637870667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69-49FD-B16A-9AB67034EC1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495055616"/>
        <c:axId val="1495059456"/>
        <c:axId val="1075140640"/>
      </c:surface3DChart>
      <c:catAx>
        <c:axId val="149505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Replicate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059456"/>
        <c:crosses val="autoZero"/>
        <c:auto val="1"/>
        <c:lblAlgn val="ctr"/>
        <c:lblOffset val="100"/>
        <c:noMultiLvlLbl val="0"/>
      </c:catAx>
      <c:valAx>
        <c:axId val="149505945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055616"/>
        <c:crosses val="autoZero"/>
        <c:crossBetween val="midCat"/>
      </c:valAx>
      <c:serAx>
        <c:axId val="107514064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0594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Cpm (without process variance)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6.2799868766404199E-2"/>
                  <c:y val="0.190279069767441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'R. WILSON'!$K$48:$P$48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'R. WILSON'!$K$49:$P$49</c:f>
              <c:numCache>
                <c:formatCode>0.00</c:formatCode>
                <c:ptCount val="6"/>
                <c:pt idx="0">
                  <c:v>1.1563063857377263</c:v>
                </c:pt>
                <c:pt idx="1">
                  <c:v>1.4228417267458797</c:v>
                </c:pt>
                <c:pt idx="2">
                  <c:v>1.6648022963539946</c:v>
                </c:pt>
                <c:pt idx="3">
                  <c:v>1.7159030956953516</c:v>
                </c:pt>
                <c:pt idx="4">
                  <c:v>1.7412044223745808</c:v>
                </c:pt>
                <c:pt idx="5">
                  <c:v>1.7554261945100167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DF-41E5-AE8D-FF595E426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174160"/>
        <c:axId val="1509173200"/>
      </c:scatterChart>
      <c:valAx>
        <c:axId val="150917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173200"/>
        <c:crosses val="autoZero"/>
        <c:crossBetween val="midCat"/>
      </c:valAx>
      <c:valAx>
        <c:axId val="150917320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17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Cpm plot (with process variance)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'R. WILSON'!$K$77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'R. WILSON'!$J$78:$J$83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WILSON'!$K$78:$K$83</c:f>
              <c:numCache>
                <c:formatCode>0.00</c:formatCode>
                <c:ptCount val="6"/>
                <c:pt idx="0">
                  <c:v>1.2725059356971116</c:v>
                </c:pt>
                <c:pt idx="1">
                  <c:v>1.6026245162414721</c:v>
                </c:pt>
                <c:pt idx="2">
                  <c:v>1.786640453784079</c:v>
                </c:pt>
                <c:pt idx="3">
                  <c:v>1.9060967004058431</c:v>
                </c:pt>
                <c:pt idx="4">
                  <c:v>1.9903991764518458</c:v>
                </c:pt>
                <c:pt idx="5">
                  <c:v>2.0532397881103206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9-4E99-8F5C-19FDE0162C5F}"/>
            </c:ext>
          </c:extLst>
        </c:ser>
        <c:ser>
          <c:idx val="1"/>
          <c:order val="1"/>
          <c:tx>
            <c:strRef>
              <c:f>'R. WILSON'!$L$77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'R. WILSON'!$J$78:$J$83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WILSON'!$L$78:$L$83</c:f>
              <c:numCache>
                <c:formatCode>0.00</c:formatCode>
                <c:ptCount val="6"/>
                <c:pt idx="0">
                  <c:v>1.8539627050861127</c:v>
                </c:pt>
                <c:pt idx="1">
                  <c:v>2.1089858591889552</c:v>
                </c:pt>
                <c:pt idx="2">
                  <c:v>2.2206138614811812</c:v>
                </c:pt>
                <c:pt idx="3">
                  <c:v>2.283512280071347</c:v>
                </c:pt>
                <c:pt idx="4">
                  <c:v>2.3239175612664207</c:v>
                </c:pt>
                <c:pt idx="5">
                  <c:v>2.3520772628370357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9-4E99-8F5C-19FDE0162C5F}"/>
            </c:ext>
          </c:extLst>
        </c:ser>
        <c:ser>
          <c:idx val="2"/>
          <c:order val="2"/>
          <c:tx>
            <c:strRef>
              <c:f>'R. WILSON'!$M$77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'R. WILSON'!$J$78:$J$83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WILSON'!$M$78:$M$83</c:f>
              <c:numCache>
                <c:formatCode>0.00</c:formatCode>
                <c:ptCount val="6"/>
                <c:pt idx="0">
                  <c:v>2.0831064449511514</c:v>
                </c:pt>
                <c:pt idx="1">
                  <c:v>2.2527695649196673</c:v>
                </c:pt>
                <c:pt idx="2">
                  <c:v>2.3192521303202662</c:v>
                </c:pt>
                <c:pt idx="3">
                  <c:v>2.3547793582717467</c:v>
                </c:pt>
                <c:pt idx="4">
                  <c:v>2.3768957167449356</c:v>
                </c:pt>
                <c:pt idx="5">
                  <c:v>2.3919909173566802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C9-4E99-8F5C-19FDE0162C5F}"/>
            </c:ext>
          </c:extLst>
        </c:ser>
        <c:ser>
          <c:idx val="3"/>
          <c:order val="3"/>
          <c:tx>
            <c:strRef>
              <c:f>'R. WILSON'!$N$77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'R. WILSON'!$J$78:$J$83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WILSON'!$N$78:$N$83</c:f>
              <c:numCache>
                <c:formatCode>0.00</c:formatCode>
                <c:ptCount val="6"/>
                <c:pt idx="0">
                  <c:v>2.1859292668964363</c:v>
                </c:pt>
                <c:pt idx="1">
                  <c:v>2.3049398397213716</c:v>
                </c:pt>
                <c:pt idx="2">
                  <c:v>2.3491486513000099</c:v>
                </c:pt>
                <c:pt idx="3">
                  <c:v>2.3722288062742436</c:v>
                </c:pt>
                <c:pt idx="4">
                  <c:v>2.3864077691277954</c:v>
                </c:pt>
                <c:pt idx="5">
                  <c:v>2.3960028889513296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C9-4E99-8F5C-19FDE0162C5F}"/>
            </c:ext>
          </c:extLst>
        </c:ser>
        <c:ser>
          <c:idx val="4"/>
          <c:order val="4"/>
          <c:tx>
            <c:strRef>
              <c:f>'R. WILSON'!$O$77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'R. WILSON'!$J$78:$J$83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WILSON'!$O$78:$O$83</c:f>
              <c:numCache>
                <c:formatCode>0.00</c:formatCode>
                <c:ptCount val="6"/>
                <c:pt idx="0">
                  <c:v>2.2389734178993734</c:v>
                </c:pt>
                <c:pt idx="1">
                  <c:v>2.3277321442031544</c:v>
                </c:pt>
                <c:pt idx="2">
                  <c:v>2.3597496284094315</c:v>
                </c:pt>
                <c:pt idx="3">
                  <c:v>2.3762618933888904</c:v>
                </c:pt>
                <c:pt idx="4">
                  <c:v>2.3863372028863465</c:v>
                </c:pt>
                <c:pt idx="5">
                  <c:v>2.3931257132428407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C9-4E99-8F5C-19FDE0162C5F}"/>
            </c:ext>
          </c:extLst>
        </c:ser>
        <c:ser>
          <c:idx val="5"/>
          <c:order val="5"/>
          <c:tx>
            <c:strRef>
              <c:f>'R. WILSON'!$P$77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'R. WILSON'!$J$78:$J$83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WILSON'!$P$78:$P$83</c:f>
              <c:numCache>
                <c:formatCode>0.00</c:formatCode>
                <c:ptCount val="6"/>
                <c:pt idx="0">
                  <c:v>2.2694562279020309</c:v>
                </c:pt>
                <c:pt idx="1">
                  <c:v>2.3389685369115312</c:v>
                </c:pt>
                <c:pt idx="2">
                  <c:v>2.3635983845213131</c:v>
                </c:pt>
                <c:pt idx="3">
                  <c:v>2.3762087146305708</c:v>
                </c:pt>
                <c:pt idx="4">
                  <c:v>2.3838724885714302</c:v>
                </c:pt>
                <c:pt idx="5">
                  <c:v>2.3890230595077093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C9-4E99-8F5C-19FDE0162C5F}"/>
            </c:ext>
          </c:extLst>
        </c:ser>
        <c:bandFmts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495055616"/>
        <c:axId val="1495059456"/>
        <c:axId val="1075140640"/>
      </c:surface3DChart>
      <c:catAx>
        <c:axId val="149505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Replicate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059456"/>
        <c:crosses val="autoZero"/>
        <c:auto val="1"/>
        <c:lblAlgn val="ctr"/>
        <c:lblOffset val="100"/>
        <c:noMultiLvlLbl val="0"/>
      </c:catAx>
      <c:valAx>
        <c:axId val="149505945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055616"/>
        <c:crosses val="autoZero"/>
        <c:crossBetween val="midCat"/>
      </c:valAx>
      <c:serAx>
        <c:axId val="107514064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0594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Cpm (without process variance)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2009623797025375E-2"/>
                  <c:y val="-4.186046511627906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'R. WILSON'!$K$86:$P$86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'R. WILSON'!$K$87:$P$87</c:f>
              <c:numCache>
                <c:formatCode>0.00</c:formatCode>
                <c:ptCount val="6"/>
                <c:pt idx="0">
                  <c:v>1.515324649996455</c:v>
                </c:pt>
                <c:pt idx="1">
                  <c:v>2.3470264635347222</c:v>
                </c:pt>
                <c:pt idx="2">
                  <c:v>4.5459739499893574</c:v>
                </c:pt>
                <c:pt idx="3">
                  <c:v>6.0612985999858342</c:v>
                </c:pt>
                <c:pt idx="4">
                  <c:v>7.5766232499822506</c:v>
                </c:pt>
                <c:pt idx="5">
                  <c:v>9.0919478999787149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5D-4C57-A738-4A7A3BE24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174160"/>
        <c:axId val="1509173200"/>
      </c:scatterChart>
      <c:valAx>
        <c:axId val="150917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173200"/>
        <c:crosses val="autoZero"/>
        <c:crossBetween val="midCat"/>
      </c:valAx>
      <c:valAx>
        <c:axId val="150917320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17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OOS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16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'R. WILSON'!$K$105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'R. WILSON'!$J$106:$J$111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WILSON'!$K$106:$K$111</c:f>
              <c:numCache>
                <c:formatCode>0.00000000000%</c:formatCode>
                <c:ptCount val="6"/>
                <c:pt idx="0">
                  <c:v>1.3480106055094486E-4</c:v>
                </c:pt>
                <c:pt idx="1">
                  <c:v>1.5254420025707127E-6</c:v>
                </c:pt>
                <c:pt idx="2">
                  <c:v>8.3258185730757386E-8</c:v>
                </c:pt>
                <c:pt idx="3">
                  <c:v>1.0760132558096634E-8</c:v>
                </c:pt>
                <c:pt idx="4">
                  <c:v>2.3551837936603018E-9</c:v>
                </c:pt>
                <c:pt idx="5">
                  <c:v>7.2873969935893949E-10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7-4A62-924C-732B48D9C993}"/>
            </c:ext>
          </c:extLst>
        </c:ser>
        <c:ser>
          <c:idx val="1"/>
          <c:order val="1"/>
          <c:tx>
            <c:strRef>
              <c:f>'R. WILSON'!$L$105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'R. WILSON'!$J$106:$J$111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WILSON'!$L$106:$L$111</c:f>
              <c:numCache>
                <c:formatCode>0.00000000000%</c:formatCode>
                <c:ptCount val="6"/>
                <c:pt idx="0">
                  <c:v>2.6687137809044502E-8</c:v>
                </c:pt>
                <c:pt idx="1">
                  <c:v>2.5004206038561865E-10</c:v>
                </c:pt>
                <c:pt idx="2">
                  <c:v>2.7041742532506165E-11</c:v>
                </c:pt>
                <c:pt idx="3">
                  <c:v>7.3573361023569877E-12</c:v>
                </c:pt>
                <c:pt idx="4">
                  <c:v>3.1301647953039644E-12</c:v>
                </c:pt>
                <c:pt idx="5">
                  <c:v>1.7107836993510536E-12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7-4A62-924C-732B48D9C993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'R. WILSON'!$J$106:$J$111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WILSON'!$M$106:$M$111</c:f>
              <c:numCache>
                <c:formatCode>0.00000000000%</c:formatCode>
                <c:ptCount val="6"/>
                <c:pt idx="0">
                  <c:v>4.1224528568466193E-10</c:v>
                </c:pt>
                <c:pt idx="1">
                  <c:v>1.3961183033898655E-11</c:v>
                </c:pt>
                <c:pt idx="2">
                  <c:v>3.4573436961444441E-12</c:v>
                </c:pt>
                <c:pt idx="3">
                  <c:v>1.613834056941633E-12</c:v>
                </c:pt>
                <c:pt idx="4">
                  <c:v>9.9869081953244796E-13</c:v>
                </c:pt>
                <c:pt idx="5">
                  <c:v>7.1794853681972528E-13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7-4A62-924C-732B48D9C993}"/>
            </c:ext>
          </c:extLst>
        </c:ser>
        <c:ser>
          <c:idx val="3"/>
          <c:order val="3"/>
          <c:tx>
            <c:strRef>
              <c:f>'R. WILSON'!$N$105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'R. WILSON'!$J$106:$J$111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WILSON'!$N$106:$N$111</c:f>
              <c:numCache>
                <c:formatCode>0.00000000000%</c:formatCode>
                <c:ptCount val="6"/>
                <c:pt idx="0">
                  <c:v>5.4611843941375013E-11</c:v>
                </c:pt>
                <c:pt idx="1">
                  <c:v>4.6845939713552825E-12</c:v>
                </c:pt>
                <c:pt idx="2">
                  <c:v>1.8223156910591592E-12</c:v>
                </c:pt>
                <c:pt idx="3">
                  <c:v>1.1055261738941488E-12</c:v>
                </c:pt>
                <c:pt idx="4">
                  <c:v>8.1135428397789244E-13</c:v>
                </c:pt>
                <c:pt idx="5">
                  <c:v>6.5743089935313312E-13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7-4A62-924C-732B48D9C993}"/>
            </c:ext>
          </c:extLst>
        </c:ser>
        <c:ser>
          <c:idx val="4"/>
          <c:order val="4"/>
          <c:tx>
            <c:strRef>
              <c:f>'R. WILSON'!$O$105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'R. WILSON'!$J$106:$J$111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WILSON'!$O$106:$O$111</c:f>
              <c:numCache>
                <c:formatCode>0.00000000000%</c:formatCode>
                <c:ptCount val="6"/>
                <c:pt idx="0">
                  <c:v>1.8560547682857646E-11</c:v>
                </c:pt>
                <c:pt idx="1">
                  <c:v>2.8853852552201108E-12</c:v>
                </c:pt>
                <c:pt idx="2">
                  <c:v>1.4493787719757054E-12</c:v>
                </c:pt>
                <c:pt idx="3">
                  <c:v>1.0125825523596892E-12</c:v>
                </c:pt>
                <c:pt idx="4">
                  <c:v>8.126080568983341E-13</c:v>
                </c:pt>
                <c:pt idx="5">
                  <c:v>7.0029721921755856E-13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C7-4A62-924C-732B48D9C993}"/>
            </c:ext>
          </c:extLst>
        </c:ser>
        <c:ser>
          <c:idx val="5"/>
          <c:order val="5"/>
          <c:tx>
            <c:strRef>
              <c:f>'R. WILSON'!$P$105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'R. WILSON'!$J$106:$J$111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'R. WILSON'!$P$106:$P$111</c:f>
              <c:numCache>
                <c:formatCode>0.00000000000%</c:formatCode>
                <c:ptCount val="6"/>
                <c:pt idx="0">
                  <c:v>9.871163106345367E-12</c:v>
                </c:pt>
                <c:pt idx="1">
                  <c:v>2.2683573517577523E-12</c:v>
                </c:pt>
                <c:pt idx="2">
                  <c:v>1.3334359888451543E-12</c:v>
                </c:pt>
                <c:pt idx="3">
                  <c:v>1.0137566758136953E-12</c:v>
                </c:pt>
                <c:pt idx="4">
                  <c:v>8.576128611509955E-13</c:v>
                </c:pt>
                <c:pt idx="5">
                  <c:v>7.6620320502875985E-13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C7-4A62-924C-732B48D9C99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519214592"/>
        <c:axId val="1519218432"/>
        <c:axId val="1098670111"/>
      </c:surface3DChart>
      <c:catAx>
        <c:axId val="151921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Replicate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9218432"/>
        <c:crosses val="autoZero"/>
        <c:auto val="1"/>
        <c:lblAlgn val="ctr"/>
        <c:lblOffset val="100"/>
        <c:noMultiLvlLbl val="0"/>
      </c:catAx>
      <c:valAx>
        <c:axId val="15192184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00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9214592"/>
        <c:crosses val="autoZero"/>
        <c:crossBetween val="midCat"/>
      </c:valAx>
      <c:serAx>
        <c:axId val="1098670111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921843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Prob(OOS)</a:t>
            </a:r>
            <a:r>
              <a:rPr lang="en-US" baseline="0"/>
              <a:t> from 2 run and 2 replicate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359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'R. WILSON'!$L$105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'R. WILSON'!$J$107:$J$111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'R. WILSON'!$L$107:$L$111</c:f>
              <c:numCache>
                <c:formatCode>0.00000000000%</c:formatCode>
                <c:ptCount val="5"/>
                <c:pt idx="0">
                  <c:v>2.5004206038561865E-10</c:v>
                </c:pt>
                <c:pt idx="1">
                  <c:v>2.7041742532506165E-11</c:v>
                </c:pt>
                <c:pt idx="2">
                  <c:v>7.3573361023569877E-12</c:v>
                </c:pt>
                <c:pt idx="3">
                  <c:v>3.1301647953039644E-12</c:v>
                </c:pt>
                <c:pt idx="4">
                  <c:v>1.7107836993510536E-12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6-48C0-8C5A-848D70F281C5}"/>
            </c:ext>
          </c:extLst>
        </c:ser>
        <c:ser>
          <c:idx val="1"/>
          <c:order val="1"/>
          <c:tx>
            <c:strRef>
              <c:f>'R. WILSON'!$M$105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'R. WILSON'!$J$107:$J$111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'R. WILSON'!$M$107:$M$111</c:f>
              <c:numCache>
                <c:formatCode>0.00000000000%</c:formatCode>
                <c:ptCount val="5"/>
                <c:pt idx="0">
                  <c:v>1.3961183033898655E-11</c:v>
                </c:pt>
                <c:pt idx="1">
                  <c:v>3.4573436961444441E-12</c:v>
                </c:pt>
                <c:pt idx="2">
                  <c:v>1.613834056941633E-12</c:v>
                </c:pt>
                <c:pt idx="3">
                  <c:v>9.9869081953244796E-13</c:v>
                </c:pt>
                <c:pt idx="4">
                  <c:v>7.1794853681972528E-13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D6-48C0-8C5A-848D70F281C5}"/>
            </c:ext>
          </c:extLst>
        </c:ser>
        <c:ser>
          <c:idx val="2"/>
          <c:order val="2"/>
          <c:tx>
            <c:strRef>
              <c:f>'R. WILSON'!$N$105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'R. WILSON'!$J$107:$J$111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'R. WILSON'!$N$107:$N$111</c:f>
              <c:numCache>
                <c:formatCode>0.00000000000%</c:formatCode>
                <c:ptCount val="5"/>
                <c:pt idx="0">
                  <c:v>4.6845939713552825E-12</c:v>
                </c:pt>
                <c:pt idx="1">
                  <c:v>1.8223156910591592E-12</c:v>
                </c:pt>
                <c:pt idx="2">
                  <c:v>1.1055261738941488E-12</c:v>
                </c:pt>
                <c:pt idx="3">
                  <c:v>8.1135428397789244E-13</c:v>
                </c:pt>
                <c:pt idx="4">
                  <c:v>6.5743089935313312E-13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D6-48C0-8C5A-848D70F281C5}"/>
            </c:ext>
          </c:extLst>
        </c:ser>
        <c:ser>
          <c:idx val="3"/>
          <c:order val="3"/>
          <c:tx>
            <c:strRef>
              <c:f>'R. WILSON'!$O$105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'R. WILSON'!$J$107:$J$111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'R. WILSON'!$O$107:$O$111</c:f>
              <c:numCache>
                <c:formatCode>0.00000000000%</c:formatCode>
                <c:ptCount val="5"/>
                <c:pt idx="0">
                  <c:v>2.8853852552201108E-12</c:v>
                </c:pt>
                <c:pt idx="1">
                  <c:v>1.4493787719757054E-12</c:v>
                </c:pt>
                <c:pt idx="2">
                  <c:v>1.0125825523596892E-12</c:v>
                </c:pt>
                <c:pt idx="3">
                  <c:v>8.126080568983341E-13</c:v>
                </c:pt>
                <c:pt idx="4">
                  <c:v>7.0029721921755856E-13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D6-48C0-8C5A-848D70F281C5}"/>
            </c:ext>
          </c:extLst>
        </c:ser>
        <c:ser>
          <c:idx val="4"/>
          <c:order val="4"/>
          <c:tx>
            <c:strRef>
              <c:f>'R. WILSON'!$P$105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'R. WILSON'!$J$107:$J$111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'R. WILSON'!$P$107:$P$111</c:f>
              <c:numCache>
                <c:formatCode>0.00000000000%</c:formatCode>
                <c:ptCount val="5"/>
                <c:pt idx="0">
                  <c:v>2.2683573517577523E-12</c:v>
                </c:pt>
                <c:pt idx="1">
                  <c:v>1.3334359888451543E-12</c:v>
                </c:pt>
                <c:pt idx="2">
                  <c:v>1.0137566758136953E-12</c:v>
                </c:pt>
                <c:pt idx="3">
                  <c:v>8.576128611509955E-13</c:v>
                </c:pt>
                <c:pt idx="4">
                  <c:v>7.6620320502875985E-13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D6-48C0-8C5A-848D70F281C5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34196496"/>
        <c:axId val="835676608"/>
        <c:axId val="649507632"/>
      </c:surface3DChart>
      <c:catAx>
        <c:axId val="6341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Replicate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676608"/>
        <c:crosses val="autoZero"/>
        <c:auto val="1"/>
        <c:lblAlgn val="ctr"/>
        <c:lblOffset val="100"/>
        <c:noMultiLvlLbl val="0"/>
      </c:catAx>
      <c:valAx>
        <c:axId val="8356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00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196496"/>
        <c:crosses val="autoZero"/>
        <c:crossBetween val="midCat"/>
      </c:valAx>
      <c:serAx>
        <c:axId val="64950763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676608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Prob(OOS) from 3 run and 3 replicate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'R. WILSON'!$M$105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'R. WILSON'!$J$108:$J$111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'R. WILSON'!$M$108:$M$111</c:f>
              <c:numCache>
                <c:formatCode>0.00000000000%</c:formatCode>
                <c:ptCount val="4"/>
                <c:pt idx="0">
                  <c:v>3.4573436961444441E-12</c:v>
                </c:pt>
                <c:pt idx="1">
                  <c:v>1.613834056941633E-12</c:v>
                </c:pt>
                <c:pt idx="2">
                  <c:v>9.9869081953244796E-13</c:v>
                </c:pt>
                <c:pt idx="3">
                  <c:v>7.1794853681972528E-13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6E4-81AE-79D4B1CCC18C}"/>
            </c:ext>
          </c:extLst>
        </c:ser>
        <c:ser>
          <c:idx val="1"/>
          <c:order val="1"/>
          <c:tx>
            <c:strRef>
              <c:f>'R. WILSON'!$N$105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'R. WILSON'!$J$108:$J$111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'R. WILSON'!$N$108:$N$111</c:f>
              <c:numCache>
                <c:formatCode>0.00000000000%</c:formatCode>
                <c:ptCount val="4"/>
                <c:pt idx="0">
                  <c:v>1.8223156910591592E-12</c:v>
                </c:pt>
                <c:pt idx="1">
                  <c:v>1.1055261738941488E-12</c:v>
                </c:pt>
                <c:pt idx="2">
                  <c:v>8.1135428397789244E-13</c:v>
                </c:pt>
                <c:pt idx="3">
                  <c:v>6.5743089935313312E-13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A-46E4-81AE-79D4B1CCC18C}"/>
            </c:ext>
          </c:extLst>
        </c:ser>
        <c:ser>
          <c:idx val="2"/>
          <c:order val="2"/>
          <c:tx>
            <c:strRef>
              <c:f>'R. WILSON'!$O$105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'R. WILSON'!$J$108:$J$111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'R. WILSON'!$O$108:$O$111</c:f>
              <c:numCache>
                <c:formatCode>0.00000000000%</c:formatCode>
                <c:ptCount val="4"/>
                <c:pt idx="0">
                  <c:v>1.4493787719757054E-12</c:v>
                </c:pt>
                <c:pt idx="1">
                  <c:v>1.0125825523596892E-12</c:v>
                </c:pt>
                <c:pt idx="2">
                  <c:v>8.126080568983341E-13</c:v>
                </c:pt>
                <c:pt idx="3">
                  <c:v>7.0029721921755856E-13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A-46E4-81AE-79D4B1CCC18C}"/>
            </c:ext>
          </c:extLst>
        </c:ser>
        <c:ser>
          <c:idx val="3"/>
          <c:order val="3"/>
          <c:tx>
            <c:strRef>
              <c:f>'R. WILSON'!$P$105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'R. WILSON'!$J$108:$J$111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'R. WILSON'!$P$108:$P$111</c:f>
              <c:numCache>
                <c:formatCode>0.00000000000%</c:formatCode>
                <c:ptCount val="4"/>
                <c:pt idx="0">
                  <c:v>1.3334359888451543E-12</c:v>
                </c:pt>
                <c:pt idx="1">
                  <c:v>1.0137566758136953E-12</c:v>
                </c:pt>
                <c:pt idx="2">
                  <c:v>8.576128611509955E-13</c:v>
                </c:pt>
                <c:pt idx="3">
                  <c:v>7.6620320502875985E-13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A-46E4-81AE-79D4B1CCC18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063878239"/>
        <c:axId val="1063848959"/>
        <c:axId val="655527344"/>
      </c:surface3DChart>
      <c:catAx>
        <c:axId val="1063878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Replicate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3848959"/>
        <c:crosses val="autoZero"/>
        <c:auto val="1"/>
        <c:lblAlgn val="ctr"/>
        <c:lblOffset val="100"/>
        <c:noMultiLvlLbl val="0"/>
      </c:catAx>
      <c:valAx>
        <c:axId val="106384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3878239"/>
        <c:crosses val="autoZero"/>
        <c:crossBetween val="midCat"/>
      </c:valAx>
      <c:serAx>
        <c:axId val="65552734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3848959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Cpm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'900 model'!$K$11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'900 model'!$J$12:$J$17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model'!$K$12:$K$17</c:f>
              <c:numCache>
                <c:formatCode>0.00</c:formatCode>
                <c:ptCount val="6"/>
                <c:pt idx="0">
                  <c:v>0.72586201950482521</c:v>
                </c:pt>
                <c:pt idx="1">
                  <c:v>0.74172055913815849</c:v>
                </c:pt>
                <c:pt idx="2">
                  <c:v>0.74724229165173617</c:v>
                </c:pt>
                <c:pt idx="3">
                  <c:v>0.75004980786132835</c:v>
                </c:pt>
                <c:pt idx="4">
                  <c:v>0.75174958364215405</c:v>
                </c:pt>
                <c:pt idx="5">
                  <c:v>0.75288920868409415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A-4913-A18E-0E49394EE6A1}"/>
            </c:ext>
          </c:extLst>
        </c:ser>
        <c:ser>
          <c:idx val="1"/>
          <c:order val="1"/>
          <c:tx>
            <c:strRef>
              <c:f>'900 model'!$L$11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'900 model'!$J$12:$J$17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model'!$L$12:$L$17</c:f>
              <c:numCache>
                <c:formatCode>0.00</c:formatCode>
                <c:ptCount val="6"/>
                <c:pt idx="0">
                  <c:v>0.85664451170585576</c:v>
                </c:pt>
                <c:pt idx="1">
                  <c:v>0.8695491850745114</c:v>
                </c:pt>
                <c:pt idx="2">
                  <c:v>0.87398209947956707</c:v>
                </c:pt>
                <c:pt idx="3">
                  <c:v>0.87622413239277841</c:v>
                </c:pt>
                <c:pt idx="4">
                  <c:v>0.87757766273340254</c:v>
                </c:pt>
                <c:pt idx="5">
                  <c:v>0.87848350882015425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A-4913-A18E-0E49394EE6A1}"/>
            </c:ext>
          </c:extLst>
        </c:ser>
        <c:ser>
          <c:idx val="2"/>
          <c:order val="2"/>
          <c:tx>
            <c:strRef>
              <c:f>'900 model'!$M$11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'900 model'!$J$12:$J$17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model'!$M$12:$M$17</c:f>
              <c:numCache>
                <c:formatCode>0.00</c:formatCode>
                <c:ptCount val="6"/>
                <c:pt idx="0">
                  <c:v>0.91891482422972348</c:v>
                </c:pt>
                <c:pt idx="1">
                  <c:v>0.92947789286897764</c:v>
                </c:pt>
                <c:pt idx="2">
                  <c:v>0.93308070029903145</c:v>
                </c:pt>
                <c:pt idx="3">
                  <c:v>0.93489788608277102</c:v>
                </c:pt>
                <c:pt idx="4">
                  <c:v>0.93599330696797511</c:v>
                </c:pt>
                <c:pt idx="5">
                  <c:v>0.93672573036127571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6A-4913-A18E-0E49394EE6A1}"/>
            </c:ext>
          </c:extLst>
        </c:ser>
        <c:ser>
          <c:idx val="3"/>
          <c:order val="3"/>
          <c:tx>
            <c:v>4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'900 model'!$J$12:$J$17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model'!$N$12:$N$17</c:f>
              <c:numCache>
                <c:formatCode>0.00</c:formatCode>
                <c:ptCount val="6"/>
                <c:pt idx="0">
                  <c:v>0.95561413805387529</c:v>
                </c:pt>
                <c:pt idx="1">
                  <c:v>0.96449502134365617</c:v>
                </c:pt>
                <c:pt idx="2">
                  <c:v>0.96751079611976332</c:v>
                </c:pt>
                <c:pt idx="3">
                  <c:v>0.96902933075857345</c:v>
                </c:pt>
                <c:pt idx="4">
                  <c:v>0.96994389080894794</c:v>
                </c:pt>
                <c:pt idx="5">
                  <c:v>0.97055503806058152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6A-4913-A18E-0E49394EE6A1}"/>
            </c:ext>
          </c:extLst>
        </c:ser>
        <c:ser>
          <c:idx val="4"/>
          <c:order val="4"/>
          <c:tx>
            <c:strRef>
              <c:f>'900 model'!$O$11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'900 model'!$J$12:$J$17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model'!$O$12:$O$17</c:f>
              <c:numCache>
                <c:formatCode>0.00</c:formatCode>
                <c:ptCount val="6"/>
                <c:pt idx="0">
                  <c:v>0.97986312435560385</c:v>
                </c:pt>
                <c:pt idx="1">
                  <c:v>0.98750554822023862</c:v>
                </c:pt>
                <c:pt idx="2">
                  <c:v>0.99009303810329807</c:v>
                </c:pt>
                <c:pt idx="3">
                  <c:v>0.99139443372278124</c:v>
                </c:pt>
                <c:pt idx="4">
                  <c:v>0.99217773865023917</c:v>
                </c:pt>
                <c:pt idx="5">
                  <c:v>0.99270097460133111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6A-4913-A18E-0E49394EE6A1}"/>
            </c:ext>
          </c:extLst>
        </c:ser>
        <c:ser>
          <c:idx val="5"/>
          <c:order val="5"/>
          <c:tx>
            <c:strRef>
              <c:f>'900 model'!$P$11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'900 model'!$J$12:$J$17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model'!$P$12:$P$17</c:f>
              <c:numCache>
                <c:formatCode>0.00</c:formatCode>
                <c:ptCount val="6"/>
                <c:pt idx="0">
                  <c:v>0.99709370990041646</c:v>
                </c:pt>
                <c:pt idx="1">
                  <c:v>1.0037935407685523</c:v>
                </c:pt>
                <c:pt idx="2">
                  <c:v>1.0060570103717656</c:v>
                </c:pt>
                <c:pt idx="3">
                  <c:v>1.0071945022427486</c:v>
                </c:pt>
                <c:pt idx="4">
                  <c:v>1.0078788521424158</c:v>
                </c:pt>
                <c:pt idx="5">
                  <c:v>1.0083358611525881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6A-4913-A18E-0E49394EE6A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065858976"/>
        <c:axId val="1065860416"/>
        <c:axId val="1052110352"/>
      </c:surface3DChart>
      <c:catAx>
        <c:axId val="106585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Replicate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5860416"/>
        <c:crosses val="autoZero"/>
        <c:auto val="1"/>
        <c:lblAlgn val="ctr"/>
        <c:lblOffset val="100"/>
        <c:noMultiLvlLbl val="0"/>
      </c:catAx>
      <c:valAx>
        <c:axId val="106586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5858976"/>
        <c:crosses val="autoZero"/>
        <c:crossBetween val="midCat"/>
      </c:valAx>
      <c:serAx>
        <c:axId val="10521103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58604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ProbOOS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1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'900 model'!$S$11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'900 model'!$R$12:$R$17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model'!$S$12:$S$17</c:f>
              <c:numCache>
                <c:formatCode>0.00%</c:formatCode>
                <c:ptCount val="6"/>
                <c:pt idx="0">
                  <c:v>2.9436868411842163E-2</c:v>
                </c:pt>
                <c:pt idx="1">
                  <c:v>2.6070386472972686E-2</c:v>
                </c:pt>
                <c:pt idx="2">
                  <c:v>2.4979029839829157E-2</c:v>
                </c:pt>
                <c:pt idx="3">
                  <c:v>2.443946159937687E-2</c:v>
                </c:pt>
                <c:pt idx="4">
                  <c:v>2.4117719468278329E-2</c:v>
                </c:pt>
                <c:pt idx="5">
                  <c:v>2.3904067713740155E-2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D-4082-BABB-C0079D0E87F8}"/>
            </c:ext>
          </c:extLst>
        </c:ser>
        <c:ser>
          <c:idx val="1"/>
          <c:order val="1"/>
          <c:tx>
            <c:strRef>
              <c:f>'900 model'!$T$11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'900 model'!$R$12:$R$17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model'!$T$12:$T$17</c:f>
              <c:numCache>
                <c:formatCode>0.00%</c:formatCode>
                <c:ptCount val="6"/>
                <c:pt idx="0">
                  <c:v>1.0171802840838061E-2</c:v>
                </c:pt>
                <c:pt idx="1">
                  <c:v>9.0900812085406082E-3</c:v>
                </c:pt>
                <c:pt idx="2">
                  <c:v>8.7429206120645635E-3</c:v>
                </c:pt>
                <c:pt idx="3">
                  <c:v>8.5718894556894888E-3</c:v>
                </c:pt>
                <c:pt idx="4">
                  <c:v>8.4700906675084509E-3</c:v>
                </c:pt>
                <c:pt idx="5">
                  <c:v>8.4025673839670662E-3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D-4082-BABB-C0079D0E87F8}"/>
            </c:ext>
          </c:extLst>
        </c:ser>
        <c:ser>
          <c:idx val="2"/>
          <c:order val="2"/>
          <c:tx>
            <c:strRef>
              <c:f>'900 model'!$U$11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'900 model'!$R$12:$R$17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model'!$U$12:$U$17</c:f>
              <c:numCache>
                <c:formatCode>0.00%</c:formatCode>
                <c:ptCount val="6"/>
                <c:pt idx="0">
                  <c:v>5.8379953488313036E-3</c:v>
                </c:pt>
                <c:pt idx="1">
                  <c:v>5.2963590573515927E-3</c:v>
                </c:pt>
                <c:pt idx="2">
                  <c:v>5.1222716268472645E-3</c:v>
                </c:pt>
                <c:pt idx="3">
                  <c:v>5.0364422160187553E-3</c:v>
                </c:pt>
                <c:pt idx="4">
                  <c:v>4.9853335087136422E-3</c:v>
                </c:pt>
                <c:pt idx="5">
                  <c:v>4.9514231712351284E-3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FD-4082-BABB-C0079D0E87F8}"/>
            </c:ext>
          </c:extLst>
        </c:ser>
        <c:ser>
          <c:idx val="3"/>
          <c:order val="3"/>
          <c:tx>
            <c:strRef>
              <c:f>'900 model'!$V$11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'900 model'!$R$12:$R$17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model'!$V$12:$V$17</c:f>
              <c:numCache>
                <c:formatCode>0.00%</c:formatCode>
                <c:ptCount val="6"/>
                <c:pt idx="0">
                  <c:v>4.1458939493813343E-3</c:v>
                </c:pt>
                <c:pt idx="1">
                  <c:v>3.8099241052682292E-3</c:v>
                </c:pt>
                <c:pt idx="2">
                  <c:v>3.7015888179495918E-3</c:v>
                </c:pt>
                <c:pt idx="3">
                  <c:v>3.6481056309754381E-3</c:v>
                </c:pt>
                <c:pt idx="4">
                  <c:v>3.6162346117760221E-3</c:v>
                </c:pt>
                <c:pt idx="5">
                  <c:v>3.5950784371104418E-3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FD-4082-BABB-C0079D0E87F8}"/>
            </c:ext>
          </c:extLst>
        </c:ser>
        <c:ser>
          <c:idx val="4"/>
          <c:order val="4"/>
          <c:tx>
            <c:strRef>
              <c:f>'900 model'!$W$11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'900 model'!$R$12:$R$17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model'!$W$12:$W$17</c:f>
              <c:numCache>
                <c:formatCode>0.00%</c:formatCode>
                <c:ptCount val="6"/>
                <c:pt idx="0">
                  <c:v>3.2864747376639258E-3</c:v>
                </c:pt>
                <c:pt idx="1">
                  <c:v>3.0513531142549559E-3</c:v>
                </c:pt>
                <c:pt idx="2">
                  <c:v>2.9752928592041788E-3</c:v>
                </c:pt>
                <c:pt idx="3">
                  <c:v>2.9376952953757089E-3</c:v>
                </c:pt>
                <c:pt idx="4">
                  <c:v>2.9152750039854935E-3</c:v>
                </c:pt>
                <c:pt idx="5">
                  <c:v>2.9003857043384969E-3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FD-4082-BABB-C0079D0E87F8}"/>
            </c:ext>
          </c:extLst>
        </c:ser>
        <c:ser>
          <c:idx val="5"/>
          <c:order val="5"/>
          <c:tx>
            <c:strRef>
              <c:f>'900 model'!$X$11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'900 model'!$R$12:$R$17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'900 model'!$X$12:$X$17</c:f>
              <c:numCache>
                <c:formatCode>0.00%</c:formatCode>
                <c:ptCount val="6"/>
                <c:pt idx="0">
                  <c:v>2.7780960679293213E-3</c:v>
                </c:pt>
                <c:pt idx="1">
                  <c:v>2.600626388356612E-3</c:v>
                </c:pt>
                <c:pt idx="2">
                  <c:v>2.5430533731699021E-3</c:v>
                </c:pt>
                <c:pt idx="3">
                  <c:v>2.5145627072947932E-3</c:v>
                </c:pt>
                <c:pt idx="4">
                  <c:v>2.4975628321519299E-3</c:v>
                </c:pt>
                <c:pt idx="5">
                  <c:v>2.4862689329158416E-3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FD-4082-BABB-C0079D0E87F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880609199"/>
        <c:axId val="1880609679"/>
        <c:axId val="612691632"/>
      </c:surface3DChart>
      <c:catAx>
        <c:axId val="188060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Replicate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0609679"/>
        <c:crosses val="autoZero"/>
        <c:auto val="1"/>
        <c:lblAlgn val="ctr"/>
        <c:lblOffset val="100"/>
        <c:noMultiLvlLbl val="0"/>
      </c:catAx>
      <c:valAx>
        <c:axId val="188060967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ProbOOS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0609199"/>
        <c:crosses val="autoZero"/>
        <c:crossBetween val="midCat"/>
      </c:valAx>
      <c:serAx>
        <c:axId val="61269163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06096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/>
              <a:t>Динамика теоретического</a:t>
            </a:r>
            <a:r>
              <a:rPr lang="ru-RU" sz="2000" baseline="0"/>
              <a:t> числа аналитических циклов</a:t>
            </a:r>
            <a:endParaRPr lang="ru-RU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ряд итераций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'900 model'!$J$54:$T$54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'900 model'!$J$50:$T$50</c:f>
              <c:numCache>
                <c:formatCode>0</c:formatCode>
                <c:ptCount val="11"/>
                <c:pt idx="0">
                  <c:v>12.994710012119464</c:v>
                </c:pt>
                <c:pt idx="1">
                  <c:v>15.974969627398188</c:v>
                </c:pt>
                <c:pt idx="2">
                  <c:v>15.257592396062165</c:v>
                </c:pt>
                <c:pt idx="3">
                  <c:v>15.257592396062165</c:v>
                </c:pt>
                <c:pt idx="4">
                  <c:v>15.257592396062165</c:v>
                </c:pt>
                <c:pt idx="5">
                  <c:v>15.257592396062165</c:v>
                </c:pt>
                <c:pt idx="6">
                  <c:v>15.257592396062165</c:v>
                </c:pt>
                <c:pt idx="7">
                  <c:v>15.257592396062165</c:v>
                </c:pt>
                <c:pt idx="8">
                  <c:v>15.257592396062165</c:v>
                </c:pt>
                <c:pt idx="9">
                  <c:v>15.257592396062165</c:v>
                </c:pt>
                <c:pt idx="10">
                  <c:v>15.257592396062165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B6-4D4C-BE6E-93E15239A5D5}"/>
            </c:ext>
          </c:extLst>
        </c:ser>
        <c:ser>
          <c:idx val="1"/>
          <c:order val="1"/>
          <c:tx>
            <c:v>2 ряд итераций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'900 model'!$J$54:$T$54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'900 model'!$J$51:$T$51</c:f>
              <c:numCache>
                <c:formatCode>0</c:formatCode>
                <c:ptCount val="11"/>
                <c:pt idx="0">
                  <c:v>1.6407401882926489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B6-4D4C-BE6E-93E15239A5D5}"/>
            </c:ext>
          </c:extLst>
        </c:ser>
        <c:ser>
          <c:idx val="2"/>
          <c:order val="2"/>
          <c:tx>
            <c:v>3 ряд итераций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'900 model'!$J$54:$T$54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'900 model'!$J$52:$T$52</c:f>
              <c:numCache>
                <c:formatCode>0</c:formatCode>
                <c:ptCount val="11"/>
                <c:pt idx="0">
                  <c:v>3.3127971313890323</c:v>
                </c:pt>
                <c:pt idx="1">
                  <c:v>13.299030541653364</c:v>
                </c:pt>
                <c:pt idx="2">
                  <c:v>3.999999588809656</c:v>
                </c:pt>
                <c:pt idx="3">
                  <c:v>13.299030541653364</c:v>
                </c:pt>
                <c:pt idx="4">
                  <c:v>3.999999588809656</c:v>
                </c:pt>
                <c:pt idx="5">
                  <c:v>13.299030541653364</c:v>
                </c:pt>
                <c:pt idx="6">
                  <c:v>3.999999588809656</c:v>
                </c:pt>
                <c:pt idx="7">
                  <c:v>13.299030541653364</c:v>
                </c:pt>
                <c:pt idx="8">
                  <c:v>3.999999588809656</c:v>
                </c:pt>
                <c:pt idx="9">
                  <c:v>13.299030541653364</c:v>
                </c:pt>
                <c:pt idx="10">
                  <c:v>3.999999588809656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B6-4D4C-BE6E-93E15239A5D5}"/>
            </c:ext>
          </c:extLst>
        </c:ser>
        <c:ser>
          <c:idx val="3"/>
          <c:order val="3"/>
          <c:tx>
            <c:v>граница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'900 model'!$J$54:$T$54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'900 model'!$J$55:$T$55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B6-4D4C-BE6E-93E15239A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13535"/>
        <c:axId val="28520255"/>
      </c:lineChart>
      <c:catAx>
        <c:axId val="2851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итерации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20255"/>
        <c:crosses val="autoZero"/>
        <c:auto val="1"/>
        <c:lblAlgn val="ctr"/>
        <c:lblOffset val="100"/>
        <c:noMultiLvlLbl val="0"/>
      </c:catAx>
      <c:valAx>
        <c:axId val="285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Количество аналитических</a:t>
                </a:r>
                <a:r>
                  <a:rPr lang="ru-RU" sz="1800" baseline="0"/>
                  <a:t> циклов</a:t>
                </a:r>
                <a:endParaRPr lang="ru-RU" sz="1800"/>
              </a:p>
            </c:rich>
          </c:tx>
          <c:layout>
            <c:manualLayout>
              <c:xMode val="edge"/>
              <c:yMode val="edge"/>
              <c:x val="1.9103024237163996E-2"/>
              <c:y val="0.13100705668576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 /><Relationship Id="rId3" Type="http://schemas.openxmlformats.org/officeDocument/2006/relationships/chart" Target="../charts/chart2.xml" /><Relationship Id="rId7" Type="http://schemas.openxmlformats.org/officeDocument/2006/relationships/chart" Target="../charts/chart6.xml" /><Relationship Id="rId2" Type="http://schemas.openxmlformats.org/officeDocument/2006/relationships/chart" Target="../charts/chart1.xml" /><Relationship Id="rId1" Type="http://schemas.openxmlformats.org/officeDocument/2006/relationships/image" Target="../media/image1.png" /><Relationship Id="rId6" Type="http://schemas.openxmlformats.org/officeDocument/2006/relationships/chart" Target="../charts/chart5.xml" /><Relationship Id="rId5" Type="http://schemas.openxmlformats.org/officeDocument/2006/relationships/chart" Target="../charts/chart4.xml" /><Relationship Id="rId4" Type="http://schemas.openxmlformats.org/officeDocument/2006/relationships/chart" Target="../charts/chart3.xml" 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 /><Relationship Id="rId2" Type="http://schemas.openxmlformats.org/officeDocument/2006/relationships/chart" Target="../charts/chart9.xml" /><Relationship Id="rId1" Type="http://schemas.openxmlformats.org/officeDocument/2006/relationships/chart" Target="../charts/chart8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619125</xdr:colOff>
      <xdr:row>23</xdr:row>
      <xdr:rowOff>30162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01D795-D7A4-091A-6363-63AA9DD75EB6}"/>
            </a:ext>
          </a:extLst>
        </xdr:cNvPr>
        <xdr:cNvSpPr txBox="1"/>
      </xdr:nvSpPr>
      <xdr:spPr>
        <a:xfrm>
          <a:off x="8458200" y="3106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32</xdr:row>
      <xdr:rowOff>30162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053F32-0820-48CF-8E86-EBF483CBC3E5}"/>
            </a:ext>
          </a:extLst>
        </xdr:cNvPr>
        <xdr:cNvSpPr txBox="1"/>
      </xdr:nvSpPr>
      <xdr:spPr>
        <a:xfrm>
          <a:off x="2587625" y="4284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39</xdr:row>
      <xdr:rowOff>30162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E71EE6E-98F9-40A9-951B-C45D4E978F49}"/>
            </a:ext>
          </a:extLst>
        </xdr:cNvPr>
        <xdr:cNvSpPr txBox="1"/>
      </xdr:nvSpPr>
      <xdr:spPr>
        <a:xfrm>
          <a:off x="2587625" y="5954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46</xdr:row>
      <xdr:rowOff>30162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86D436D-6CCA-4E98-8BF7-93DED5A2FB2D}"/>
            </a:ext>
          </a:extLst>
        </xdr:cNvPr>
        <xdr:cNvSpPr txBox="1"/>
      </xdr:nvSpPr>
      <xdr:spPr>
        <a:xfrm>
          <a:off x="2587625" y="7250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53</xdr:row>
      <xdr:rowOff>30162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FEADA04-5336-4387-86D4-9D47661314AD}"/>
            </a:ext>
          </a:extLst>
        </xdr:cNvPr>
        <xdr:cNvSpPr txBox="1"/>
      </xdr:nvSpPr>
      <xdr:spPr>
        <a:xfrm>
          <a:off x="2587625" y="8539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60</xdr:row>
      <xdr:rowOff>30162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D9BC135-C9B8-408C-BA4C-D08BEB4745D0}"/>
            </a:ext>
          </a:extLst>
        </xdr:cNvPr>
        <xdr:cNvSpPr txBox="1"/>
      </xdr:nvSpPr>
      <xdr:spPr>
        <a:xfrm>
          <a:off x="2587625" y="9828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67</xdr:row>
      <xdr:rowOff>30162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2A0ACCC-F6B5-4072-8793-B6B6CC263CD3}"/>
            </a:ext>
          </a:extLst>
        </xdr:cNvPr>
        <xdr:cNvSpPr txBox="1"/>
      </xdr:nvSpPr>
      <xdr:spPr>
        <a:xfrm>
          <a:off x="2587625" y="11117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8</xdr:col>
      <xdr:colOff>0</xdr:colOff>
      <xdr:row>30</xdr:row>
      <xdr:rowOff>0</xdr:rowOff>
    </xdr:from>
    <xdr:to>
      <xdr:col>13</xdr:col>
      <xdr:colOff>266700</xdr:colOff>
      <xdr:row>33</xdr:row>
      <xdr:rowOff>177800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30A811B-78C6-1C58-BCEA-BB9FDB4FC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5549900"/>
          <a:ext cx="36449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95250</xdr:colOff>
      <xdr:row>26</xdr:row>
      <xdr:rowOff>207961</xdr:rowOff>
    </xdr:from>
    <xdr:to>
      <xdr:col>25</xdr:col>
      <xdr:colOff>571500</xdr:colOff>
      <xdr:row>51</xdr:row>
      <xdr:rowOff>142874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67E8814D-23B6-535B-EE54-431A97E95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</xdr:colOff>
      <xdr:row>49</xdr:row>
      <xdr:rowOff>26987</xdr:rowOff>
    </xdr:from>
    <xdr:to>
      <xdr:col>15</xdr:col>
      <xdr:colOff>590550</xdr:colOff>
      <xdr:row>64</xdr:row>
      <xdr:rowOff>49212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CD9DBB15-60D7-6726-48FE-FF48EBB74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619125</xdr:colOff>
      <xdr:row>76</xdr:row>
      <xdr:rowOff>30162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8A714EA-DB59-4CEB-AB57-8C2147979014}"/>
            </a:ext>
          </a:extLst>
        </xdr:cNvPr>
        <xdr:cNvSpPr txBox="1"/>
      </xdr:nvSpPr>
      <xdr:spPr>
        <a:xfrm>
          <a:off x="2587625" y="5922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83</xdr:row>
      <xdr:rowOff>30162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DB4E72-3069-47AC-B37E-171036B5DFE8}"/>
            </a:ext>
          </a:extLst>
        </xdr:cNvPr>
        <xdr:cNvSpPr txBox="1"/>
      </xdr:nvSpPr>
      <xdr:spPr>
        <a:xfrm>
          <a:off x="2587625" y="7199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90</xdr:row>
      <xdr:rowOff>30162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9732F83-906A-4788-BB6B-F5D67751B584}"/>
            </a:ext>
          </a:extLst>
        </xdr:cNvPr>
        <xdr:cNvSpPr txBox="1"/>
      </xdr:nvSpPr>
      <xdr:spPr>
        <a:xfrm>
          <a:off x="2587625" y="84661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97</xdr:row>
      <xdr:rowOff>30162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E2558B9-0EB9-4E34-BEBE-E8F993C5CC9D}"/>
            </a:ext>
          </a:extLst>
        </xdr:cNvPr>
        <xdr:cNvSpPr txBox="1"/>
      </xdr:nvSpPr>
      <xdr:spPr>
        <a:xfrm>
          <a:off x="2587625" y="9732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104</xdr:row>
      <xdr:rowOff>30162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13BCB97-A9EF-45FE-B1EE-7969BFC1F9CB}"/>
            </a:ext>
          </a:extLst>
        </xdr:cNvPr>
        <xdr:cNvSpPr txBox="1"/>
      </xdr:nvSpPr>
      <xdr:spPr>
        <a:xfrm>
          <a:off x="2587625" y="10999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619125</xdr:colOff>
      <xdr:row>111</xdr:row>
      <xdr:rowOff>30162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D8FE9E4-F2A1-4AC0-8F20-AD2BF5B3C11B}"/>
            </a:ext>
          </a:extLst>
        </xdr:cNvPr>
        <xdr:cNvSpPr txBox="1"/>
      </xdr:nvSpPr>
      <xdr:spPr>
        <a:xfrm>
          <a:off x="2587625" y="12266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16</xdr:col>
      <xdr:colOff>76200</xdr:colOff>
      <xdr:row>73</xdr:row>
      <xdr:rowOff>76200</xdr:rowOff>
    </xdr:from>
    <xdr:to>
      <xdr:col>25</xdr:col>
      <xdr:colOff>552450</xdr:colOff>
      <xdr:row>98</xdr:row>
      <xdr:rowOff>46038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3076158-DE9F-4D3C-9072-DD0165F2E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596900</xdr:colOff>
      <xdr:row>87</xdr:row>
      <xdr:rowOff>57150</xdr:rowOff>
    </xdr:from>
    <xdr:to>
      <xdr:col>15</xdr:col>
      <xdr:colOff>428625</xdr:colOff>
      <xdr:row>101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7797D6F-FC7E-4DC7-9305-398C2DD29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285750</xdr:colOff>
      <xdr:row>112</xdr:row>
      <xdr:rowOff>26986</xdr:rowOff>
    </xdr:from>
    <xdr:to>
      <xdr:col>15</xdr:col>
      <xdr:colOff>542925</xdr:colOff>
      <xdr:row>142</xdr:row>
      <xdr:rowOff>126999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B1DE8BF-E11D-270D-8FA7-2CCA18963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542925</xdr:colOff>
      <xdr:row>112</xdr:row>
      <xdr:rowOff>30162</xdr:rowOff>
    </xdr:from>
    <xdr:to>
      <xdr:col>22</xdr:col>
      <xdr:colOff>415925</xdr:colOff>
      <xdr:row>127</xdr:row>
      <xdr:rowOff>65087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EFE645BA-9650-97F7-220D-95AB3E3F0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552450</xdr:colOff>
      <xdr:row>127</xdr:row>
      <xdr:rowOff>65087</xdr:rowOff>
    </xdr:from>
    <xdr:to>
      <xdr:col>22</xdr:col>
      <xdr:colOff>425450</xdr:colOff>
      <xdr:row>142</xdr:row>
      <xdr:rowOff>106362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2BC6A7BF-28B0-92CA-EDF8-7E30013E6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30162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D454A8-2432-4818-B1F9-A32A4DDE593E}"/>
            </a:ext>
          </a:extLst>
        </xdr:cNvPr>
        <xdr:cNvSpPr txBox="1"/>
      </xdr:nvSpPr>
      <xdr:spPr>
        <a:xfrm>
          <a:off x="2587625" y="13895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10</xdr:row>
      <xdr:rowOff>30162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D057C1-9509-4784-B424-10EFAEC794B7}"/>
            </a:ext>
          </a:extLst>
        </xdr:cNvPr>
        <xdr:cNvSpPr txBox="1"/>
      </xdr:nvSpPr>
      <xdr:spPr>
        <a:xfrm>
          <a:off x="2587625" y="13895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16</xdr:row>
      <xdr:rowOff>30162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167DB5-5118-4E94-8CC9-33E016350D39}"/>
            </a:ext>
          </a:extLst>
        </xdr:cNvPr>
        <xdr:cNvSpPr txBox="1"/>
      </xdr:nvSpPr>
      <xdr:spPr>
        <a:xfrm>
          <a:off x="2587625" y="15162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22</xdr:row>
      <xdr:rowOff>30162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E74322-211F-4E25-B57D-84C53DB849E6}"/>
            </a:ext>
          </a:extLst>
        </xdr:cNvPr>
        <xdr:cNvSpPr txBox="1"/>
      </xdr:nvSpPr>
      <xdr:spPr>
        <a:xfrm>
          <a:off x="2587625" y="164290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28</xdr:row>
      <xdr:rowOff>30162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BDBE7EB-5F1D-44FA-9A1E-020DDF0FF537}"/>
            </a:ext>
          </a:extLst>
        </xdr:cNvPr>
        <xdr:cNvSpPr txBox="1"/>
      </xdr:nvSpPr>
      <xdr:spPr>
        <a:xfrm>
          <a:off x="2587625" y="17695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34</xdr:row>
      <xdr:rowOff>30162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C47E523-6435-412D-A42B-AC44F3691363}"/>
            </a:ext>
          </a:extLst>
        </xdr:cNvPr>
        <xdr:cNvSpPr txBox="1"/>
      </xdr:nvSpPr>
      <xdr:spPr>
        <a:xfrm>
          <a:off x="2587625" y="18962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40</xdr:row>
      <xdr:rowOff>30162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D3DEA1-C8E6-4B48-B87E-8A14CF7AA834}"/>
            </a:ext>
          </a:extLst>
        </xdr:cNvPr>
        <xdr:cNvSpPr txBox="1"/>
      </xdr:nvSpPr>
      <xdr:spPr>
        <a:xfrm>
          <a:off x="2587625" y="20229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9</xdr:col>
      <xdr:colOff>22224</xdr:colOff>
      <xdr:row>17</xdr:row>
      <xdr:rowOff>7938</xdr:rowOff>
    </xdr:from>
    <xdr:to>
      <xdr:col>16</xdr:col>
      <xdr:colOff>196850</xdr:colOff>
      <xdr:row>40</xdr:row>
      <xdr:rowOff>85063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BFA0171E-8E54-6AAA-D295-494BC9F5F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581024</xdr:colOff>
      <xdr:row>17</xdr:row>
      <xdr:rowOff>30162</xdr:rowOff>
    </xdr:from>
    <xdr:to>
      <xdr:col>23</xdr:col>
      <xdr:colOff>1047749</xdr:colOff>
      <xdr:row>43</xdr:row>
      <xdr:rowOff>38100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18FD9BD7-FD0B-5D25-F04D-90489F37C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0</xdr:colOff>
      <xdr:row>51</xdr:row>
      <xdr:rowOff>30162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4971CC7-68C0-41B9-90EC-F0F7E5F18750}"/>
            </a:ext>
          </a:extLst>
        </xdr:cNvPr>
        <xdr:cNvSpPr txBox="1"/>
      </xdr:nvSpPr>
      <xdr:spPr>
        <a:xfrm>
          <a:off x="2438400" y="8942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51</xdr:row>
      <xdr:rowOff>30162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3D35868-6978-431C-A568-A34DC92FFE44}"/>
            </a:ext>
          </a:extLst>
        </xdr:cNvPr>
        <xdr:cNvSpPr txBox="1"/>
      </xdr:nvSpPr>
      <xdr:spPr>
        <a:xfrm>
          <a:off x="2438400" y="8942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52</xdr:row>
      <xdr:rowOff>30162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3C7EA42-1F85-43B7-9B44-647A6C6E0C47}"/>
            </a:ext>
          </a:extLst>
        </xdr:cNvPr>
        <xdr:cNvSpPr txBox="1"/>
      </xdr:nvSpPr>
      <xdr:spPr>
        <a:xfrm>
          <a:off x="2438400" y="8942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52</xdr:row>
      <xdr:rowOff>30162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25ED554-3F33-4E2F-BD94-1804C81031F0}"/>
            </a:ext>
          </a:extLst>
        </xdr:cNvPr>
        <xdr:cNvSpPr txBox="1"/>
      </xdr:nvSpPr>
      <xdr:spPr>
        <a:xfrm>
          <a:off x="2438400" y="8942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8</xdr:col>
      <xdr:colOff>739775</xdr:colOff>
      <xdr:row>52</xdr:row>
      <xdr:rowOff>188912</xdr:rowOff>
    </xdr:from>
    <xdr:to>
      <xdr:col>20</xdr:col>
      <xdr:colOff>19050</xdr:colOff>
      <xdr:row>84</xdr:row>
      <xdr:rowOff>28575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BF7653F-3E92-1072-1386-0D550A8D4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rgey Smirnov" id="{AA77802C-2AD0-494E-A500-E089F9B9F3C1}" userId="S::sergey.smirnov@grotexmed.com::1f31e2c7-fda2-4a1e-9eeb-bb2a161fab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4-09-04T15:09:24.25" personId="{AA77802C-2AD0-494E-A500-E089F9B9F3C1}" id="{C23A0259-3F07-43CA-B396-44677CAA73C6}">
    <text>Type “On” to implement Format Variability into the calculations. Type “Off” to keep IP constant to some predetermined value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2.xml" /><Relationship Id="rId4" Type="http://schemas.microsoft.com/office/2017/10/relationships/threadedComment" Target="../threadedComments/threadedCommen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6400-53BA-4A2E-B245-014942135863}">
  <dimension ref="A1:P119"/>
  <sheetViews>
    <sheetView topLeftCell="A54" zoomScaleNormal="100" workbookViewId="0">
      <selection activeCell="G32" sqref="G32"/>
    </sheetView>
  </sheetViews>
  <sheetFormatPr defaultRowHeight="15" x14ac:dyDescent="0.2"/>
  <cols>
    <col min="3" max="3" width="10.76171875" bestFit="1" customWidth="1"/>
    <col min="5" max="6" width="10.22265625" customWidth="1"/>
    <col min="7" max="7" width="9.68359375" customWidth="1"/>
    <col min="8" max="8" width="14.52734375" customWidth="1"/>
    <col min="10" max="10" width="10.4921875" customWidth="1"/>
    <col min="11" max="16" width="14.796875" customWidth="1"/>
  </cols>
  <sheetData>
    <row r="1" spans="1:10" x14ac:dyDescent="0.2">
      <c r="A1" t="s">
        <v>13</v>
      </c>
    </row>
    <row r="2" spans="1:10" x14ac:dyDescent="0.2">
      <c r="A2" s="3" t="s">
        <v>0</v>
      </c>
      <c r="B2" s="3" t="s">
        <v>4</v>
      </c>
      <c r="C2" s="3" t="s">
        <v>5</v>
      </c>
      <c r="D2" s="3" t="s">
        <v>6</v>
      </c>
      <c r="E2" s="3" t="s">
        <v>7</v>
      </c>
      <c r="F2" s="135" t="s">
        <v>12</v>
      </c>
      <c r="G2" s="135"/>
    </row>
    <row r="3" spans="1:10" x14ac:dyDescent="0.2">
      <c r="A3" s="1" t="s">
        <v>1</v>
      </c>
      <c r="B3" s="1">
        <v>20</v>
      </c>
      <c r="C3" s="1">
        <v>20</v>
      </c>
      <c r="D3" s="1">
        <f>(LN(1.41)-LN(0.71))/(6*SQRT((((LN(1+(B3/100)))^2)/3)+((LN(1+(C3/100)))^2)))</f>
        <v>0.54314542853715386</v>
      </c>
      <c r="E3" s="2">
        <f>2*_xlfn.NORM.S.DIST(-3*D3,TRUE)</f>
        <v>0.10322069257249294</v>
      </c>
      <c r="F3" s="8">
        <f>(((_xlfn.T.INV(0.95,7)+_xlfn.T.INV(0.975,7))^2)*(LN(1+(B3/100))^2))/((LN(1+(C3/100))^2))</f>
        <v>18.140808974374853</v>
      </c>
      <c r="G3" s="1">
        <f>ROUNDDOWN(F3,0)</f>
        <v>18</v>
      </c>
    </row>
    <row r="4" spans="1:10" x14ac:dyDescent="0.2">
      <c r="A4" s="1" t="s">
        <v>2</v>
      </c>
      <c r="B4" s="1">
        <v>8</v>
      </c>
      <c r="C4" s="1">
        <v>12</v>
      </c>
      <c r="D4" s="1">
        <f>(LN(1.41)-LN(0.71))/(6*SQRT((((LN(1+(B4/100)))^2)/3)+((LN(1+(C4/100)))^2)))</f>
        <v>0.93936149481450715</v>
      </c>
      <c r="E4" s="2">
        <f t="shared" ref="E4:E5" si="0">2*_xlfn.NORM.S.DIST(-3*D4,TRUE)</f>
        <v>4.8311096141944992E-3</v>
      </c>
      <c r="F4" s="8">
        <f t="shared" ref="F4:F5" si="1">(((_xlfn.T.INV(0.95,7)+_xlfn.T.INV(0.975,7))^2)*(LN(1+(B4/100))^2))/((LN(1+(C4/100))^2))</f>
        <v>8.3660184362612817</v>
      </c>
      <c r="G4" s="1">
        <f t="shared" ref="G4:G5" si="2">ROUNDDOWN(F4,0)</f>
        <v>8</v>
      </c>
    </row>
    <row r="5" spans="1:10" x14ac:dyDescent="0.2">
      <c r="A5" s="1" t="s">
        <v>3</v>
      </c>
      <c r="B5" s="1">
        <v>10</v>
      </c>
      <c r="C5" s="1">
        <v>5</v>
      </c>
      <c r="D5" s="1">
        <f>(LN(1.41)-LN(0.71))/(6*SQRT((((LN(1+(B5/100)))^2)/3)+((LN(1+(C5/100)))^2)))</f>
        <v>1.5548392382901046</v>
      </c>
      <c r="E5" s="2">
        <f t="shared" si="0"/>
        <v>3.0934168403407207E-6</v>
      </c>
      <c r="F5" s="8">
        <f t="shared" si="1"/>
        <v>69.226228093991651</v>
      </c>
      <c r="G5" s="1">
        <f t="shared" si="2"/>
        <v>69</v>
      </c>
    </row>
    <row r="6" spans="1:10" x14ac:dyDescent="0.2">
      <c r="A6" s="9" t="s">
        <v>14</v>
      </c>
    </row>
    <row r="7" spans="1:10" x14ac:dyDescent="0.2">
      <c r="A7" s="3" t="s">
        <v>0</v>
      </c>
      <c r="B7" s="3" t="s">
        <v>4</v>
      </c>
      <c r="C7" s="3" t="s">
        <v>5</v>
      </c>
      <c r="D7" s="3" t="s">
        <v>10</v>
      </c>
      <c r="E7" s="3" t="s">
        <v>11</v>
      </c>
      <c r="F7" s="4" t="s">
        <v>6</v>
      </c>
      <c r="G7" s="3" t="s">
        <v>7</v>
      </c>
      <c r="H7" s="136" t="s">
        <v>15</v>
      </c>
      <c r="I7" s="136"/>
      <c r="J7" s="136"/>
    </row>
    <row r="8" spans="1:10" x14ac:dyDescent="0.2">
      <c r="A8" s="1" t="s">
        <v>1</v>
      </c>
      <c r="B8" s="1">
        <v>8.5</v>
      </c>
      <c r="C8" s="1">
        <v>6.6</v>
      </c>
      <c r="D8" s="1" t="s">
        <v>9</v>
      </c>
      <c r="E8" s="1">
        <v>1</v>
      </c>
      <c r="F8" s="5">
        <f>(LN(1.41)-LN(0.71))/(6*SQRT((((LN(1+(B8/100)))^2)/E8)+((LN(1+(C8/100)))^2)))</f>
        <v>1.1033598634015511</v>
      </c>
      <c r="G8" s="7">
        <f>2*_xlfn.NORM.S.DIST(-3*F8,TRUE)</f>
        <v>9.3269446209386564E-4</v>
      </c>
      <c r="H8" s="136"/>
      <c r="I8" s="136"/>
      <c r="J8" s="136"/>
    </row>
    <row r="9" spans="1:10" x14ac:dyDescent="0.2">
      <c r="A9" s="1" t="s">
        <v>2</v>
      </c>
      <c r="B9" s="1">
        <v>8.5</v>
      </c>
      <c r="C9" s="1">
        <v>6.6</v>
      </c>
      <c r="D9" s="1">
        <v>5</v>
      </c>
      <c r="E9" s="1">
        <v>1</v>
      </c>
      <c r="F9" s="5">
        <f>(LN(1.41)-LN(0.71))/(6*SQRT((((LN(1+(B9/100)))^2)/E9)+((LN(1+(C9/100)))^2)+(LN(1+(D9/100))^2)))</f>
        <v>0.99826356354637336</v>
      </c>
      <c r="G9" s="7">
        <f t="shared" ref="G9:G10" si="3">2*_xlfn.NORM.S.DIST(-3*F9,TRUE)</f>
        <v>2.7463322776188201E-3</v>
      </c>
      <c r="H9" s="136"/>
      <c r="I9" s="136"/>
      <c r="J9" s="136"/>
    </row>
    <row r="10" spans="1:10" x14ac:dyDescent="0.2">
      <c r="A10" s="1" t="s">
        <v>3</v>
      </c>
      <c r="B10" s="1">
        <v>6</v>
      </c>
      <c r="C10" s="1">
        <v>6.2</v>
      </c>
      <c r="D10" s="1">
        <v>5</v>
      </c>
      <c r="E10" s="1">
        <v>2</v>
      </c>
      <c r="F10" s="5">
        <f>(LN(1.41)-LN(0.71))/(6*SQRT((((LN(1+(B10/100)))^2)/E10)+((LN(1+(C10/100)))^2)+(LN(1+(D10/100))^2)))</f>
        <v>1.3033883986192452</v>
      </c>
      <c r="G10" s="6">
        <f t="shared" si="3"/>
        <v>9.2233020986327459E-5</v>
      </c>
      <c r="H10" s="136"/>
      <c r="I10" s="136"/>
      <c r="J10" s="136"/>
    </row>
    <row r="11" spans="1:10" x14ac:dyDescent="0.2">
      <c r="A11" s="1" t="s">
        <v>8</v>
      </c>
      <c r="B11" s="1">
        <v>4.8</v>
      </c>
      <c r="C11" s="1">
        <v>4.8</v>
      </c>
      <c r="D11" s="1">
        <v>5</v>
      </c>
      <c r="E11" s="1">
        <v>3</v>
      </c>
      <c r="F11" s="5">
        <f>(LN(1.41)-LN(0.71))/(6*SQRT((((LN(1+(B11/100)))^2)/E11)+((LN(1+(C11/100)))^2)+(LN(1+(D11/100))^2)))</f>
        <v>1.5690092904099482</v>
      </c>
      <c r="G11" s="6">
        <f>2*_xlfn.NORM.S.DIST(-3*F11,TRUE)</f>
        <v>2.5135455332365188E-6</v>
      </c>
      <c r="H11" s="136"/>
      <c r="I11" s="136"/>
      <c r="J11" s="136"/>
    </row>
    <row r="12" spans="1:10" x14ac:dyDescent="0.2">
      <c r="A12" s="9" t="s">
        <v>20</v>
      </c>
    </row>
    <row r="13" spans="1:10" x14ac:dyDescent="0.2">
      <c r="A13" s="132" t="s">
        <v>17</v>
      </c>
      <c r="B13" s="134" t="s">
        <v>18</v>
      </c>
      <c r="C13" s="134"/>
      <c r="D13" s="134"/>
      <c r="E13" s="134"/>
      <c r="F13" s="134"/>
      <c r="G13" s="134"/>
    </row>
    <row r="14" spans="1:10" ht="15.75" thickBot="1" x14ac:dyDescent="0.25">
      <c r="A14" s="133"/>
      <c r="B14" s="15">
        <v>1</v>
      </c>
      <c r="C14" s="15">
        <v>2</v>
      </c>
      <c r="D14" s="15">
        <v>3</v>
      </c>
      <c r="E14" s="1">
        <v>4</v>
      </c>
      <c r="F14" s="1">
        <v>5</v>
      </c>
      <c r="G14" s="1">
        <v>6</v>
      </c>
    </row>
    <row r="15" spans="1:10" x14ac:dyDescent="0.2">
      <c r="A15" s="12">
        <v>1</v>
      </c>
      <c r="B15" s="17">
        <f>10^(SQRT((0.000127/B$14)+(0.000947/(B$14*$A15))))-1</f>
        <v>7.8380284366911468E-2</v>
      </c>
      <c r="C15" s="18">
        <f t="shared" ref="B15:G20" si="4">10^(SQRT((0.000127/C$14)+(0.000947/(C$14*$A15))))-1</f>
        <v>5.4807624730609295E-2</v>
      </c>
      <c r="D15" s="19">
        <f t="shared" si="4"/>
        <v>4.4529927939640057E-2</v>
      </c>
      <c r="E15" s="14">
        <f t="shared" si="4"/>
        <v>3.84509060937408E-2</v>
      </c>
      <c r="F15" s="11">
        <f t="shared" si="4"/>
        <v>3.4322701515951959E-2</v>
      </c>
      <c r="G15" s="11">
        <f t="shared" si="4"/>
        <v>3.1285919360979131E-2</v>
      </c>
    </row>
    <row r="16" spans="1:10" ht="15.75" thickBot="1" x14ac:dyDescent="0.25">
      <c r="A16" s="12">
        <v>2</v>
      </c>
      <c r="B16" s="20">
        <f t="shared" si="4"/>
        <v>5.8047344445816496E-2</v>
      </c>
      <c r="C16" s="21">
        <f t="shared" si="4"/>
        <v>4.0705197323410047E-2</v>
      </c>
      <c r="D16" s="22">
        <f t="shared" si="4"/>
        <v>3.3113476964500954E-2</v>
      </c>
      <c r="E16" s="14">
        <f t="shared" si="4"/>
        <v>2.8614283609661229E-2</v>
      </c>
      <c r="F16" s="11">
        <f t="shared" si="4"/>
        <v>2.5555137506328984E-2</v>
      </c>
      <c r="G16" s="11">
        <f t="shared" si="4"/>
        <v>2.3302807863310182E-2</v>
      </c>
    </row>
    <row r="17" spans="1:14" x14ac:dyDescent="0.2">
      <c r="A17" s="13">
        <v>3</v>
      </c>
      <c r="B17" s="16">
        <f t="shared" si="4"/>
        <v>4.9638241824675911E-2</v>
      </c>
      <c r="C17" s="16">
        <f t="shared" si="4"/>
        <v>3.4849694363960904E-2</v>
      </c>
      <c r="D17" s="16">
        <f t="shared" si="4"/>
        <v>2.8364899583220193E-2</v>
      </c>
      <c r="E17" s="11">
        <f t="shared" si="4"/>
        <v>2.4518541474323863E-2</v>
      </c>
      <c r="F17" s="11">
        <f t="shared" si="4"/>
        <v>2.1901920504392658E-2</v>
      </c>
      <c r="G17" s="11">
        <f t="shared" si="4"/>
        <v>1.9974699363765502E-2</v>
      </c>
    </row>
    <row r="18" spans="1:14" x14ac:dyDescent="0.2">
      <c r="A18" s="13">
        <v>4</v>
      </c>
      <c r="B18" s="11">
        <f t="shared" si="4"/>
        <v>4.4893989768657994E-2</v>
      </c>
      <c r="C18" s="11">
        <f t="shared" si="4"/>
        <v>3.1540072913287531E-2</v>
      </c>
      <c r="D18" s="11">
        <f t="shared" si="4"/>
        <v>2.5678749695716041E-2</v>
      </c>
      <c r="E18" s="11">
        <f t="shared" si="4"/>
        <v>2.2200562398914991E-2</v>
      </c>
      <c r="F18" s="11">
        <f t="shared" si="4"/>
        <v>1.9833704924743234E-2</v>
      </c>
      <c r="G18" s="11">
        <f t="shared" si="4"/>
        <v>1.8090079847556506E-2</v>
      </c>
    </row>
    <row r="19" spans="1:14" x14ac:dyDescent="0.2">
      <c r="A19" s="13">
        <v>5</v>
      </c>
      <c r="B19" s="11">
        <f t="shared" si="4"/>
        <v>4.1807875540071482E-2</v>
      </c>
      <c r="C19" s="11">
        <f t="shared" si="4"/>
        <v>2.9384816642784584E-2</v>
      </c>
      <c r="D19" s="11">
        <f t="shared" si="4"/>
        <v>2.3928653754968998E-2</v>
      </c>
      <c r="E19" s="11">
        <f t="shared" si="4"/>
        <v>2.0689901752766193E-2</v>
      </c>
      <c r="F19" s="11">
        <f t="shared" si="4"/>
        <v>1.8485552331908739E-2</v>
      </c>
      <c r="G19" s="11">
        <f t="shared" si="4"/>
        <v>1.6861423878116399E-2</v>
      </c>
    </row>
    <row r="20" spans="1:14" x14ac:dyDescent="0.2">
      <c r="A20" s="13">
        <v>6</v>
      </c>
      <c r="B20" s="11">
        <f t="shared" si="4"/>
        <v>3.9625697949027261E-2</v>
      </c>
      <c r="C20" s="11">
        <f t="shared" si="4"/>
        <v>2.7859715892510239E-2</v>
      </c>
      <c r="D20" s="11">
        <f t="shared" si="4"/>
        <v>2.2689846014204429E-2</v>
      </c>
      <c r="E20" s="11">
        <f t="shared" si="4"/>
        <v>1.9620369524377068E-2</v>
      </c>
      <c r="F20" s="11">
        <f t="shared" si="4"/>
        <v>1.7530946783258949E-2</v>
      </c>
      <c r="G20" s="11">
        <f t="shared" si="4"/>
        <v>1.5991346315060051E-2</v>
      </c>
    </row>
    <row r="21" spans="1:14" x14ac:dyDescent="0.2">
      <c r="A21" t="s">
        <v>19</v>
      </c>
    </row>
    <row r="22" spans="1:14" ht="15.75" thickBot="1" x14ac:dyDescent="0.25">
      <c r="A22" s="25" t="s">
        <v>0</v>
      </c>
      <c r="B22" s="25" t="s">
        <v>4</v>
      </c>
      <c r="C22" s="25" t="s">
        <v>5</v>
      </c>
      <c r="D22" s="25" t="s">
        <v>10</v>
      </c>
      <c r="E22" s="25" t="s">
        <v>11</v>
      </c>
      <c r="F22" s="26" t="s">
        <v>6</v>
      </c>
      <c r="G22" s="25" t="s">
        <v>7</v>
      </c>
    </row>
    <row r="23" spans="1:14" x14ac:dyDescent="0.2">
      <c r="A23" s="31" t="s">
        <v>1</v>
      </c>
      <c r="B23" s="32">
        <f>B15*100</f>
        <v>7.8380284366911468</v>
      </c>
      <c r="C23" s="33">
        <v>6.6</v>
      </c>
      <c r="D23" s="33" t="s">
        <v>9</v>
      </c>
      <c r="E23" s="33">
        <v>1</v>
      </c>
      <c r="F23" s="34">
        <f>(LN(1.41)-LN(0.71))/(6*SQRT((((LN(1+(B23/100)))^2)/E23)+((LN(1+(C23/100)))^2)))</f>
        <v>1.1563063857377263</v>
      </c>
      <c r="G23" s="35">
        <f>2*_xlfn.NORM.S.DIST(-3*F23,TRUE)</f>
        <v>5.225566715310882E-4</v>
      </c>
    </row>
    <row r="24" spans="1:14" x14ac:dyDescent="0.2">
      <c r="A24" s="36" t="s">
        <v>2</v>
      </c>
      <c r="B24" s="23">
        <f>B15*100</f>
        <v>7.8380284366911468</v>
      </c>
      <c r="C24" s="1">
        <v>6.6</v>
      </c>
      <c r="D24" s="1">
        <v>5</v>
      </c>
      <c r="E24" s="1">
        <v>1</v>
      </c>
      <c r="F24" s="5">
        <f>(LN(1.41)-LN(0.71))/(6*SQRT((((LN(1+(B24/100)))^2)/E24)+((LN(1+(C24/100)))^2)+(LN(1+(D24/100))^2)))</f>
        <v>1.036963102340491</v>
      </c>
      <c r="G24" s="37">
        <f t="shared" ref="G24:G25" si="5">2*_xlfn.NORM.S.DIST(-3*F24,TRUE)</f>
        <v>1.8652484528334547E-3</v>
      </c>
    </row>
    <row r="25" spans="1:14" x14ac:dyDescent="0.2">
      <c r="A25" s="36" t="s">
        <v>3</v>
      </c>
      <c r="B25" s="23">
        <f t="shared" ref="B25:B29" si="6">B16*100</f>
        <v>5.8047344445816496</v>
      </c>
      <c r="C25" s="1">
        <v>6.2</v>
      </c>
      <c r="D25" s="1">
        <v>5</v>
      </c>
      <c r="E25" s="1">
        <v>2</v>
      </c>
      <c r="F25" s="5">
        <f>(LN(1.41)-LN(0.71))/(6*SQRT((((LN(1+(B25/100)))^2)/E25)+((LN(1+(C25/100)))^2)+(LN(1+(D25/100))^2)))</f>
        <v>1.3124348560338599</v>
      </c>
      <c r="G25" s="37">
        <f t="shared" si="5"/>
        <v>8.2401993271550932E-5</v>
      </c>
    </row>
    <row r="26" spans="1:14" ht="18.75" thickBot="1" x14ac:dyDescent="0.35">
      <c r="A26" s="38" t="s">
        <v>8</v>
      </c>
      <c r="B26" s="39">
        <f t="shared" si="6"/>
        <v>4.9638241824675911</v>
      </c>
      <c r="C26" s="40">
        <v>4.8</v>
      </c>
      <c r="D26" s="40">
        <v>5</v>
      </c>
      <c r="E26" s="40">
        <v>3</v>
      </c>
      <c r="F26" s="41">
        <f>(LN(1.41)-LN(0.71))/(6*SQRT((((LN(1+(B26/100)))^2)/E26)+((LN(1+(C26/100)))^2)+(LN(1+(D26/100))^2)))</f>
        <v>1.5617289686129432</v>
      </c>
      <c r="G26" s="42">
        <f>2*_xlfn.NORM.S.DIST(-3*F26,TRUE)</f>
        <v>2.7970456887520956E-6</v>
      </c>
      <c r="J26" s="8" t="s">
        <v>27</v>
      </c>
      <c r="K26" s="8" t="s">
        <v>16</v>
      </c>
    </row>
    <row r="27" spans="1:14" ht="18" x14ac:dyDescent="0.3">
      <c r="A27" s="27" t="s">
        <v>8</v>
      </c>
      <c r="B27" s="28">
        <f t="shared" si="6"/>
        <v>4.4893989768657994</v>
      </c>
      <c r="C27" s="27">
        <v>4.8</v>
      </c>
      <c r="D27" s="27">
        <v>5</v>
      </c>
      <c r="E27" s="27">
        <v>4</v>
      </c>
      <c r="F27" s="29">
        <f t="shared" ref="F27:F29" si="7">(LN(1.41)-LN(0.71))/(6*SQRT((((LN(1+(B27/100)))^2)/E27)+((LN(1+(C27/100)))^2)+(LN(1+(D27/100))^2)))</f>
        <v>1.6073799977163157</v>
      </c>
      <c r="G27" s="30">
        <f t="shared" ref="G27:G29" si="8">2*_xlfn.NORM.S.DIST(-3*F27,TRUE)</f>
        <v>1.4202620766731253E-6</v>
      </c>
      <c r="J27" s="8" t="s">
        <v>28</v>
      </c>
      <c r="K27" s="8" t="s">
        <v>26</v>
      </c>
    </row>
    <row r="28" spans="1:14" x14ac:dyDescent="0.2">
      <c r="A28" s="1" t="s">
        <v>8</v>
      </c>
      <c r="B28" s="23">
        <f t="shared" si="6"/>
        <v>4.1807875540071482</v>
      </c>
      <c r="C28" s="1">
        <v>4.8</v>
      </c>
      <c r="D28" s="1">
        <v>5</v>
      </c>
      <c r="E28" s="1">
        <v>5</v>
      </c>
      <c r="F28" s="5">
        <f t="shared" si="7"/>
        <v>1.6311861194161568</v>
      </c>
      <c r="G28" s="24">
        <f t="shared" si="8"/>
        <v>9.9028931228304967E-7</v>
      </c>
    </row>
    <row r="29" spans="1:14" x14ac:dyDescent="0.2">
      <c r="A29" s="1" t="s">
        <v>8</v>
      </c>
      <c r="B29" s="23">
        <f t="shared" si="6"/>
        <v>3.9625697949027261</v>
      </c>
      <c r="C29" s="1">
        <v>4.8</v>
      </c>
      <c r="D29" s="1">
        <v>5</v>
      </c>
      <c r="E29" s="1">
        <v>6</v>
      </c>
      <c r="F29" s="5">
        <f t="shared" si="7"/>
        <v>1.6452768959404109</v>
      </c>
      <c r="G29" s="24">
        <f t="shared" si="8"/>
        <v>7.9810324024558728E-7</v>
      </c>
    </row>
    <row r="30" spans="1:14" x14ac:dyDescent="0.2">
      <c r="A30" t="s">
        <v>21</v>
      </c>
    </row>
    <row r="31" spans="1:14" ht="15.75" thickBot="1" x14ac:dyDescent="0.25">
      <c r="A31" s="25" t="s">
        <v>0</v>
      </c>
      <c r="B31" s="25" t="s">
        <v>4</v>
      </c>
      <c r="C31" s="25" t="s">
        <v>5</v>
      </c>
      <c r="D31" s="25" t="s">
        <v>10</v>
      </c>
      <c r="E31" s="25" t="s">
        <v>16</v>
      </c>
      <c r="F31" s="25" t="s">
        <v>11</v>
      </c>
      <c r="G31" s="26" t="s">
        <v>6</v>
      </c>
      <c r="H31" s="48" t="s">
        <v>7</v>
      </c>
      <c r="I31" s="50"/>
      <c r="J31" s="51"/>
      <c r="K31" s="51"/>
      <c r="L31" s="51"/>
      <c r="M31" s="51"/>
      <c r="N31" s="52"/>
    </row>
    <row r="32" spans="1:14" x14ac:dyDescent="0.2">
      <c r="A32" s="31" t="s">
        <v>1</v>
      </c>
      <c r="B32" s="32">
        <f>B15*100</f>
        <v>7.8380284366911468</v>
      </c>
      <c r="C32" s="33">
        <v>6.6</v>
      </c>
      <c r="D32" s="33" t="s">
        <v>9</v>
      </c>
      <c r="E32" s="43">
        <v>1</v>
      </c>
      <c r="F32" s="33">
        <v>1</v>
      </c>
      <c r="G32" s="58">
        <f>(LN(1.41)-LN(0.71))/(6*SQRT((((LN(1+(B32/100)))^2)/E32)+((LN(1+(C32/100)))^2)-($J$36*((F32-1)/(E32*F32)))))</f>
        <v>1.1563063857377263</v>
      </c>
      <c r="H32" s="35">
        <f>2*_xlfn.NORM.S.DIST(-3*G32,TRUE)</f>
        <v>5.225566715310882E-4</v>
      </c>
      <c r="I32" s="49"/>
      <c r="J32" s="49"/>
      <c r="K32" s="49"/>
      <c r="L32" s="49"/>
      <c r="M32" s="49"/>
      <c r="N32" s="53"/>
    </row>
    <row r="33" spans="1:16" x14ac:dyDescent="0.2">
      <c r="A33" s="36" t="s">
        <v>2</v>
      </c>
      <c r="B33" s="23">
        <f t="shared" ref="B33:B38" si="9">B15*100</f>
        <v>7.8380284366911468</v>
      </c>
      <c r="C33" s="1">
        <v>6.6</v>
      </c>
      <c r="D33" s="1">
        <v>5</v>
      </c>
      <c r="E33" s="44">
        <v>1</v>
      </c>
      <c r="F33" s="1">
        <v>1</v>
      </c>
      <c r="G33" s="47">
        <f>(LN(1.41)-LN(0.71))/(6*SQRT((((LN(1+(B33/100)))^2)/E33)+((LN(1+(C33/100)))^2)+(LN(1+(D33/100))^2)-($J$36*((F33-1)/(E33*F33)))))</f>
        <v>1.036963102340491</v>
      </c>
      <c r="H33" s="37">
        <f t="shared" ref="H33:H34" si="10">2*_xlfn.NORM.S.DIST(-3*G33,TRUE)</f>
        <v>1.8652484528334547E-3</v>
      </c>
      <c r="I33" s="49"/>
      <c r="J33" s="49"/>
      <c r="K33" s="49"/>
      <c r="L33" s="49"/>
      <c r="M33" s="49"/>
      <c r="N33" s="53"/>
    </row>
    <row r="34" spans="1:16" x14ac:dyDescent="0.2">
      <c r="A34" s="36" t="s">
        <v>3</v>
      </c>
      <c r="B34" s="23">
        <f t="shared" si="9"/>
        <v>5.8047344445816496</v>
      </c>
      <c r="C34" s="1">
        <v>6.2</v>
      </c>
      <c r="D34" s="1">
        <v>5</v>
      </c>
      <c r="E34" s="44">
        <v>1</v>
      </c>
      <c r="F34" s="1">
        <v>2</v>
      </c>
      <c r="G34" s="47">
        <f t="shared" ref="G34:G73" si="11">(LN(1.41)-LN(0.71))/(6*SQRT((((LN(1+(B34/100)))^2)/E34)+((LN(1+(C34/100)))^2)+(LN(1+(D34/100))^2)-($J$36*((F34-1)/(E34*F34)))))</f>
        <v>1.2252727660478329</v>
      </c>
      <c r="H34" s="37">
        <f t="shared" si="10"/>
        <v>2.37088230880478E-4</v>
      </c>
      <c r="I34" s="54"/>
      <c r="J34" s="54"/>
      <c r="K34" s="54"/>
      <c r="L34" s="54"/>
      <c r="M34" s="54"/>
      <c r="N34" s="55"/>
    </row>
    <row r="35" spans="1:16" ht="15.75" thickBot="1" x14ac:dyDescent="0.25">
      <c r="A35" s="38" t="s">
        <v>8</v>
      </c>
      <c r="B35" s="39">
        <f t="shared" si="9"/>
        <v>4.9638241824675911</v>
      </c>
      <c r="C35" s="40">
        <v>4.8</v>
      </c>
      <c r="D35" s="40">
        <v>5</v>
      </c>
      <c r="E35" s="45">
        <v>1</v>
      </c>
      <c r="F35" s="40">
        <v>3</v>
      </c>
      <c r="G35" s="59">
        <f t="shared" si="11"/>
        <v>1.441297254612083</v>
      </c>
      <c r="H35" s="42">
        <f>2*_xlfn.NORM.S.DIST(-3*G35,TRUE)</f>
        <v>1.5330053009263219E-5</v>
      </c>
    </row>
    <row r="36" spans="1:16" x14ac:dyDescent="0.2">
      <c r="A36" s="27" t="s">
        <v>8</v>
      </c>
      <c r="B36" s="28">
        <f t="shared" si="9"/>
        <v>4.4893989768657994</v>
      </c>
      <c r="C36" s="27">
        <v>4.8</v>
      </c>
      <c r="D36" s="27">
        <v>5</v>
      </c>
      <c r="E36" s="46">
        <v>1</v>
      </c>
      <c r="F36" s="27">
        <v>4</v>
      </c>
      <c r="G36" s="57">
        <f t="shared" si="11"/>
        <v>1.5018511098515588</v>
      </c>
      <c r="H36" s="30">
        <f t="shared" ref="H36:H38" si="12">2*_xlfn.NORM.S.DIST(-3*G36,TRUE)</f>
        <v>6.6200210040244815E-6</v>
      </c>
      <c r="I36" s="56" t="s">
        <v>22</v>
      </c>
      <c r="J36" s="1">
        <v>9.4700000000000003E-4</v>
      </c>
    </row>
    <row r="37" spans="1:16" x14ac:dyDescent="0.2">
      <c r="A37" s="1" t="s">
        <v>8</v>
      </c>
      <c r="B37" s="23">
        <f t="shared" si="9"/>
        <v>4.1807875540071482</v>
      </c>
      <c r="C37" s="1">
        <v>4.8</v>
      </c>
      <c r="D37" s="1">
        <v>5</v>
      </c>
      <c r="E37" s="44">
        <v>1</v>
      </c>
      <c r="F37" s="1">
        <v>5</v>
      </c>
      <c r="G37" s="47">
        <f t="shared" si="11"/>
        <v>1.542064487367435</v>
      </c>
      <c r="H37" s="24">
        <f t="shared" si="12"/>
        <v>3.7244742622145997E-6</v>
      </c>
      <c r="J37" t="s">
        <v>23</v>
      </c>
      <c r="K37" t="s">
        <v>24</v>
      </c>
    </row>
    <row r="38" spans="1:16" x14ac:dyDescent="0.2">
      <c r="A38" s="1" t="s">
        <v>8</v>
      </c>
      <c r="B38" s="23">
        <f t="shared" si="9"/>
        <v>3.9625697949027261</v>
      </c>
      <c r="C38" s="1">
        <v>4.8</v>
      </c>
      <c r="D38" s="1">
        <v>5</v>
      </c>
      <c r="E38" s="44">
        <v>1</v>
      </c>
      <c r="F38" s="1">
        <v>6</v>
      </c>
      <c r="G38" s="47">
        <f t="shared" si="11"/>
        <v>1.5707402518969538</v>
      </c>
      <c r="H38" s="24">
        <f t="shared" si="12"/>
        <v>2.4503172492797236E-6</v>
      </c>
      <c r="J38" s="132" t="s">
        <v>17</v>
      </c>
      <c r="K38" s="132" t="s">
        <v>16</v>
      </c>
      <c r="L38" s="132"/>
      <c r="M38" s="132"/>
      <c r="N38" s="132"/>
      <c r="O38" s="132"/>
      <c r="P38" s="132"/>
    </row>
    <row r="39" spans="1:16" x14ac:dyDescent="0.2">
      <c r="A39" s="1" t="s">
        <v>1</v>
      </c>
      <c r="B39" s="23">
        <f>C15*100</f>
        <v>5.4807624730609295</v>
      </c>
      <c r="C39" s="1">
        <v>6.6</v>
      </c>
      <c r="D39" s="1" t="s">
        <v>9</v>
      </c>
      <c r="E39" s="44">
        <v>2</v>
      </c>
      <c r="F39" s="1">
        <v>1</v>
      </c>
      <c r="G39" s="47">
        <f>(LN(1.41)-LN(0.71))/(6*SQRT((((LN(1+(B39/100)))^2)/F39)+((LN(1+(C39/100)))^2)-($J$36*((E39-1)/(E39*F39)))))</f>
        <v>1.4228417267458797</v>
      </c>
      <c r="H39" s="24">
        <f>2*_xlfn.NORM.S.DIST(-3*G39,TRUE)</f>
        <v>1.9676961852260453E-5</v>
      </c>
      <c r="J39" s="132"/>
      <c r="K39" s="1">
        <v>1</v>
      </c>
      <c r="L39" s="1">
        <v>2</v>
      </c>
      <c r="M39" s="1">
        <v>3</v>
      </c>
      <c r="N39" s="1">
        <v>4</v>
      </c>
      <c r="O39" s="1">
        <v>5</v>
      </c>
      <c r="P39" s="1">
        <v>6</v>
      </c>
    </row>
    <row r="40" spans="1:16" x14ac:dyDescent="0.2">
      <c r="A40" s="1" t="s">
        <v>2</v>
      </c>
      <c r="B40" s="23">
        <f>C15*100</f>
        <v>5.4807624730609295</v>
      </c>
      <c r="C40" s="1">
        <v>6.6</v>
      </c>
      <c r="D40" s="1">
        <v>5</v>
      </c>
      <c r="E40" s="44">
        <v>2</v>
      </c>
      <c r="F40" s="1">
        <v>1</v>
      </c>
      <c r="G40" s="47">
        <f t="shared" si="11"/>
        <v>1.2874009755583344</v>
      </c>
      <c r="H40" s="24">
        <f t="shared" ref="H40:H41" si="13">2*_xlfn.NORM.S.DIST(-3*G40,TRUE)</f>
        <v>1.1236916620596404E-4</v>
      </c>
      <c r="J40" s="10">
        <v>1</v>
      </c>
      <c r="K40" s="47">
        <f t="shared" ref="K40:K45" si="14">G33</f>
        <v>1.036963102340491</v>
      </c>
      <c r="L40" s="47">
        <f>G40</f>
        <v>1.2874009755583344</v>
      </c>
      <c r="M40" s="47">
        <f>G47</f>
        <v>1.3572281965655288</v>
      </c>
      <c r="N40" s="47">
        <f>G54</f>
        <v>1.3844920806636223</v>
      </c>
      <c r="O40" s="47">
        <f>G61</f>
        <v>1.3976802256254592</v>
      </c>
      <c r="P40" s="47">
        <f>G68</f>
        <v>1.4050040074281982</v>
      </c>
    </row>
    <row r="41" spans="1:16" x14ac:dyDescent="0.2">
      <c r="A41" s="1" t="s">
        <v>3</v>
      </c>
      <c r="B41" s="23">
        <f t="shared" ref="B41:B45" si="15">C16*100</f>
        <v>4.0705197323410047</v>
      </c>
      <c r="C41" s="1">
        <v>6.2</v>
      </c>
      <c r="D41" s="1">
        <v>5</v>
      </c>
      <c r="E41" s="44">
        <v>2</v>
      </c>
      <c r="F41" s="1">
        <v>2</v>
      </c>
      <c r="G41" s="47">
        <f t="shared" si="11"/>
        <v>1.4119916092767943</v>
      </c>
      <c r="H41" s="24">
        <f t="shared" si="13"/>
        <v>2.2756227120564713E-5</v>
      </c>
      <c r="J41" s="10">
        <v>2</v>
      </c>
      <c r="K41" s="47">
        <f t="shared" si="14"/>
        <v>1.2252727660478329</v>
      </c>
      <c r="L41" s="47">
        <f t="shared" ref="L41:L45" si="16">G41</f>
        <v>1.4119916092767943</v>
      </c>
      <c r="M41" s="47">
        <f t="shared" ref="M41:M45" si="17">G48</f>
        <v>1.4528023044895224</v>
      </c>
      <c r="N41" s="47">
        <f t="shared" ref="N41:N45" si="18">G55</f>
        <v>1.4665149664165755</v>
      </c>
      <c r="O41" s="47">
        <f t="shared" ref="O41:O45" si="19">G62</f>
        <v>1.4723338940936272</v>
      </c>
      <c r="P41" s="47">
        <f t="shared" ref="P41:P45" si="20">G69</f>
        <v>1.4751650401469703</v>
      </c>
    </row>
    <row r="42" spans="1:16" x14ac:dyDescent="0.2">
      <c r="A42" s="1" t="s">
        <v>8</v>
      </c>
      <c r="B42" s="23">
        <f t="shared" si="15"/>
        <v>3.4849694363960904</v>
      </c>
      <c r="C42" s="1">
        <v>4.8</v>
      </c>
      <c r="D42" s="1">
        <v>5</v>
      </c>
      <c r="E42" s="44">
        <v>2</v>
      </c>
      <c r="F42" s="1">
        <v>3</v>
      </c>
      <c r="G42" s="47">
        <f t="shared" si="11"/>
        <v>1.6419855386101396</v>
      </c>
      <c r="H42" s="24">
        <f>2*_xlfn.NORM.S.DIST(-3*G42,TRUE)</f>
        <v>8.3948623908077806E-7</v>
      </c>
      <c r="J42" s="10">
        <v>3</v>
      </c>
      <c r="K42" s="47">
        <f t="shared" si="14"/>
        <v>1.441297254612083</v>
      </c>
      <c r="L42" s="47">
        <f t="shared" si="16"/>
        <v>1.6419855386101396</v>
      </c>
      <c r="M42" s="47">
        <f t="shared" si="17"/>
        <v>1.6806818215338717</v>
      </c>
      <c r="N42" s="47">
        <f t="shared" si="18"/>
        <v>1.6919551185452615</v>
      </c>
      <c r="O42" s="47">
        <f t="shared" si="19"/>
        <v>1.6959030249135734</v>
      </c>
      <c r="P42" s="47">
        <f t="shared" si="20"/>
        <v>1.6973299856677766</v>
      </c>
    </row>
    <row r="43" spans="1:16" x14ac:dyDescent="0.2">
      <c r="A43" s="1" t="s">
        <v>8</v>
      </c>
      <c r="B43" s="23">
        <f t="shared" si="15"/>
        <v>3.1540072913287531</v>
      </c>
      <c r="C43" s="1">
        <v>4.8</v>
      </c>
      <c r="D43" s="1">
        <v>5</v>
      </c>
      <c r="E43" s="44">
        <v>2</v>
      </c>
      <c r="F43" s="1">
        <v>4</v>
      </c>
      <c r="G43" s="47">
        <f t="shared" si="11"/>
        <v>1.6669306488611253</v>
      </c>
      <c r="H43" s="24">
        <f t="shared" ref="H43:H45" si="21">2*_xlfn.NORM.S.DIST(-3*G43,TRUE)</f>
        <v>5.7095299517513854E-7</v>
      </c>
      <c r="J43" s="10">
        <v>4</v>
      </c>
      <c r="K43" s="47">
        <f t="shared" si="14"/>
        <v>1.5018511098515588</v>
      </c>
      <c r="L43" s="47">
        <f t="shared" si="16"/>
        <v>1.6669306488611253</v>
      </c>
      <c r="M43" s="47">
        <f t="shared" si="17"/>
        <v>1.6940552510121976</v>
      </c>
      <c r="N43" s="47">
        <f t="shared" si="18"/>
        <v>1.7005175448798127</v>
      </c>
      <c r="O43" s="47">
        <f t="shared" si="19"/>
        <v>1.7020013365228082</v>
      </c>
      <c r="P43" s="47">
        <f t="shared" si="20"/>
        <v>1.7019817957348562</v>
      </c>
    </row>
    <row r="44" spans="1:16" x14ac:dyDescent="0.2">
      <c r="A44" s="1" t="s">
        <v>8</v>
      </c>
      <c r="B44" s="23">
        <f t="shared" si="15"/>
        <v>2.9384816642784584</v>
      </c>
      <c r="C44" s="1">
        <v>4.8</v>
      </c>
      <c r="D44" s="1">
        <v>5</v>
      </c>
      <c r="E44" s="44">
        <v>2</v>
      </c>
      <c r="F44" s="1">
        <v>5</v>
      </c>
      <c r="G44" s="47">
        <f t="shared" si="11"/>
        <v>1.6824547133301937</v>
      </c>
      <c r="H44" s="24">
        <f t="shared" si="21"/>
        <v>4.4794709189394753E-7</v>
      </c>
      <c r="J44" s="10">
        <v>5</v>
      </c>
      <c r="K44" s="47">
        <f t="shared" si="14"/>
        <v>1.542064487367435</v>
      </c>
      <c r="L44" s="47">
        <f t="shared" si="16"/>
        <v>1.6824547133301937</v>
      </c>
      <c r="M44" s="47">
        <f t="shared" si="17"/>
        <v>1.7022341887534471</v>
      </c>
      <c r="N44" s="47">
        <f t="shared" si="18"/>
        <v>1.7057178221317293</v>
      </c>
      <c r="O44" s="47">
        <f t="shared" si="19"/>
        <v>1.7056920533428674</v>
      </c>
      <c r="P44" s="47">
        <f t="shared" si="20"/>
        <v>1.7047913077359489</v>
      </c>
    </row>
    <row r="45" spans="1:16" x14ac:dyDescent="0.2">
      <c r="A45" s="1" t="s">
        <v>8</v>
      </c>
      <c r="B45" s="23">
        <f t="shared" si="15"/>
        <v>2.7859715892510239</v>
      </c>
      <c r="C45" s="1">
        <v>4.8</v>
      </c>
      <c r="D45" s="1">
        <v>5</v>
      </c>
      <c r="E45" s="44">
        <v>2</v>
      </c>
      <c r="F45" s="1">
        <v>6</v>
      </c>
      <c r="G45" s="47">
        <f t="shared" si="11"/>
        <v>1.6930483345957359</v>
      </c>
      <c r="H45" s="24">
        <f t="shared" si="21"/>
        <v>3.7913725861258413E-7</v>
      </c>
      <c r="J45" s="10">
        <v>6</v>
      </c>
      <c r="K45" s="47">
        <f t="shared" si="14"/>
        <v>1.5707402518969538</v>
      </c>
      <c r="L45" s="47">
        <f t="shared" si="16"/>
        <v>1.6930483345957359</v>
      </c>
      <c r="M45" s="47">
        <f t="shared" si="17"/>
        <v>1.7077530896761424</v>
      </c>
      <c r="N45" s="47">
        <f t="shared" si="18"/>
        <v>1.7092112958009631</v>
      </c>
      <c r="O45" s="47">
        <f t="shared" si="19"/>
        <v>1.7081659117379007</v>
      </c>
      <c r="P45" s="47">
        <f t="shared" si="20"/>
        <v>1.7066720637870667</v>
      </c>
    </row>
    <row r="46" spans="1:16" x14ac:dyDescent="0.2">
      <c r="A46" s="1" t="s">
        <v>1</v>
      </c>
      <c r="B46" s="23">
        <f>D15*100</f>
        <v>4.4529927939640057</v>
      </c>
      <c r="C46" s="1">
        <v>6.6</v>
      </c>
      <c r="D46" s="1" t="s">
        <v>9</v>
      </c>
      <c r="E46" s="44">
        <v>3</v>
      </c>
      <c r="F46" s="1">
        <v>1</v>
      </c>
      <c r="G46" s="47">
        <f>(LN(1.41)-LN(0.71))/(6*SQRT((((LN(1+(B46/100)))^2)/E46)+((LN(1+(C46/100)))^2)-($J$36*((F46-1)/(E46*F46)))))</f>
        <v>1.6648022963539946</v>
      </c>
      <c r="H46" s="24">
        <f>2*_xlfn.NORM.S.DIST(-3*G46,TRUE)</f>
        <v>5.9016855696926494E-7</v>
      </c>
      <c r="J46" t="s">
        <v>25</v>
      </c>
    </row>
    <row r="47" spans="1:16" x14ac:dyDescent="0.2">
      <c r="A47" s="1" t="s">
        <v>2</v>
      </c>
      <c r="B47" s="23">
        <f>D15*100</f>
        <v>4.4529927939640057</v>
      </c>
      <c r="C47" s="1">
        <v>6.6</v>
      </c>
      <c r="D47" s="1">
        <v>5</v>
      </c>
      <c r="E47" s="44">
        <v>3</v>
      </c>
      <c r="F47" s="1">
        <v>1</v>
      </c>
      <c r="G47" s="47">
        <f t="shared" si="11"/>
        <v>1.3572281965655288</v>
      </c>
      <c r="H47" s="24">
        <f t="shared" ref="H47:H48" si="22">2*_xlfn.NORM.S.DIST(-3*G47,TRUE)</f>
        <v>4.6674353111695151E-5</v>
      </c>
      <c r="J47" s="132" t="s">
        <v>17</v>
      </c>
      <c r="K47" s="132" t="s">
        <v>16</v>
      </c>
      <c r="L47" s="132"/>
      <c r="M47" s="132"/>
      <c r="N47" s="132"/>
      <c r="O47" s="132"/>
      <c r="P47" s="132"/>
    </row>
    <row r="48" spans="1:16" x14ac:dyDescent="0.2">
      <c r="A48" s="1" t="s">
        <v>3</v>
      </c>
      <c r="B48" s="23">
        <f t="shared" ref="B48:B52" si="23">D16*100</f>
        <v>3.3113476964500954</v>
      </c>
      <c r="C48" s="1">
        <v>6.2</v>
      </c>
      <c r="D48" s="1">
        <v>5</v>
      </c>
      <c r="E48" s="44">
        <v>3</v>
      </c>
      <c r="F48" s="1">
        <v>2</v>
      </c>
      <c r="G48" s="47">
        <f t="shared" si="11"/>
        <v>1.4528023044895224</v>
      </c>
      <c r="H48" s="24">
        <f t="shared" si="22"/>
        <v>1.3101262470621997E-5</v>
      </c>
      <c r="J48" s="132"/>
      <c r="K48" s="1">
        <v>1</v>
      </c>
      <c r="L48" s="1">
        <v>2</v>
      </c>
      <c r="M48" s="1">
        <v>3</v>
      </c>
      <c r="N48" s="1">
        <v>4</v>
      </c>
      <c r="O48" s="1">
        <v>5</v>
      </c>
      <c r="P48" s="1">
        <v>6</v>
      </c>
    </row>
    <row r="49" spans="1:16" x14ac:dyDescent="0.2">
      <c r="A49" s="1" t="s">
        <v>8</v>
      </c>
      <c r="B49" s="23">
        <f t="shared" si="23"/>
        <v>2.8364899583220193</v>
      </c>
      <c r="C49" s="1">
        <v>4.8</v>
      </c>
      <c r="D49" s="1">
        <v>5</v>
      </c>
      <c r="E49" s="44">
        <v>3</v>
      </c>
      <c r="F49" s="1">
        <v>3</v>
      </c>
      <c r="G49" s="47">
        <f t="shared" si="11"/>
        <v>1.6806818215338717</v>
      </c>
      <c r="H49" s="24">
        <f>2*_xlfn.NORM.S.DIST(-3*G49,TRUE)</f>
        <v>4.605818176671559E-7</v>
      </c>
      <c r="J49" s="10">
        <v>1</v>
      </c>
      <c r="K49" s="47">
        <f>G32</f>
        <v>1.1563063857377263</v>
      </c>
      <c r="L49" s="47">
        <f>G39</f>
        <v>1.4228417267458797</v>
      </c>
      <c r="M49" s="47">
        <f>G46</f>
        <v>1.6648022963539946</v>
      </c>
      <c r="N49" s="47">
        <f>G53</f>
        <v>1.7159030956953516</v>
      </c>
      <c r="O49" s="47">
        <f>G60</f>
        <v>1.7412044223745808</v>
      </c>
      <c r="P49" s="47">
        <f>G67</f>
        <v>1.7554261945100167</v>
      </c>
    </row>
    <row r="50" spans="1:16" x14ac:dyDescent="0.2">
      <c r="A50" s="1" t="s">
        <v>8</v>
      </c>
      <c r="B50" s="23">
        <f t="shared" si="23"/>
        <v>2.5678749695716041</v>
      </c>
      <c r="C50" s="1">
        <v>4.8</v>
      </c>
      <c r="D50" s="1">
        <v>5</v>
      </c>
      <c r="E50" s="44">
        <v>3</v>
      </c>
      <c r="F50" s="1">
        <v>4</v>
      </c>
      <c r="G50" s="47">
        <f t="shared" si="11"/>
        <v>1.6940552510121976</v>
      </c>
      <c r="H50" s="24">
        <f t="shared" ref="H50:H52" si="24">2*_xlfn.NORM.S.DIST(-3*G50,TRUE)</f>
        <v>3.7315556345656191E-7</v>
      </c>
    </row>
    <row r="51" spans="1:16" x14ac:dyDescent="0.2">
      <c r="A51" s="1" t="s">
        <v>8</v>
      </c>
      <c r="B51" s="23">
        <f t="shared" si="23"/>
        <v>2.3928653754968998</v>
      </c>
      <c r="C51" s="1">
        <v>4.8</v>
      </c>
      <c r="D51" s="1">
        <v>5</v>
      </c>
      <c r="E51" s="44">
        <v>3</v>
      </c>
      <c r="F51" s="1">
        <v>5</v>
      </c>
      <c r="G51" s="47">
        <f t="shared" si="11"/>
        <v>1.7022341887534471</v>
      </c>
      <c r="H51" s="24">
        <f t="shared" si="24"/>
        <v>3.2782914991518885E-7</v>
      </c>
    </row>
    <row r="52" spans="1:16" x14ac:dyDescent="0.2">
      <c r="A52" s="1" t="s">
        <v>8</v>
      </c>
      <c r="B52" s="23">
        <f t="shared" si="23"/>
        <v>2.2689846014204429</v>
      </c>
      <c r="C52" s="1">
        <v>4.8</v>
      </c>
      <c r="D52" s="1">
        <v>5</v>
      </c>
      <c r="E52" s="44">
        <v>3</v>
      </c>
      <c r="F52" s="1">
        <v>6</v>
      </c>
      <c r="G52" s="47">
        <f t="shared" si="11"/>
        <v>1.7077530896761424</v>
      </c>
      <c r="H52" s="24">
        <f t="shared" si="24"/>
        <v>3.0029897369564898E-7</v>
      </c>
    </row>
    <row r="53" spans="1:16" x14ac:dyDescent="0.2">
      <c r="A53" s="1" t="s">
        <v>1</v>
      </c>
      <c r="B53" s="23">
        <f>E15*100</f>
        <v>3.84509060937408</v>
      </c>
      <c r="C53" s="1">
        <v>6.6</v>
      </c>
      <c r="D53" s="1" t="s">
        <v>9</v>
      </c>
      <c r="E53" s="44">
        <v>4</v>
      </c>
      <c r="F53" s="1">
        <v>1</v>
      </c>
      <c r="G53" s="47">
        <f>(LN(1.41)-LN(0.71))/(6*SQRT((((LN(1+(B53/100)))^2)/E53)+((LN(1+(C53/100)))^2)-($J$36*((F53-1)/(E53*F53)))))</f>
        <v>1.7159030956953516</v>
      </c>
      <c r="H53" s="24">
        <f>2*_xlfn.NORM.S.DIST(-3*G53,TRUE)</f>
        <v>2.6368673104037732E-7</v>
      </c>
    </row>
    <row r="54" spans="1:16" x14ac:dyDescent="0.2">
      <c r="A54" s="1" t="s">
        <v>2</v>
      </c>
      <c r="B54" s="23">
        <f>E15*100</f>
        <v>3.84509060937408</v>
      </c>
      <c r="C54" s="1">
        <v>6.6</v>
      </c>
      <c r="D54" s="1">
        <v>5</v>
      </c>
      <c r="E54" s="44">
        <v>4</v>
      </c>
      <c r="F54" s="1">
        <v>1</v>
      </c>
      <c r="G54" s="47">
        <f t="shared" si="11"/>
        <v>1.3844920806636223</v>
      </c>
      <c r="H54" s="24">
        <f t="shared" ref="H54:H55" si="25">2*_xlfn.NORM.S.DIST(-3*G54,TRUE)</f>
        <v>3.2746222563362828E-5</v>
      </c>
    </row>
    <row r="55" spans="1:16" x14ac:dyDescent="0.2">
      <c r="A55" s="1" t="s">
        <v>3</v>
      </c>
      <c r="B55" s="23">
        <f t="shared" ref="B55:B59" si="26">E16*100</f>
        <v>2.8614283609661229</v>
      </c>
      <c r="C55" s="1">
        <v>6.2</v>
      </c>
      <c r="D55" s="1">
        <v>5</v>
      </c>
      <c r="E55" s="44">
        <v>4</v>
      </c>
      <c r="F55" s="1">
        <v>2</v>
      </c>
      <c r="G55" s="47">
        <f t="shared" si="11"/>
        <v>1.4665149664165755</v>
      </c>
      <c r="H55" s="24">
        <f t="shared" si="25"/>
        <v>1.0847813235007648E-5</v>
      </c>
    </row>
    <row r="56" spans="1:16" x14ac:dyDescent="0.2">
      <c r="A56" s="1" t="s">
        <v>8</v>
      </c>
      <c r="B56" s="23">
        <f t="shared" si="26"/>
        <v>2.4518541474323863</v>
      </c>
      <c r="C56" s="1">
        <v>4.8</v>
      </c>
      <c r="D56" s="1">
        <v>5</v>
      </c>
      <c r="E56" s="44">
        <v>4</v>
      </c>
      <c r="F56" s="1">
        <v>3</v>
      </c>
      <c r="G56" s="47">
        <f t="shared" si="11"/>
        <v>1.6919551185452615</v>
      </c>
      <c r="H56" s="24">
        <f>2*_xlfn.NORM.S.DIST(-3*G56,TRUE)</f>
        <v>3.8573638339928939E-7</v>
      </c>
    </row>
    <row r="57" spans="1:16" x14ac:dyDescent="0.2">
      <c r="A57" s="1" t="s">
        <v>8</v>
      </c>
      <c r="B57" s="23">
        <f t="shared" si="26"/>
        <v>2.2200562398914991</v>
      </c>
      <c r="C57" s="1">
        <v>4.8</v>
      </c>
      <c r="D57" s="1">
        <v>5</v>
      </c>
      <c r="E57" s="44">
        <v>4</v>
      </c>
      <c r="F57" s="1">
        <v>4</v>
      </c>
      <c r="G57" s="47">
        <f t="shared" si="11"/>
        <v>1.7005175448798127</v>
      </c>
      <c r="H57" s="24">
        <f t="shared" ref="H57:H59" si="27">2*_xlfn.NORM.S.DIST(-3*G57,TRUE)</f>
        <v>3.3687830186257702E-7</v>
      </c>
    </row>
    <row r="58" spans="1:16" x14ac:dyDescent="0.2">
      <c r="A58" s="1" t="s">
        <v>8</v>
      </c>
      <c r="B58" s="23">
        <f t="shared" si="26"/>
        <v>2.0689901752766193</v>
      </c>
      <c r="C58" s="1">
        <v>4.8</v>
      </c>
      <c r="D58" s="1">
        <v>5</v>
      </c>
      <c r="E58" s="44">
        <v>4</v>
      </c>
      <c r="F58" s="1">
        <v>5</v>
      </c>
      <c r="G58" s="47">
        <f t="shared" si="11"/>
        <v>1.7057178221317293</v>
      </c>
      <c r="H58" s="24">
        <f t="shared" si="27"/>
        <v>3.1018123459804228E-7</v>
      </c>
    </row>
    <row r="59" spans="1:16" x14ac:dyDescent="0.2">
      <c r="A59" s="1" t="s">
        <v>8</v>
      </c>
      <c r="B59" s="23">
        <f t="shared" si="26"/>
        <v>1.9620369524377068</v>
      </c>
      <c r="C59" s="1">
        <v>4.8</v>
      </c>
      <c r="D59" s="1">
        <v>5</v>
      </c>
      <c r="E59" s="44">
        <v>4</v>
      </c>
      <c r="F59" s="1">
        <v>6</v>
      </c>
      <c r="G59" s="47">
        <f t="shared" si="11"/>
        <v>1.7092112958009631</v>
      </c>
      <c r="H59" s="24">
        <f t="shared" si="27"/>
        <v>2.9340631195661301E-7</v>
      </c>
    </row>
    <row r="60" spans="1:16" x14ac:dyDescent="0.2">
      <c r="A60" s="1" t="s">
        <v>1</v>
      </c>
      <c r="B60" s="23">
        <f>F15*100</f>
        <v>3.4322701515951959</v>
      </c>
      <c r="C60" s="1">
        <v>6.6</v>
      </c>
      <c r="D60" s="1" t="s">
        <v>9</v>
      </c>
      <c r="E60" s="44">
        <v>5</v>
      </c>
      <c r="F60" s="1">
        <v>1</v>
      </c>
      <c r="G60" s="47">
        <f>(LN(1.41)-LN(0.71))/(6*SQRT((((LN(1+(B60/100)))^2)/E60)+((LN(1+(C60/100)))^2)-($J$36*((F60-1)/(E60*F60)))))</f>
        <v>1.7412044223745808</v>
      </c>
      <c r="H60" s="24">
        <f>2*_xlfn.NORM.S.DIST(-3*G60,TRUE)</f>
        <v>1.7546505039068811E-7</v>
      </c>
    </row>
    <row r="61" spans="1:16" x14ac:dyDescent="0.2">
      <c r="A61" s="1" t="s">
        <v>2</v>
      </c>
      <c r="B61" s="23">
        <f>F15*100</f>
        <v>3.4322701515951959</v>
      </c>
      <c r="C61" s="1">
        <v>6.6</v>
      </c>
      <c r="D61" s="1">
        <v>5</v>
      </c>
      <c r="E61" s="44">
        <v>5</v>
      </c>
      <c r="F61" s="1">
        <v>1</v>
      </c>
      <c r="G61" s="47">
        <f t="shared" si="11"/>
        <v>1.3976802256254592</v>
      </c>
      <c r="H61" s="24">
        <f t="shared" ref="H61:H62" si="28">2*_xlfn.NORM.S.DIST(-3*G61,TRUE)</f>
        <v>2.7524006561352613E-5</v>
      </c>
    </row>
    <row r="62" spans="1:16" x14ac:dyDescent="0.2">
      <c r="A62" s="1" t="s">
        <v>3</v>
      </c>
      <c r="B62" s="23">
        <f t="shared" ref="B62:B66" si="29">F16*100</f>
        <v>2.5555137506328984</v>
      </c>
      <c r="C62" s="1">
        <v>6.2</v>
      </c>
      <c r="D62" s="1">
        <v>5</v>
      </c>
      <c r="E62" s="44">
        <v>5</v>
      </c>
      <c r="F62" s="1">
        <v>2</v>
      </c>
      <c r="G62" s="47">
        <f t="shared" si="11"/>
        <v>1.4723338940936272</v>
      </c>
      <c r="H62" s="24">
        <f t="shared" si="28"/>
        <v>1.0007945161610287E-5</v>
      </c>
    </row>
    <row r="63" spans="1:16" x14ac:dyDescent="0.2">
      <c r="A63" s="1" t="s">
        <v>8</v>
      </c>
      <c r="B63" s="23">
        <f t="shared" si="29"/>
        <v>2.1901920504392658</v>
      </c>
      <c r="C63" s="1">
        <v>4.8</v>
      </c>
      <c r="D63" s="1">
        <v>5</v>
      </c>
      <c r="E63" s="44">
        <v>5</v>
      </c>
      <c r="F63" s="1">
        <v>3</v>
      </c>
      <c r="G63" s="47">
        <f t="shared" si="11"/>
        <v>1.6959030249135734</v>
      </c>
      <c r="H63" s="24">
        <f>2*_xlfn.NORM.S.DIST(-3*G63,TRUE)</f>
        <v>3.6241475152251875E-7</v>
      </c>
    </row>
    <row r="64" spans="1:16" x14ac:dyDescent="0.2">
      <c r="A64" s="1" t="s">
        <v>8</v>
      </c>
      <c r="B64" s="23">
        <f t="shared" si="29"/>
        <v>1.9833704924743234</v>
      </c>
      <c r="C64" s="1">
        <v>4.8</v>
      </c>
      <c r="D64" s="1">
        <v>5</v>
      </c>
      <c r="E64" s="44">
        <v>5</v>
      </c>
      <c r="F64" s="1">
        <v>4</v>
      </c>
      <c r="G64" s="47">
        <f t="shared" si="11"/>
        <v>1.7020013365228082</v>
      </c>
      <c r="H64" s="24">
        <f t="shared" ref="H64:H66" si="30">2*_xlfn.NORM.S.DIST(-3*G64,TRUE)</f>
        <v>3.2904271068547303E-7</v>
      </c>
    </row>
    <row r="65" spans="1:16" x14ac:dyDescent="0.2">
      <c r="A65" s="1" t="s">
        <v>8</v>
      </c>
      <c r="B65" s="23">
        <f t="shared" si="29"/>
        <v>1.8485552331908739</v>
      </c>
      <c r="C65" s="1">
        <v>4.8</v>
      </c>
      <c r="D65" s="1">
        <v>5</v>
      </c>
      <c r="E65" s="44">
        <v>5</v>
      </c>
      <c r="F65" s="1">
        <v>5</v>
      </c>
      <c r="G65" s="47">
        <f t="shared" si="11"/>
        <v>1.7056920533428674</v>
      </c>
      <c r="H65" s="24">
        <f t="shared" si="30"/>
        <v>3.1030834595389543E-7</v>
      </c>
    </row>
    <row r="66" spans="1:16" x14ac:dyDescent="0.2">
      <c r="A66" s="1" t="s">
        <v>8</v>
      </c>
      <c r="B66" s="23">
        <f t="shared" si="29"/>
        <v>1.7530946783258949</v>
      </c>
      <c r="C66" s="1">
        <v>4.8</v>
      </c>
      <c r="D66" s="1">
        <v>5</v>
      </c>
      <c r="E66" s="44">
        <v>5</v>
      </c>
      <c r="F66" s="1">
        <v>6</v>
      </c>
      <c r="G66" s="47">
        <f t="shared" si="11"/>
        <v>1.7081659117379007</v>
      </c>
      <c r="H66" s="24">
        <f t="shared" si="30"/>
        <v>2.9833193535014842E-7</v>
      </c>
    </row>
    <row r="67" spans="1:16" x14ac:dyDescent="0.2">
      <c r="A67" s="1" t="s">
        <v>1</v>
      </c>
      <c r="B67" s="23">
        <f>G15*100</f>
        <v>3.1285919360979131</v>
      </c>
      <c r="C67" s="1">
        <v>6.6</v>
      </c>
      <c r="D67" s="1" t="s">
        <v>9</v>
      </c>
      <c r="E67" s="44">
        <v>6</v>
      </c>
      <c r="F67" s="1">
        <v>1</v>
      </c>
      <c r="G67" s="47">
        <f>(LN(1.41)-LN(0.71))/(6*SQRT((((LN(1+(B67/100)))^2)/E67)+((LN(1+(C67/100)))^2)-($J$36*((F67-1)/(E67*F67)))))</f>
        <v>1.7554261945100167</v>
      </c>
      <c r="H67" s="24">
        <f>2*_xlfn.NORM.S.DIST(-3*G67,TRUE)</f>
        <v>1.3921697368233544E-7</v>
      </c>
    </row>
    <row r="68" spans="1:16" x14ac:dyDescent="0.2">
      <c r="A68" s="1" t="s">
        <v>2</v>
      </c>
      <c r="B68" s="23">
        <f>G15*100</f>
        <v>3.1285919360979131</v>
      </c>
      <c r="C68" s="1">
        <v>6.6</v>
      </c>
      <c r="D68" s="1">
        <v>5</v>
      </c>
      <c r="E68" s="44">
        <v>6</v>
      </c>
      <c r="F68" s="1">
        <v>1</v>
      </c>
      <c r="G68" s="47">
        <f t="shared" si="11"/>
        <v>1.4050040074281982</v>
      </c>
      <c r="H68" s="24">
        <f t="shared" ref="H68:H69" si="31">2*_xlfn.NORM.S.DIST(-3*G68,TRUE)</f>
        <v>2.4976488375403692E-5</v>
      </c>
    </row>
    <row r="69" spans="1:16" x14ac:dyDescent="0.2">
      <c r="A69" s="1" t="s">
        <v>3</v>
      </c>
      <c r="B69" s="23">
        <f t="shared" ref="B69:B73" si="32">G16*100</f>
        <v>2.3302807863310182</v>
      </c>
      <c r="C69" s="1">
        <v>6.2</v>
      </c>
      <c r="D69" s="1">
        <v>5</v>
      </c>
      <c r="E69" s="44">
        <v>6</v>
      </c>
      <c r="F69" s="1">
        <v>2</v>
      </c>
      <c r="G69" s="47">
        <f t="shared" si="11"/>
        <v>1.4751650401469703</v>
      </c>
      <c r="H69" s="24">
        <f t="shared" si="31"/>
        <v>9.6221331922558072E-6</v>
      </c>
    </row>
    <row r="70" spans="1:16" x14ac:dyDescent="0.2">
      <c r="A70" s="1" t="s">
        <v>8</v>
      </c>
      <c r="B70" s="23">
        <f t="shared" si="32"/>
        <v>1.9974699363765502</v>
      </c>
      <c r="C70" s="1">
        <v>4.8</v>
      </c>
      <c r="D70" s="1">
        <v>5</v>
      </c>
      <c r="E70" s="44">
        <v>6</v>
      </c>
      <c r="F70" s="1">
        <v>3</v>
      </c>
      <c r="G70" s="47">
        <f t="shared" si="11"/>
        <v>1.6973299856677766</v>
      </c>
      <c r="H70" s="24">
        <f>2*_xlfn.NORM.S.DIST(-3*G70,TRUE)</f>
        <v>3.5432487635257515E-7</v>
      </c>
    </row>
    <row r="71" spans="1:16" x14ac:dyDescent="0.2">
      <c r="A71" s="1" t="s">
        <v>8</v>
      </c>
      <c r="B71" s="23">
        <f t="shared" si="32"/>
        <v>1.8090079847556506</v>
      </c>
      <c r="C71" s="1">
        <v>4.8</v>
      </c>
      <c r="D71" s="1">
        <v>5</v>
      </c>
      <c r="E71" s="44">
        <v>6</v>
      </c>
      <c r="F71" s="1">
        <v>4</v>
      </c>
      <c r="G71" s="47">
        <f t="shared" si="11"/>
        <v>1.7019817957348562</v>
      </c>
      <c r="H71" s="24">
        <f t="shared" ref="H71:H73" si="33">2*_xlfn.NORM.S.DIST(-3*G71,TRUE)</f>
        <v>3.291447488247805E-7</v>
      </c>
    </row>
    <row r="72" spans="1:16" x14ac:dyDescent="0.2">
      <c r="A72" s="1" t="s">
        <v>8</v>
      </c>
      <c r="B72" s="23">
        <f t="shared" si="32"/>
        <v>1.6861423878116399</v>
      </c>
      <c r="C72" s="1">
        <v>4.8</v>
      </c>
      <c r="D72" s="1">
        <v>5</v>
      </c>
      <c r="E72" s="44">
        <v>6</v>
      </c>
      <c r="F72" s="1">
        <v>5</v>
      </c>
      <c r="G72" s="47">
        <f t="shared" si="11"/>
        <v>1.7047913077359489</v>
      </c>
      <c r="H72" s="24">
        <f t="shared" si="33"/>
        <v>3.1478325217355261E-7</v>
      </c>
    </row>
    <row r="73" spans="1:16" x14ac:dyDescent="0.2">
      <c r="A73" s="1" t="s">
        <v>8</v>
      </c>
      <c r="B73" s="23">
        <f t="shared" si="32"/>
        <v>1.5991346315060051</v>
      </c>
      <c r="C73" s="1">
        <v>4.8</v>
      </c>
      <c r="D73" s="1">
        <v>5</v>
      </c>
      <c r="E73" s="44">
        <v>6</v>
      </c>
      <c r="F73" s="1">
        <v>6</v>
      </c>
      <c r="G73" s="47">
        <f t="shared" si="11"/>
        <v>1.7066720637870667</v>
      </c>
      <c r="H73" s="24">
        <f t="shared" si="33"/>
        <v>3.0550942523031532E-7</v>
      </c>
    </row>
    <row r="74" spans="1:16" x14ac:dyDescent="0.2">
      <c r="A74" t="s">
        <v>29</v>
      </c>
    </row>
    <row r="75" spans="1:16" x14ac:dyDescent="0.2">
      <c r="A75" s="25" t="s">
        <v>0</v>
      </c>
      <c r="B75" s="25" t="s">
        <v>4</v>
      </c>
      <c r="C75" s="25" t="s">
        <v>5</v>
      </c>
      <c r="D75" s="25" t="s">
        <v>10</v>
      </c>
      <c r="E75" s="25" t="s">
        <v>16</v>
      </c>
      <c r="F75" s="25" t="s">
        <v>11</v>
      </c>
      <c r="G75" s="26" t="s">
        <v>6</v>
      </c>
      <c r="H75" s="25" t="s">
        <v>7</v>
      </c>
      <c r="J75" t="s">
        <v>23</v>
      </c>
      <c r="K75" t="s">
        <v>24</v>
      </c>
    </row>
    <row r="76" spans="1:16" x14ac:dyDescent="0.2">
      <c r="A76" s="1" t="s">
        <v>1</v>
      </c>
      <c r="B76" s="23">
        <f>B32</f>
        <v>7.8380284366911468</v>
      </c>
      <c r="C76" s="44">
        <v>0</v>
      </c>
      <c r="D76" s="1" t="s">
        <v>9</v>
      </c>
      <c r="E76" s="44">
        <v>1</v>
      </c>
      <c r="F76" s="1">
        <v>1</v>
      </c>
      <c r="G76" s="47">
        <f>(LN(1.41)-LN(0.71))/(6*SQRT((((LN(1+(B76/100)))^2)/E76)+((LN(1+(C76/100)))^2)-($J$36*((F76-1)/(E76*F76)))))</f>
        <v>1.515324649996455</v>
      </c>
      <c r="H76" s="60">
        <f>2*_xlfn.NORM.S.DIST(-3*G76,TRUE)</f>
        <v>5.4681799729302363E-6</v>
      </c>
      <c r="J76" s="132" t="s">
        <v>17</v>
      </c>
      <c r="K76" s="132" t="s">
        <v>16</v>
      </c>
      <c r="L76" s="132"/>
      <c r="M76" s="132"/>
      <c r="N76" s="132"/>
      <c r="O76" s="132"/>
      <c r="P76" s="132"/>
    </row>
    <row r="77" spans="1:16" x14ac:dyDescent="0.2">
      <c r="A77" s="1" t="s">
        <v>2</v>
      </c>
      <c r="B77" s="23">
        <f t="shared" ref="B77:B117" si="34">B33</f>
        <v>7.8380284366911468</v>
      </c>
      <c r="C77" s="44">
        <v>0</v>
      </c>
      <c r="D77" s="1">
        <v>5</v>
      </c>
      <c r="E77" s="44">
        <v>1</v>
      </c>
      <c r="F77" s="1">
        <v>1</v>
      </c>
      <c r="G77" s="47">
        <f>(LN(1.41)-LN(0.71))/(6*SQRT((((LN(1+(B77/100)))^2)/E77)+((LN(1+(C77/100)))^2)+(LN(1+(D77/100))^2)-($J$36*((F77-1)/(E77*F77)))))</f>
        <v>1.2725059356971116</v>
      </c>
      <c r="H77" s="60">
        <f t="shared" ref="H77:H78" si="35">2*_xlfn.NORM.S.DIST(-3*G77,TRUE)</f>
        <v>1.3480106055094486E-4</v>
      </c>
      <c r="J77" s="132"/>
      <c r="K77" s="1">
        <v>1</v>
      </c>
      <c r="L77" s="1">
        <v>2</v>
      </c>
      <c r="M77" s="1">
        <v>3</v>
      </c>
      <c r="N77" s="1">
        <v>4</v>
      </c>
      <c r="O77" s="1">
        <v>5</v>
      </c>
      <c r="P77" s="1">
        <v>6</v>
      </c>
    </row>
    <row r="78" spans="1:16" x14ac:dyDescent="0.2">
      <c r="A78" s="1" t="s">
        <v>3</v>
      </c>
      <c r="B78" s="23">
        <f t="shared" si="34"/>
        <v>5.8047344445816496</v>
      </c>
      <c r="C78" s="44">
        <v>0</v>
      </c>
      <c r="D78" s="1">
        <v>5</v>
      </c>
      <c r="E78" s="44">
        <v>1</v>
      </c>
      <c r="F78" s="1">
        <v>2</v>
      </c>
      <c r="G78" s="47">
        <f t="shared" ref="G78:G82" si="36">(LN(1.41)-LN(0.71))/(6*SQRT((((LN(1+(B78/100)))^2)/E78)+((LN(1+(C78/100)))^2)+(LN(1+(D78/100))^2)-($J$36*((F78-1)/(E78*F78)))))</f>
        <v>1.6026245162414721</v>
      </c>
      <c r="H78" s="60">
        <f t="shared" si="35"/>
        <v>1.5254420025707127E-6</v>
      </c>
      <c r="J78" s="10">
        <v>1</v>
      </c>
      <c r="K78" s="47">
        <f>G77</f>
        <v>1.2725059356971116</v>
      </c>
      <c r="L78" s="47">
        <f>G84</f>
        <v>1.8539627050861127</v>
      </c>
      <c r="M78" s="47">
        <f>G91</f>
        <v>2.0831064449511514</v>
      </c>
      <c r="N78" s="47">
        <f t="shared" ref="N78:N82" si="37">G98</f>
        <v>2.1859292668964363</v>
      </c>
      <c r="O78" s="47">
        <f t="shared" ref="O78:O83" si="38">G105</f>
        <v>2.2389734178993734</v>
      </c>
      <c r="P78" s="47">
        <f t="shared" ref="P78:P83" si="39">G112</f>
        <v>2.2694562279020309</v>
      </c>
    </row>
    <row r="79" spans="1:16" x14ac:dyDescent="0.2">
      <c r="A79" s="1" t="s">
        <v>8</v>
      </c>
      <c r="B79" s="23">
        <f t="shared" si="34"/>
        <v>4.9638241824675911</v>
      </c>
      <c r="C79" s="44">
        <v>0</v>
      </c>
      <c r="D79" s="1">
        <v>5</v>
      </c>
      <c r="E79" s="44">
        <v>1</v>
      </c>
      <c r="F79" s="1">
        <v>3</v>
      </c>
      <c r="G79" s="47">
        <f t="shared" si="36"/>
        <v>1.786640453784079</v>
      </c>
      <c r="H79" s="60">
        <f>2*_xlfn.NORM.S.DIST(-3*G79,TRUE)</f>
        <v>8.3258185730757386E-8</v>
      </c>
      <c r="J79" s="10">
        <v>2</v>
      </c>
      <c r="K79" s="47">
        <f t="shared" ref="K79:K83" si="40">G78</f>
        <v>1.6026245162414721</v>
      </c>
      <c r="L79" s="47">
        <f t="shared" ref="L79:L83" si="41">G85</f>
        <v>2.1089858591889552</v>
      </c>
      <c r="M79" s="47">
        <f>G92</f>
        <v>2.2527695649196673</v>
      </c>
      <c r="N79" s="47">
        <f t="shared" si="37"/>
        <v>2.3049398397213716</v>
      </c>
      <c r="O79" s="47">
        <f t="shared" si="38"/>
        <v>2.3277321442031544</v>
      </c>
      <c r="P79" s="47">
        <f t="shared" si="39"/>
        <v>2.3389685369115312</v>
      </c>
    </row>
    <row r="80" spans="1:16" x14ac:dyDescent="0.2">
      <c r="A80" s="27" t="s">
        <v>8</v>
      </c>
      <c r="B80" s="28">
        <f t="shared" si="34"/>
        <v>4.4893989768657994</v>
      </c>
      <c r="C80" s="44">
        <v>0</v>
      </c>
      <c r="D80" s="27">
        <v>5</v>
      </c>
      <c r="E80" s="46">
        <v>1</v>
      </c>
      <c r="F80" s="27">
        <v>4</v>
      </c>
      <c r="G80" s="57">
        <f t="shared" si="36"/>
        <v>1.9060967004058431</v>
      </c>
      <c r="H80" s="61">
        <f t="shared" ref="H80:H82" si="42">2*_xlfn.NORM.S.DIST(-3*G80,TRUE)</f>
        <v>1.0760132558096634E-8</v>
      </c>
      <c r="J80" s="10">
        <v>3</v>
      </c>
      <c r="K80" s="47">
        <f t="shared" si="40"/>
        <v>1.786640453784079</v>
      </c>
      <c r="L80" s="47">
        <f t="shared" si="41"/>
        <v>2.2206138614811812</v>
      </c>
      <c r="M80" s="47">
        <f t="shared" ref="M80:M83" si="43">G93</f>
        <v>2.3192521303202662</v>
      </c>
      <c r="N80" s="47">
        <f t="shared" si="37"/>
        <v>2.3491486513000099</v>
      </c>
      <c r="O80" s="47">
        <f t="shared" si="38"/>
        <v>2.3597496284094315</v>
      </c>
      <c r="P80" s="47">
        <f t="shared" si="39"/>
        <v>2.3635983845213131</v>
      </c>
    </row>
    <row r="81" spans="1:16" x14ac:dyDescent="0.2">
      <c r="A81" s="1" t="s">
        <v>8</v>
      </c>
      <c r="B81" s="23">
        <f t="shared" si="34"/>
        <v>4.1807875540071482</v>
      </c>
      <c r="C81" s="44">
        <v>0</v>
      </c>
      <c r="D81" s="1">
        <v>5</v>
      </c>
      <c r="E81" s="44">
        <v>1</v>
      </c>
      <c r="F81" s="1">
        <v>5</v>
      </c>
      <c r="G81" s="47">
        <f t="shared" si="36"/>
        <v>1.9903991764518458</v>
      </c>
      <c r="H81" s="60">
        <f t="shared" si="42"/>
        <v>2.3551837936603018E-9</v>
      </c>
      <c r="J81" s="10">
        <v>4</v>
      </c>
      <c r="K81" s="47">
        <f t="shared" si="40"/>
        <v>1.9060967004058431</v>
      </c>
      <c r="L81" s="47">
        <f t="shared" si="41"/>
        <v>2.283512280071347</v>
      </c>
      <c r="M81" s="47">
        <f t="shared" si="43"/>
        <v>2.3547793582717467</v>
      </c>
      <c r="N81" s="47">
        <f t="shared" si="37"/>
        <v>2.3722288062742436</v>
      </c>
      <c r="O81" s="47">
        <f t="shared" si="38"/>
        <v>2.3762618933888904</v>
      </c>
      <c r="P81" s="47">
        <f t="shared" si="39"/>
        <v>2.3762087146305708</v>
      </c>
    </row>
    <row r="82" spans="1:16" x14ac:dyDescent="0.2">
      <c r="A82" s="1" t="s">
        <v>8</v>
      </c>
      <c r="B82" s="23">
        <f t="shared" si="34"/>
        <v>3.9625697949027261</v>
      </c>
      <c r="C82" s="44">
        <v>0</v>
      </c>
      <c r="D82" s="1">
        <v>5</v>
      </c>
      <c r="E82" s="44">
        <v>1</v>
      </c>
      <c r="F82" s="1">
        <v>6</v>
      </c>
      <c r="G82" s="47">
        <f t="shared" si="36"/>
        <v>2.0532397881103206</v>
      </c>
      <c r="H82" s="60">
        <f t="shared" si="42"/>
        <v>7.2873969935893949E-10</v>
      </c>
      <c r="J82" s="10">
        <v>5</v>
      </c>
      <c r="K82" s="47">
        <f t="shared" si="40"/>
        <v>1.9903991764518458</v>
      </c>
      <c r="L82" s="47">
        <f t="shared" si="41"/>
        <v>2.3239175612664207</v>
      </c>
      <c r="M82" s="47">
        <f t="shared" si="43"/>
        <v>2.3768957167449356</v>
      </c>
      <c r="N82" s="47">
        <f t="shared" si="37"/>
        <v>2.3864077691277954</v>
      </c>
      <c r="O82" s="47">
        <f t="shared" si="38"/>
        <v>2.3863372028863465</v>
      </c>
      <c r="P82" s="47">
        <f t="shared" si="39"/>
        <v>2.3838724885714302</v>
      </c>
    </row>
    <row r="83" spans="1:16" x14ac:dyDescent="0.2">
      <c r="A83" s="1" t="s">
        <v>1</v>
      </c>
      <c r="B83" s="23">
        <f t="shared" si="34"/>
        <v>5.4807624730609295</v>
      </c>
      <c r="C83" s="44">
        <v>0</v>
      </c>
      <c r="D83" s="1" t="s">
        <v>9</v>
      </c>
      <c r="E83" s="44">
        <v>2</v>
      </c>
      <c r="F83" s="1">
        <v>1</v>
      </c>
      <c r="G83" s="47">
        <f>(LN(1.41)-LN(0.71))/(6*SQRT((((LN(1+(B83/100)))^2)/F83)+((LN(1+(C83/100)))^2)-($J$36*((E83-1)/(E83*F83)))))</f>
        <v>2.3470264635347222</v>
      </c>
      <c r="H83" s="60">
        <f>2*_xlfn.NORM.S.DIST(-3*G83,TRUE)</f>
        <v>1.9075627307095544E-12</v>
      </c>
      <c r="J83" s="10">
        <v>6</v>
      </c>
      <c r="K83" s="47">
        <f t="shared" si="40"/>
        <v>2.0532397881103206</v>
      </c>
      <c r="L83" s="47">
        <f t="shared" si="41"/>
        <v>2.3520772628370357</v>
      </c>
      <c r="M83" s="47">
        <f t="shared" si="43"/>
        <v>2.3919909173566802</v>
      </c>
      <c r="N83" s="47">
        <f>G103</f>
        <v>2.3960028889513296</v>
      </c>
      <c r="O83" s="47">
        <f t="shared" si="38"/>
        <v>2.3931257132428407</v>
      </c>
      <c r="P83" s="47">
        <f t="shared" si="39"/>
        <v>2.3890230595077093</v>
      </c>
    </row>
    <row r="84" spans="1:16" x14ac:dyDescent="0.2">
      <c r="A84" s="1" t="s">
        <v>2</v>
      </c>
      <c r="B84" s="23">
        <f t="shared" si="34"/>
        <v>5.4807624730609295</v>
      </c>
      <c r="C84" s="44">
        <v>0</v>
      </c>
      <c r="D84" s="1">
        <v>5</v>
      </c>
      <c r="E84" s="44">
        <v>2</v>
      </c>
      <c r="F84" s="1">
        <v>1</v>
      </c>
      <c r="G84" s="47">
        <f t="shared" ref="G84:G89" si="44">(LN(1.41)-LN(0.71))/(6*SQRT((((LN(1+(B84/100)))^2)/E84)+((LN(1+(C84/100)))^2)+(LN(1+(D84/100))^2)-($J$36*((F84-1)/(E84*F84)))))</f>
        <v>1.8539627050861127</v>
      </c>
      <c r="H84" s="60">
        <f t="shared" ref="H84:H85" si="45">2*_xlfn.NORM.S.DIST(-3*G84,TRUE)</f>
        <v>2.6687137809044502E-8</v>
      </c>
      <c r="J84" t="s">
        <v>25</v>
      </c>
    </row>
    <row r="85" spans="1:16" x14ac:dyDescent="0.2">
      <c r="A85" s="1" t="s">
        <v>3</v>
      </c>
      <c r="B85" s="23">
        <f t="shared" si="34"/>
        <v>4.0705197323410047</v>
      </c>
      <c r="C85" s="44">
        <v>0</v>
      </c>
      <c r="D85" s="1">
        <v>5</v>
      </c>
      <c r="E85" s="44">
        <v>2</v>
      </c>
      <c r="F85" s="1">
        <v>2</v>
      </c>
      <c r="G85" s="47">
        <f t="shared" si="44"/>
        <v>2.1089858591889552</v>
      </c>
      <c r="H85" s="60">
        <f t="shared" si="45"/>
        <v>2.5004206038561865E-10</v>
      </c>
      <c r="J85" s="132" t="s">
        <v>17</v>
      </c>
      <c r="K85" s="132" t="s">
        <v>16</v>
      </c>
      <c r="L85" s="132"/>
      <c r="M85" s="132"/>
      <c r="N85" s="132"/>
      <c r="O85" s="132"/>
      <c r="P85" s="132"/>
    </row>
    <row r="86" spans="1:16" x14ac:dyDescent="0.2">
      <c r="A86" s="1" t="s">
        <v>8</v>
      </c>
      <c r="B86" s="23">
        <f t="shared" si="34"/>
        <v>3.4849694363960904</v>
      </c>
      <c r="C86" s="44">
        <v>0</v>
      </c>
      <c r="D86" s="1">
        <v>5</v>
      </c>
      <c r="E86" s="44">
        <v>2</v>
      </c>
      <c r="F86" s="1">
        <v>3</v>
      </c>
      <c r="G86" s="47">
        <f t="shared" si="44"/>
        <v>2.2206138614811812</v>
      </c>
      <c r="H86" s="60">
        <f>2*_xlfn.NORM.S.DIST(-3*G86,TRUE)</f>
        <v>2.7041742532506165E-11</v>
      </c>
      <c r="J86" s="132"/>
      <c r="K86" s="1">
        <v>1</v>
      </c>
      <c r="L86" s="1">
        <v>2</v>
      </c>
      <c r="M86" s="1">
        <v>3</v>
      </c>
      <c r="N86" s="1">
        <v>4</v>
      </c>
      <c r="O86" s="1">
        <v>5</v>
      </c>
      <c r="P86" s="1">
        <v>6</v>
      </c>
    </row>
    <row r="87" spans="1:16" x14ac:dyDescent="0.2">
      <c r="A87" s="1" t="s">
        <v>8</v>
      </c>
      <c r="B87" s="23">
        <f t="shared" si="34"/>
        <v>3.1540072913287531</v>
      </c>
      <c r="C87" s="44">
        <v>0</v>
      </c>
      <c r="D87" s="1">
        <v>5</v>
      </c>
      <c r="E87" s="44">
        <v>2</v>
      </c>
      <c r="F87" s="1">
        <v>4</v>
      </c>
      <c r="G87" s="47">
        <f t="shared" si="44"/>
        <v>2.283512280071347</v>
      </c>
      <c r="H87" s="60">
        <f t="shared" ref="H87:H89" si="46">2*_xlfn.NORM.S.DIST(-3*G87,TRUE)</f>
        <v>7.3573361023569877E-12</v>
      </c>
      <c r="J87" s="10">
        <v>1</v>
      </c>
      <c r="K87" s="47">
        <f>G76</f>
        <v>1.515324649996455</v>
      </c>
      <c r="L87" s="47">
        <f>G83</f>
        <v>2.3470264635347222</v>
      </c>
      <c r="M87" s="47">
        <f>G90</f>
        <v>4.5459739499893574</v>
      </c>
      <c r="N87" s="47">
        <f>G97</f>
        <v>6.0612985999858342</v>
      </c>
      <c r="O87" s="47">
        <f>G104</f>
        <v>7.5766232499822506</v>
      </c>
      <c r="P87" s="47">
        <f>G111</f>
        <v>9.0919478999787149</v>
      </c>
    </row>
    <row r="88" spans="1:16" x14ac:dyDescent="0.2">
      <c r="A88" s="1" t="s">
        <v>8</v>
      </c>
      <c r="B88" s="23">
        <f t="shared" si="34"/>
        <v>2.9384816642784584</v>
      </c>
      <c r="C88" s="44">
        <v>0</v>
      </c>
      <c r="D88" s="1">
        <v>5</v>
      </c>
      <c r="E88" s="44">
        <v>2</v>
      </c>
      <c r="F88" s="1">
        <v>5</v>
      </c>
      <c r="G88" s="47">
        <f t="shared" si="44"/>
        <v>2.3239175612664207</v>
      </c>
      <c r="H88" s="60">
        <f t="shared" si="46"/>
        <v>3.1301647953039644E-12</v>
      </c>
    </row>
    <row r="89" spans="1:16" x14ac:dyDescent="0.2">
      <c r="A89" s="1" t="s">
        <v>8</v>
      </c>
      <c r="B89" s="23">
        <f t="shared" si="34"/>
        <v>2.7859715892510239</v>
      </c>
      <c r="C89" s="44">
        <v>0</v>
      </c>
      <c r="D89" s="1">
        <v>5</v>
      </c>
      <c r="E89" s="44">
        <v>2</v>
      </c>
      <c r="F89" s="1">
        <v>6</v>
      </c>
      <c r="G89" s="47">
        <f t="shared" si="44"/>
        <v>2.3520772628370357</v>
      </c>
      <c r="H89" s="60">
        <f t="shared" si="46"/>
        <v>1.7107836993510536E-12</v>
      </c>
    </row>
    <row r="90" spans="1:16" x14ac:dyDescent="0.2">
      <c r="A90" s="1" t="s">
        <v>1</v>
      </c>
      <c r="B90" s="23">
        <f t="shared" si="34"/>
        <v>4.4529927939640057</v>
      </c>
      <c r="C90" s="44">
        <v>0</v>
      </c>
      <c r="D90" s="1" t="s">
        <v>9</v>
      </c>
      <c r="E90" s="44">
        <v>3</v>
      </c>
      <c r="F90" s="1">
        <v>1</v>
      </c>
      <c r="G90" s="47">
        <f>(LN(1.41)-LN(0.71))/(6*SQRT((((LN(1+(B90/100)))^2)/E90)+((LN(1+(C90/100)))^2)-($J$36*((F90-1)/(E90*F90)))))</f>
        <v>4.5459739499893574</v>
      </c>
      <c r="H90" s="60">
        <f>2*_xlfn.NORM.S.DIST(-3*G90,TRUE)</f>
        <v>2.3825371494908328E-42</v>
      </c>
    </row>
    <row r="91" spans="1:16" x14ac:dyDescent="0.2">
      <c r="A91" s="1" t="s">
        <v>2</v>
      </c>
      <c r="B91" s="23">
        <f t="shared" si="34"/>
        <v>4.4529927939640057</v>
      </c>
      <c r="C91" s="44">
        <v>0</v>
      </c>
      <c r="D91" s="1">
        <v>5</v>
      </c>
      <c r="E91" s="44">
        <v>3</v>
      </c>
      <c r="F91" s="1">
        <v>1</v>
      </c>
      <c r="G91" s="47">
        <f t="shared" ref="G91:G96" si="47">(LN(1.41)-LN(0.71))/(6*SQRT((((LN(1+(B91/100)))^2)/E91)+((LN(1+(C91/100)))^2)+(LN(1+(D91/100))^2)-($J$36*((F91-1)/(E91*F91)))))</f>
        <v>2.0831064449511514</v>
      </c>
      <c r="H91" s="60">
        <f t="shared" ref="H91:H92" si="48">2*_xlfn.NORM.S.DIST(-3*G91,TRUE)</f>
        <v>4.1224528568466193E-10</v>
      </c>
    </row>
    <row r="92" spans="1:16" x14ac:dyDescent="0.2">
      <c r="A92" s="1" t="s">
        <v>3</v>
      </c>
      <c r="B92" s="23">
        <f t="shared" si="34"/>
        <v>3.3113476964500954</v>
      </c>
      <c r="C92" s="44">
        <v>0</v>
      </c>
      <c r="D92" s="1">
        <v>5</v>
      </c>
      <c r="E92" s="44">
        <v>3</v>
      </c>
      <c r="F92" s="1">
        <v>2</v>
      </c>
      <c r="G92" s="47">
        <f t="shared" si="47"/>
        <v>2.2527695649196673</v>
      </c>
      <c r="H92" s="60">
        <f t="shared" si="48"/>
        <v>1.3961183033898655E-11</v>
      </c>
    </row>
    <row r="93" spans="1:16" x14ac:dyDescent="0.2">
      <c r="A93" s="1" t="s">
        <v>8</v>
      </c>
      <c r="B93" s="23">
        <f t="shared" si="34"/>
        <v>2.8364899583220193</v>
      </c>
      <c r="C93" s="44">
        <v>0</v>
      </c>
      <c r="D93" s="1">
        <v>5</v>
      </c>
      <c r="E93" s="44">
        <v>3</v>
      </c>
      <c r="F93" s="1">
        <v>3</v>
      </c>
      <c r="G93" s="47">
        <f t="shared" si="47"/>
        <v>2.3192521303202662</v>
      </c>
      <c r="H93" s="60">
        <f>2*_xlfn.NORM.S.DIST(-3*G93,TRUE)</f>
        <v>3.4573436961444441E-12</v>
      </c>
    </row>
    <row r="94" spans="1:16" x14ac:dyDescent="0.2">
      <c r="A94" s="1" t="s">
        <v>8</v>
      </c>
      <c r="B94" s="23">
        <f t="shared" si="34"/>
        <v>2.5678749695716041</v>
      </c>
      <c r="C94" s="44">
        <v>0</v>
      </c>
      <c r="D94" s="1">
        <v>5</v>
      </c>
      <c r="E94" s="44">
        <v>3</v>
      </c>
      <c r="F94" s="1">
        <v>4</v>
      </c>
      <c r="G94" s="47">
        <f t="shared" si="47"/>
        <v>2.3547793582717467</v>
      </c>
      <c r="H94" s="60">
        <f t="shared" ref="H94:H96" si="49">2*_xlfn.NORM.S.DIST(-3*G94,TRUE)</f>
        <v>1.613834056941633E-12</v>
      </c>
    </row>
    <row r="95" spans="1:16" x14ac:dyDescent="0.2">
      <c r="A95" s="1" t="s">
        <v>8</v>
      </c>
      <c r="B95" s="23">
        <f t="shared" si="34"/>
        <v>2.3928653754968998</v>
      </c>
      <c r="C95" s="44">
        <v>0</v>
      </c>
      <c r="D95" s="1">
        <v>5</v>
      </c>
      <c r="E95" s="44">
        <v>3</v>
      </c>
      <c r="F95" s="1">
        <v>5</v>
      </c>
      <c r="G95" s="47">
        <f t="shared" si="47"/>
        <v>2.3768957167449356</v>
      </c>
      <c r="H95" s="60">
        <f t="shared" si="49"/>
        <v>9.9869081953244796E-13</v>
      </c>
    </row>
    <row r="96" spans="1:16" x14ac:dyDescent="0.2">
      <c r="A96" s="1" t="s">
        <v>8</v>
      </c>
      <c r="B96" s="23">
        <f t="shared" si="34"/>
        <v>2.2689846014204429</v>
      </c>
      <c r="C96" s="44">
        <v>0</v>
      </c>
      <c r="D96" s="1">
        <v>5</v>
      </c>
      <c r="E96" s="44">
        <v>3</v>
      </c>
      <c r="F96" s="1">
        <v>6</v>
      </c>
      <c r="G96" s="47">
        <f t="shared" si="47"/>
        <v>2.3919909173566802</v>
      </c>
      <c r="H96" s="60">
        <f t="shared" si="49"/>
        <v>7.1794853681972528E-13</v>
      </c>
    </row>
    <row r="97" spans="1:16" x14ac:dyDescent="0.2">
      <c r="A97" s="1" t="s">
        <v>1</v>
      </c>
      <c r="B97" s="23">
        <f t="shared" si="34"/>
        <v>3.84509060937408</v>
      </c>
      <c r="C97" s="44">
        <v>0</v>
      </c>
      <c r="D97" s="1" t="s">
        <v>9</v>
      </c>
      <c r="E97" s="44">
        <v>4</v>
      </c>
      <c r="F97" s="1">
        <v>1</v>
      </c>
      <c r="G97" s="47">
        <f>(LN(1.41)-LN(0.71))/(6*SQRT((((LN(1+(B97/100)))^2)/E97)+((LN(1+(C97/100)))^2)-($J$36*((F97-1)/(E97*F97)))))</f>
        <v>6.0612985999858342</v>
      </c>
      <c r="H97" s="60">
        <f>2*_xlfn.NORM.S.DIST(-3*G97,TRUE)</f>
        <v>6.9235882202652307E-74</v>
      </c>
    </row>
    <row r="98" spans="1:16" x14ac:dyDescent="0.2">
      <c r="A98" s="1" t="s">
        <v>2</v>
      </c>
      <c r="B98" s="23">
        <f t="shared" si="34"/>
        <v>3.84509060937408</v>
      </c>
      <c r="C98" s="44">
        <v>0</v>
      </c>
      <c r="D98" s="1">
        <v>5</v>
      </c>
      <c r="E98" s="44">
        <v>4</v>
      </c>
      <c r="F98" s="1">
        <v>1</v>
      </c>
      <c r="G98" s="47">
        <f t="shared" ref="G98:G103" si="50">(LN(1.41)-LN(0.71))/(6*SQRT((((LN(1+(B98/100)))^2)/E98)+((LN(1+(C98/100)))^2)+(LN(1+(D98/100))^2)-($J$36*((F98-1)/(E98*F98)))))</f>
        <v>2.1859292668964363</v>
      </c>
      <c r="H98" s="60">
        <f t="shared" ref="H98:H99" si="51">2*_xlfn.NORM.S.DIST(-3*G98,TRUE)</f>
        <v>5.4611843941375013E-11</v>
      </c>
    </row>
    <row r="99" spans="1:16" x14ac:dyDescent="0.2">
      <c r="A99" s="1" t="s">
        <v>3</v>
      </c>
      <c r="B99" s="23">
        <f t="shared" si="34"/>
        <v>2.8614283609661229</v>
      </c>
      <c r="C99" s="44">
        <v>0</v>
      </c>
      <c r="D99" s="1">
        <v>5</v>
      </c>
      <c r="E99" s="44">
        <v>4</v>
      </c>
      <c r="F99" s="1">
        <v>2</v>
      </c>
      <c r="G99" s="47">
        <f t="shared" si="50"/>
        <v>2.3049398397213716</v>
      </c>
      <c r="H99" s="60">
        <f t="shared" si="51"/>
        <v>4.6845939713552825E-12</v>
      </c>
    </row>
    <row r="100" spans="1:16" x14ac:dyDescent="0.2">
      <c r="A100" s="1" t="s">
        <v>8</v>
      </c>
      <c r="B100" s="23">
        <f t="shared" si="34"/>
        <v>2.4518541474323863</v>
      </c>
      <c r="C100" s="44">
        <v>0</v>
      </c>
      <c r="D100" s="1">
        <v>5</v>
      </c>
      <c r="E100" s="44">
        <v>4</v>
      </c>
      <c r="F100" s="1">
        <v>3</v>
      </c>
      <c r="G100" s="47">
        <f t="shared" si="50"/>
        <v>2.3491486513000099</v>
      </c>
      <c r="H100" s="60">
        <f>2*_xlfn.NORM.S.DIST(-3*G100,TRUE)</f>
        <v>1.8223156910591592E-12</v>
      </c>
    </row>
    <row r="101" spans="1:16" x14ac:dyDescent="0.2">
      <c r="A101" s="1" t="s">
        <v>8</v>
      </c>
      <c r="B101" s="23">
        <f t="shared" si="34"/>
        <v>2.2200562398914991</v>
      </c>
      <c r="C101" s="44">
        <v>0</v>
      </c>
      <c r="D101" s="1">
        <v>5</v>
      </c>
      <c r="E101" s="44">
        <v>4</v>
      </c>
      <c r="F101" s="1">
        <v>4</v>
      </c>
      <c r="G101" s="47">
        <f t="shared" si="50"/>
        <v>2.3722288062742436</v>
      </c>
      <c r="H101" s="60">
        <f t="shared" ref="H101:H103" si="52">2*_xlfn.NORM.S.DIST(-3*G101,TRUE)</f>
        <v>1.1055261738941488E-12</v>
      </c>
    </row>
    <row r="102" spans="1:16" x14ac:dyDescent="0.2">
      <c r="A102" s="1" t="s">
        <v>8</v>
      </c>
      <c r="B102" s="23">
        <f t="shared" si="34"/>
        <v>2.0689901752766193</v>
      </c>
      <c r="C102" s="44">
        <v>0</v>
      </c>
      <c r="D102" s="1">
        <v>5</v>
      </c>
      <c r="E102" s="44">
        <v>4</v>
      </c>
      <c r="F102" s="1">
        <v>5</v>
      </c>
      <c r="G102" s="47">
        <f t="shared" si="50"/>
        <v>2.3864077691277954</v>
      </c>
      <c r="H102" s="60">
        <f t="shared" si="52"/>
        <v>8.1135428397789244E-13</v>
      </c>
    </row>
    <row r="103" spans="1:16" x14ac:dyDescent="0.2">
      <c r="A103" s="1" t="s">
        <v>8</v>
      </c>
      <c r="B103" s="23">
        <f t="shared" si="34"/>
        <v>1.9620369524377068</v>
      </c>
      <c r="C103" s="44">
        <v>0</v>
      </c>
      <c r="D103" s="1">
        <v>5</v>
      </c>
      <c r="E103" s="44">
        <v>4</v>
      </c>
      <c r="F103" s="1">
        <v>6</v>
      </c>
      <c r="G103" s="47">
        <f t="shared" si="50"/>
        <v>2.3960028889513296</v>
      </c>
      <c r="H103" s="60">
        <f t="shared" si="52"/>
        <v>6.5743089935313312E-13</v>
      </c>
      <c r="J103" t="s">
        <v>30</v>
      </c>
      <c r="K103" t="s">
        <v>7</v>
      </c>
    </row>
    <row r="104" spans="1:16" x14ac:dyDescent="0.2">
      <c r="A104" s="1" t="s">
        <v>1</v>
      </c>
      <c r="B104" s="23">
        <f t="shared" si="34"/>
        <v>3.4322701515951959</v>
      </c>
      <c r="C104" s="44">
        <v>0</v>
      </c>
      <c r="D104" s="1" t="s">
        <v>9</v>
      </c>
      <c r="E104" s="44">
        <v>5</v>
      </c>
      <c r="F104" s="1">
        <v>1</v>
      </c>
      <c r="G104" s="47">
        <f>(LN(1.41)-LN(0.71))/(6*SQRT((((LN(1+(B104/100)))^2)/E104)+((LN(1+(C104/100)))^2)-($J$36*((F104-1)/(E104*F104)))))</f>
        <v>7.5766232499822506</v>
      </c>
      <c r="H104" s="60">
        <f>2*_xlfn.NORM.S.DIST(-3*G104,TRUE)</f>
        <v>2.2700767386320489E-114</v>
      </c>
      <c r="J104" s="132" t="s">
        <v>17</v>
      </c>
      <c r="K104" s="132" t="s">
        <v>16</v>
      </c>
      <c r="L104" s="132"/>
      <c r="M104" s="132"/>
      <c r="N104" s="132"/>
      <c r="O104" s="132"/>
      <c r="P104" s="132"/>
    </row>
    <row r="105" spans="1:16" x14ac:dyDescent="0.2">
      <c r="A105" s="1" t="s">
        <v>2</v>
      </c>
      <c r="B105" s="23">
        <f t="shared" si="34"/>
        <v>3.4322701515951959</v>
      </c>
      <c r="C105" s="44">
        <v>0</v>
      </c>
      <c r="D105" s="1">
        <v>5</v>
      </c>
      <c r="E105" s="44">
        <v>5</v>
      </c>
      <c r="F105" s="1">
        <v>1</v>
      </c>
      <c r="G105" s="47">
        <f t="shared" ref="G105:G110" si="53">(LN(1.41)-LN(0.71))/(6*SQRT((((LN(1+(B105/100)))^2)/E105)+((LN(1+(C105/100)))^2)+(LN(1+(D105/100))^2)-($J$36*((F105-1)/(E105*F105)))))</f>
        <v>2.2389734178993734</v>
      </c>
      <c r="H105" s="60">
        <f t="shared" ref="H105:H106" si="54">2*_xlfn.NORM.S.DIST(-3*G105,TRUE)</f>
        <v>1.8560547682857646E-11</v>
      </c>
      <c r="J105" s="132"/>
      <c r="K105" s="1">
        <v>1</v>
      </c>
      <c r="L105" s="1">
        <v>2</v>
      </c>
      <c r="M105" s="1">
        <v>3</v>
      </c>
      <c r="N105" s="1">
        <v>4</v>
      </c>
      <c r="O105" s="1">
        <v>5</v>
      </c>
      <c r="P105" s="1">
        <v>6</v>
      </c>
    </row>
    <row r="106" spans="1:16" x14ac:dyDescent="0.2">
      <c r="A106" s="1" t="s">
        <v>3</v>
      </c>
      <c r="B106" s="23">
        <f t="shared" si="34"/>
        <v>2.5555137506328984</v>
      </c>
      <c r="C106" s="44">
        <v>0</v>
      </c>
      <c r="D106" s="1">
        <v>5</v>
      </c>
      <c r="E106" s="44">
        <v>5</v>
      </c>
      <c r="F106" s="1">
        <v>2</v>
      </c>
      <c r="G106" s="47">
        <f t="shared" si="53"/>
        <v>2.3277321442031544</v>
      </c>
      <c r="H106" s="60">
        <f t="shared" si="54"/>
        <v>2.8853852552201108E-12</v>
      </c>
      <c r="J106" s="10">
        <v>1</v>
      </c>
      <c r="K106" s="62">
        <f>H77</f>
        <v>1.3480106055094486E-4</v>
      </c>
      <c r="L106" s="62">
        <f>H84</f>
        <v>2.6687137809044502E-8</v>
      </c>
      <c r="M106" s="62">
        <f>H91</f>
        <v>4.1224528568466193E-10</v>
      </c>
      <c r="N106" s="62">
        <f>H98</f>
        <v>5.4611843941375013E-11</v>
      </c>
      <c r="O106" s="62">
        <f>H105</f>
        <v>1.8560547682857646E-11</v>
      </c>
      <c r="P106" s="62">
        <f>H112</f>
        <v>9.871163106345367E-12</v>
      </c>
    </row>
    <row r="107" spans="1:16" x14ac:dyDescent="0.2">
      <c r="A107" s="1" t="s">
        <v>8</v>
      </c>
      <c r="B107" s="23">
        <f t="shared" si="34"/>
        <v>2.1901920504392658</v>
      </c>
      <c r="C107" s="44">
        <v>0</v>
      </c>
      <c r="D107" s="1">
        <v>5</v>
      </c>
      <c r="E107" s="44">
        <v>5</v>
      </c>
      <c r="F107" s="1">
        <v>3</v>
      </c>
      <c r="G107" s="47">
        <f t="shared" si="53"/>
        <v>2.3597496284094315</v>
      </c>
      <c r="H107" s="60">
        <f>2*_xlfn.NORM.S.DIST(-3*G107,TRUE)</f>
        <v>1.4493787719757054E-12</v>
      </c>
      <c r="J107" s="10">
        <v>2</v>
      </c>
      <c r="K107" s="62">
        <f t="shared" ref="K107:K111" si="55">H78</f>
        <v>1.5254420025707127E-6</v>
      </c>
      <c r="L107" s="62">
        <f t="shared" ref="L107:L111" si="56">H85</f>
        <v>2.5004206038561865E-10</v>
      </c>
      <c r="M107" s="62">
        <f t="shared" ref="M107:M111" si="57">H92</f>
        <v>1.3961183033898655E-11</v>
      </c>
      <c r="N107" s="62">
        <f t="shared" ref="N107:N111" si="58">H99</f>
        <v>4.6845939713552825E-12</v>
      </c>
      <c r="O107" s="62">
        <f t="shared" ref="O107:O111" si="59">H106</f>
        <v>2.8853852552201108E-12</v>
      </c>
      <c r="P107" s="62">
        <f t="shared" ref="P107:P111" si="60">H113</f>
        <v>2.2683573517577523E-12</v>
      </c>
    </row>
    <row r="108" spans="1:16" x14ac:dyDescent="0.2">
      <c r="A108" s="1" t="s">
        <v>8</v>
      </c>
      <c r="B108" s="23">
        <f t="shared" si="34"/>
        <v>1.9833704924743234</v>
      </c>
      <c r="C108" s="44">
        <v>0</v>
      </c>
      <c r="D108" s="1">
        <v>5</v>
      </c>
      <c r="E108" s="44">
        <v>5</v>
      </c>
      <c r="F108" s="1">
        <v>4</v>
      </c>
      <c r="G108" s="47">
        <f t="shared" si="53"/>
        <v>2.3762618933888904</v>
      </c>
      <c r="H108" s="60">
        <f t="shared" ref="H108:H110" si="61">2*_xlfn.NORM.S.DIST(-3*G108,TRUE)</f>
        <v>1.0125825523596892E-12</v>
      </c>
      <c r="J108" s="10">
        <v>3</v>
      </c>
      <c r="K108" s="62">
        <f t="shared" si="55"/>
        <v>8.3258185730757386E-8</v>
      </c>
      <c r="L108" s="62">
        <f t="shared" si="56"/>
        <v>2.7041742532506165E-11</v>
      </c>
      <c r="M108" s="62">
        <f t="shared" si="57"/>
        <v>3.4573436961444441E-12</v>
      </c>
      <c r="N108" s="62">
        <f t="shared" si="58"/>
        <v>1.8223156910591592E-12</v>
      </c>
      <c r="O108" s="62">
        <f t="shared" si="59"/>
        <v>1.4493787719757054E-12</v>
      </c>
      <c r="P108" s="62">
        <f t="shared" si="60"/>
        <v>1.3334359888451543E-12</v>
      </c>
    </row>
    <row r="109" spans="1:16" x14ac:dyDescent="0.2">
      <c r="A109" s="1" t="s">
        <v>8</v>
      </c>
      <c r="B109" s="23">
        <f t="shared" si="34"/>
        <v>1.8485552331908739</v>
      </c>
      <c r="C109" s="44">
        <v>0</v>
      </c>
      <c r="D109" s="1">
        <v>5</v>
      </c>
      <c r="E109" s="44">
        <v>5</v>
      </c>
      <c r="F109" s="1">
        <v>5</v>
      </c>
      <c r="G109" s="47">
        <f t="shared" si="53"/>
        <v>2.3863372028863465</v>
      </c>
      <c r="H109" s="60">
        <f t="shared" si="61"/>
        <v>8.126080568983341E-13</v>
      </c>
      <c r="J109" s="10">
        <v>4</v>
      </c>
      <c r="K109" s="62">
        <f t="shared" si="55"/>
        <v>1.0760132558096634E-8</v>
      </c>
      <c r="L109" s="62">
        <f t="shared" si="56"/>
        <v>7.3573361023569877E-12</v>
      </c>
      <c r="M109" s="62">
        <f t="shared" si="57"/>
        <v>1.613834056941633E-12</v>
      </c>
      <c r="N109" s="62">
        <f t="shared" si="58"/>
        <v>1.1055261738941488E-12</v>
      </c>
      <c r="O109" s="62">
        <f t="shared" si="59"/>
        <v>1.0125825523596892E-12</v>
      </c>
      <c r="P109" s="62">
        <f t="shared" si="60"/>
        <v>1.0137566758136953E-12</v>
      </c>
    </row>
    <row r="110" spans="1:16" x14ac:dyDescent="0.2">
      <c r="A110" s="1" t="s">
        <v>8</v>
      </c>
      <c r="B110" s="23">
        <f t="shared" si="34"/>
        <v>1.7530946783258949</v>
      </c>
      <c r="C110" s="44">
        <v>0</v>
      </c>
      <c r="D110" s="1">
        <v>5</v>
      </c>
      <c r="E110" s="44">
        <v>5</v>
      </c>
      <c r="F110" s="1">
        <v>6</v>
      </c>
      <c r="G110" s="47">
        <f t="shared" si="53"/>
        <v>2.3931257132428407</v>
      </c>
      <c r="H110" s="60">
        <f t="shared" si="61"/>
        <v>7.0029721921755856E-13</v>
      </c>
      <c r="J110" s="10">
        <v>5</v>
      </c>
      <c r="K110" s="62">
        <f t="shared" si="55"/>
        <v>2.3551837936603018E-9</v>
      </c>
      <c r="L110" s="62">
        <f t="shared" si="56"/>
        <v>3.1301647953039644E-12</v>
      </c>
      <c r="M110" s="62">
        <f t="shared" si="57"/>
        <v>9.9869081953244796E-13</v>
      </c>
      <c r="N110" s="62">
        <f t="shared" si="58"/>
        <v>8.1135428397789244E-13</v>
      </c>
      <c r="O110" s="62">
        <f t="shared" si="59"/>
        <v>8.126080568983341E-13</v>
      </c>
      <c r="P110" s="62">
        <f t="shared" si="60"/>
        <v>8.576128611509955E-13</v>
      </c>
    </row>
    <row r="111" spans="1:16" x14ac:dyDescent="0.2">
      <c r="A111" s="1" t="s">
        <v>1</v>
      </c>
      <c r="B111" s="23">
        <f t="shared" si="34"/>
        <v>3.1285919360979131</v>
      </c>
      <c r="C111" s="44">
        <v>0</v>
      </c>
      <c r="D111" s="1" t="s">
        <v>9</v>
      </c>
      <c r="E111" s="44">
        <v>6</v>
      </c>
      <c r="F111" s="1">
        <v>1</v>
      </c>
      <c r="G111" s="47">
        <f>(LN(1.41)-LN(0.71))/(6*SQRT((((LN(1+(B111/100)))^2)/E111)+((LN(1+(C111/100)))^2)-($J$36*((F111-1)/(E111*F111)))))</f>
        <v>9.0919478999787149</v>
      </c>
      <c r="H111" s="60">
        <f>2*_xlfn.NORM.S.DIST(-3*G111,TRUE)</f>
        <v>8.2070866958083574E-164</v>
      </c>
      <c r="J111" s="10">
        <v>6</v>
      </c>
      <c r="K111" s="62">
        <f t="shared" si="55"/>
        <v>7.2873969935893949E-10</v>
      </c>
      <c r="L111" s="62">
        <f t="shared" si="56"/>
        <v>1.7107836993510536E-12</v>
      </c>
      <c r="M111" s="62">
        <f t="shared" si="57"/>
        <v>7.1794853681972528E-13</v>
      </c>
      <c r="N111" s="62">
        <f t="shared" si="58"/>
        <v>6.5743089935313312E-13</v>
      </c>
      <c r="O111" s="62">
        <f t="shared" si="59"/>
        <v>7.0029721921755856E-13</v>
      </c>
      <c r="P111" s="62">
        <f t="shared" si="60"/>
        <v>7.6620320502875985E-13</v>
      </c>
    </row>
    <row r="112" spans="1:16" x14ac:dyDescent="0.2">
      <c r="A112" s="1" t="s">
        <v>2</v>
      </c>
      <c r="B112" s="23">
        <f t="shared" si="34"/>
        <v>3.1285919360979131</v>
      </c>
      <c r="C112" s="44">
        <v>0</v>
      </c>
      <c r="D112" s="1">
        <v>5</v>
      </c>
      <c r="E112" s="44">
        <v>6</v>
      </c>
      <c r="F112" s="1">
        <v>1</v>
      </c>
      <c r="G112" s="47">
        <f t="shared" ref="G112:G117" si="62">(LN(1.41)-LN(0.71))/(6*SQRT((((LN(1+(B112/100)))^2)/E112)+((LN(1+(C112/100)))^2)+(LN(1+(D112/100))^2)-($J$36*((F112-1)/(E112*F112)))))</f>
        <v>2.2694562279020309</v>
      </c>
      <c r="H112" s="60">
        <f t="shared" ref="H112:H113" si="63">2*_xlfn.NORM.S.DIST(-3*G112,TRUE)</f>
        <v>9.871163106345367E-12</v>
      </c>
    </row>
    <row r="113" spans="1:8" x14ac:dyDescent="0.2">
      <c r="A113" s="1" t="s">
        <v>3</v>
      </c>
      <c r="B113" s="23">
        <f t="shared" si="34"/>
        <v>2.3302807863310182</v>
      </c>
      <c r="C113" s="44">
        <v>0</v>
      </c>
      <c r="D113" s="1">
        <v>5</v>
      </c>
      <c r="E113" s="44">
        <v>6</v>
      </c>
      <c r="F113" s="1">
        <v>2</v>
      </c>
      <c r="G113" s="47">
        <f t="shared" si="62"/>
        <v>2.3389685369115312</v>
      </c>
      <c r="H113" s="60">
        <f t="shared" si="63"/>
        <v>2.2683573517577523E-12</v>
      </c>
    </row>
    <row r="114" spans="1:8" x14ac:dyDescent="0.2">
      <c r="A114" s="1" t="s">
        <v>8</v>
      </c>
      <c r="B114" s="23">
        <f t="shared" si="34"/>
        <v>1.9974699363765502</v>
      </c>
      <c r="C114" s="44">
        <v>0</v>
      </c>
      <c r="D114" s="1">
        <v>5</v>
      </c>
      <c r="E114" s="44">
        <v>6</v>
      </c>
      <c r="F114" s="1">
        <v>3</v>
      </c>
      <c r="G114" s="47">
        <f t="shared" si="62"/>
        <v>2.3635983845213131</v>
      </c>
      <c r="H114" s="60">
        <f>2*_xlfn.NORM.S.DIST(-3*G114,TRUE)</f>
        <v>1.3334359888451543E-12</v>
      </c>
    </row>
    <row r="115" spans="1:8" x14ac:dyDescent="0.2">
      <c r="A115" s="1" t="s">
        <v>8</v>
      </c>
      <c r="B115" s="23">
        <f t="shared" si="34"/>
        <v>1.8090079847556506</v>
      </c>
      <c r="C115" s="44">
        <v>0</v>
      </c>
      <c r="D115" s="1">
        <v>5</v>
      </c>
      <c r="E115" s="44">
        <v>6</v>
      </c>
      <c r="F115" s="1">
        <v>4</v>
      </c>
      <c r="G115" s="47">
        <f t="shared" si="62"/>
        <v>2.3762087146305708</v>
      </c>
      <c r="H115" s="60">
        <f t="shared" ref="H115:H117" si="64">2*_xlfn.NORM.S.DIST(-3*G115,TRUE)</f>
        <v>1.0137566758136953E-12</v>
      </c>
    </row>
    <row r="116" spans="1:8" x14ac:dyDescent="0.2">
      <c r="A116" s="1" t="s">
        <v>8</v>
      </c>
      <c r="B116" s="23">
        <f t="shared" si="34"/>
        <v>1.6861423878116399</v>
      </c>
      <c r="C116" s="44">
        <v>0</v>
      </c>
      <c r="D116" s="1">
        <v>5</v>
      </c>
      <c r="E116" s="44">
        <v>6</v>
      </c>
      <c r="F116" s="1">
        <v>5</v>
      </c>
      <c r="G116" s="47">
        <f t="shared" si="62"/>
        <v>2.3838724885714302</v>
      </c>
      <c r="H116" s="60">
        <f t="shared" si="64"/>
        <v>8.576128611509955E-13</v>
      </c>
    </row>
    <row r="117" spans="1:8" x14ac:dyDescent="0.2">
      <c r="A117" s="1" t="s">
        <v>8</v>
      </c>
      <c r="B117" s="23">
        <f t="shared" si="34"/>
        <v>1.5991346315060051</v>
      </c>
      <c r="C117" s="44">
        <v>0</v>
      </c>
      <c r="D117" s="1">
        <v>5</v>
      </c>
      <c r="E117" s="44">
        <v>6</v>
      </c>
      <c r="F117" s="1">
        <v>6</v>
      </c>
      <c r="G117" s="47">
        <f t="shared" si="62"/>
        <v>2.3890230595077093</v>
      </c>
      <c r="H117" s="60">
        <f t="shared" si="64"/>
        <v>7.6620320502875985E-13</v>
      </c>
    </row>
    <row r="119" spans="1:8" x14ac:dyDescent="0.2">
      <c r="A119" s="63"/>
    </row>
  </sheetData>
  <mergeCells count="14">
    <mergeCell ref="F2:G2"/>
    <mergeCell ref="H7:J11"/>
    <mergeCell ref="J85:J86"/>
    <mergeCell ref="K85:P85"/>
    <mergeCell ref="K38:P38"/>
    <mergeCell ref="J47:J48"/>
    <mergeCell ref="K47:P47"/>
    <mergeCell ref="J76:J77"/>
    <mergeCell ref="K76:P76"/>
    <mergeCell ref="J104:J105"/>
    <mergeCell ref="K104:P104"/>
    <mergeCell ref="A13:A14"/>
    <mergeCell ref="B13:G13"/>
    <mergeCell ref="J38:J3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B93F-4EFA-4EC5-BA6A-AA7F2203FC83}">
  <dimension ref="A1:X55"/>
  <sheetViews>
    <sheetView tabSelected="1" workbookViewId="0">
      <selection activeCell="H61" sqref="H61"/>
    </sheetView>
  </sheetViews>
  <sheetFormatPr defaultRowHeight="15" x14ac:dyDescent="0.2"/>
  <cols>
    <col min="6" max="6" width="10.4921875" customWidth="1"/>
    <col min="7" max="7" width="10.76171875" customWidth="1"/>
    <col min="8" max="9" width="11.1640625" customWidth="1"/>
    <col min="10" max="10" width="13.44921875" customWidth="1"/>
    <col min="11" max="11" width="12.23828125" customWidth="1"/>
    <col min="12" max="13" width="12.5078125" customWidth="1"/>
    <col min="14" max="14" width="13.44921875" customWidth="1"/>
    <col min="15" max="15" width="12.23828125" customWidth="1"/>
    <col min="16" max="17" width="12.5078125" customWidth="1"/>
    <col min="18" max="18" width="11.97265625" customWidth="1"/>
    <col min="19" max="19" width="12.5078125" customWidth="1"/>
    <col min="20" max="25" width="13.1796875" customWidth="1"/>
  </cols>
  <sheetData>
    <row r="1" spans="1:24" ht="14.45" customHeight="1" x14ac:dyDescent="0.2">
      <c r="A1" s="132" t="s">
        <v>17</v>
      </c>
      <c r="B1" s="134" t="s">
        <v>18</v>
      </c>
      <c r="C1" s="134"/>
      <c r="D1" s="134"/>
      <c r="E1" s="134"/>
      <c r="F1" s="134"/>
      <c r="G1" s="134"/>
      <c r="H1" s="8" t="s">
        <v>35</v>
      </c>
      <c r="I1" s="80">
        <f>($O$1/100)*LOG10(($J$2/100)+1)^2</f>
        <v>9.495753162236919E-4</v>
      </c>
      <c r="J1" s="82" t="s">
        <v>33</v>
      </c>
      <c r="K1" s="86" t="s">
        <v>34</v>
      </c>
      <c r="L1" s="94" t="s">
        <v>31</v>
      </c>
      <c r="M1" s="83" t="s">
        <v>32</v>
      </c>
      <c r="N1" s="8" t="s">
        <v>54</v>
      </c>
      <c r="O1" s="1">
        <v>85</v>
      </c>
      <c r="P1" s="138" t="s">
        <v>53</v>
      </c>
      <c r="Q1" s="138"/>
    </row>
    <row r="2" spans="1:24" ht="15.75" thickBot="1" x14ac:dyDescent="0.25">
      <c r="A2" s="133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8" t="s">
        <v>36</v>
      </c>
      <c r="I2" s="80">
        <f>($O$2/100)*LOG10(($J$2/100)+1)^2</f>
        <v>1.6757211462771035E-4</v>
      </c>
      <c r="J2" s="38">
        <v>8</v>
      </c>
      <c r="K2" s="95">
        <v>7</v>
      </c>
      <c r="L2" s="40">
        <v>0.8</v>
      </c>
      <c r="M2" s="81">
        <v>1.25</v>
      </c>
      <c r="N2" s="8" t="s">
        <v>55</v>
      </c>
      <c r="O2" s="1">
        <f>100-O1</f>
        <v>15</v>
      </c>
      <c r="P2" s="138"/>
      <c r="Q2" s="138"/>
    </row>
    <row r="3" spans="1:24" ht="15.75" thickBot="1" x14ac:dyDescent="0.25">
      <c r="A3" s="12">
        <v>1</v>
      </c>
      <c r="B3" s="79">
        <f t="shared" ref="B3:G8" si="0">10^(SQRT(($I$1/B$2)+($I$2/(B$2*$A3))))-1</f>
        <v>8.0000000000000071E-2</v>
      </c>
      <c r="C3" s="14">
        <f t="shared" si="0"/>
        <v>5.5927654640991697E-2</v>
      </c>
      <c r="D3" s="11">
        <f t="shared" si="0"/>
        <v>4.5435429750360967E-2</v>
      </c>
      <c r="E3" s="11">
        <f t="shared" si="0"/>
        <v>3.9230484541326494E-2</v>
      </c>
      <c r="F3" s="11">
        <f t="shared" si="0"/>
        <v>3.5017178247220837E-2</v>
      </c>
      <c r="G3" s="11">
        <f t="shared" si="0"/>
        <v>3.1918007159464912E-2</v>
      </c>
      <c r="J3" s="92" t="s">
        <v>58</v>
      </c>
      <c r="K3" s="93" t="s">
        <v>57</v>
      </c>
    </row>
    <row r="4" spans="1:24" x14ac:dyDescent="0.2">
      <c r="A4" s="12">
        <v>2</v>
      </c>
      <c r="B4" s="16">
        <f t="shared" si="0"/>
        <v>7.6827005722042596E-2</v>
      </c>
      <c r="C4" s="11">
        <f t="shared" si="0"/>
        <v>5.373307294127283E-2</v>
      </c>
      <c r="D4" s="11">
        <f t="shared" si="0"/>
        <v>4.3661027619590786E-2</v>
      </c>
      <c r="E4" s="11">
        <f t="shared" si="0"/>
        <v>3.7702754030287222E-2</v>
      </c>
      <c r="F4" s="11">
        <f t="shared" si="0"/>
        <v>3.3656168787828289E-2</v>
      </c>
      <c r="G4" s="11">
        <f t="shared" si="0"/>
        <v>3.0679230414687009E-2</v>
      </c>
      <c r="L4" s="84" t="s">
        <v>37</v>
      </c>
    </row>
    <row r="5" spans="1:24" x14ac:dyDescent="0.2">
      <c r="A5" s="64">
        <v>3</v>
      </c>
      <c r="B5" s="11">
        <f t="shared" si="0"/>
        <v>7.5743073902579283E-2</v>
      </c>
      <c r="C5" s="11">
        <f t="shared" si="0"/>
        <v>5.2982944410736366E-2</v>
      </c>
      <c r="D5" s="11">
        <f t="shared" si="0"/>
        <v>4.3054364934714817E-2</v>
      </c>
      <c r="E5" s="11">
        <f t="shared" si="0"/>
        <v>3.7180347819307347E-2</v>
      </c>
      <c r="F5" s="11">
        <f t="shared" si="0"/>
        <v>3.319072418402147E-2</v>
      </c>
      <c r="G5" s="11">
        <f t="shared" si="0"/>
        <v>3.0255554943620755E-2</v>
      </c>
      <c r="K5" s="130" t="s">
        <v>59</v>
      </c>
    </row>
    <row r="6" spans="1:24" x14ac:dyDescent="0.2">
      <c r="A6" s="64">
        <v>4</v>
      </c>
      <c r="B6" s="11">
        <f t="shared" si="0"/>
        <v>7.5195876965055142E-2</v>
      </c>
      <c r="C6" s="11">
        <f t="shared" si="0"/>
        <v>5.2604175961187716E-2</v>
      </c>
      <c r="D6" s="11">
        <f t="shared" si="0"/>
        <v>4.2748007721731263E-2</v>
      </c>
      <c r="E6" s="11">
        <f t="shared" si="0"/>
        <v>3.6916523624276554E-2</v>
      </c>
      <c r="F6" s="11">
        <f t="shared" si="0"/>
        <v>3.2955657183219689E-2</v>
      </c>
      <c r="G6" s="11">
        <f t="shared" si="0"/>
        <v>3.0041576603415887E-2</v>
      </c>
    </row>
    <row r="7" spans="1:24" x14ac:dyDescent="0.2">
      <c r="A7" s="64">
        <v>5</v>
      </c>
      <c r="B7" s="11">
        <f t="shared" si="0"/>
        <v>7.4865842424902684E-2</v>
      </c>
      <c r="C7" s="11">
        <f t="shared" si="0"/>
        <v>5.2375699523406372E-2</v>
      </c>
      <c r="D7" s="11">
        <f t="shared" si="0"/>
        <v>4.2563200593103812E-2</v>
      </c>
      <c r="E7" s="11">
        <f t="shared" si="0"/>
        <v>3.6757369120134387E-2</v>
      </c>
      <c r="F7" s="11">
        <f t="shared" si="0"/>
        <v>3.2813847681983699E-2</v>
      </c>
      <c r="G7" s="11">
        <f t="shared" si="0"/>
        <v>2.9912487263378695E-2</v>
      </c>
    </row>
    <row r="8" spans="1:24" x14ac:dyDescent="0.2">
      <c r="A8" s="64">
        <v>6</v>
      </c>
      <c r="B8" s="11">
        <f t="shared" si="0"/>
        <v>7.4645094066360995E-2</v>
      </c>
      <c r="C8" s="11">
        <f t="shared" si="0"/>
        <v>5.2222868297318259E-2</v>
      </c>
      <c r="D8" s="11">
        <f t="shared" si="0"/>
        <v>4.243957629604278E-2</v>
      </c>
      <c r="E8" s="11">
        <f t="shared" si="0"/>
        <v>3.6650902698859955E-2</v>
      </c>
      <c r="F8" s="11">
        <f t="shared" si="0"/>
        <v>3.2718982919191397E-2</v>
      </c>
      <c r="G8" s="11">
        <f t="shared" si="0"/>
        <v>2.9826130906674519E-2</v>
      </c>
    </row>
    <row r="9" spans="1:24" x14ac:dyDescent="0.2">
      <c r="J9" s="134" t="s">
        <v>6</v>
      </c>
      <c r="K9" s="134"/>
      <c r="L9" s="134"/>
      <c r="M9" s="134"/>
      <c r="N9" s="134"/>
      <c r="O9" s="134"/>
      <c r="P9" s="134"/>
      <c r="R9" s="134" t="s">
        <v>7</v>
      </c>
      <c r="S9" s="134"/>
      <c r="T9" s="134"/>
      <c r="U9" s="134"/>
      <c r="V9" s="134"/>
      <c r="W9" s="134"/>
      <c r="X9" s="134"/>
    </row>
    <row r="10" spans="1:24" ht="15.75" thickBot="1" x14ac:dyDescent="0.25">
      <c r="A10" s="25" t="s">
        <v>31</v>
      </c>
      <c r="B10" s="128" t="s">
        <v>32</v>
      </c>
      <c r="C10" s="25" t="s">
        <v>4</v>
      </c>
      <c r="D10" s="25" t="s">
        <v>5</v>
      </c>
      <c r="E10" s="25" t="s">
        <v>16</v>
      </c>
      <c r="F10" s="25" t="s">
        <v>11</v>
      </c>
      <c r="G10" s="129" t="s">
        <v>6</v>
      </c>
      <c r="H10" s="25" t="s">
        <v>7</v>
      </c>
      <c r="J10" s="139" t="s">
        <v>17</v>
      </c>
      <c r="K10" s="132" t="s">
        <v>16</v>
      </c>
      <c r="L10" s="132"/>
      <c r="M10" s="132"/>
      <c r="N10" s="132"/>
      <c r="O10" s="132"/>
      <c r="P10" s="132"/>
      <c r="R10" s="139" t="s">
        <v>17</v>
      </c>
      <c r="S10" s="132" t="s">
        <v>16</v>
      </c>
      <c r="T10" s="132"/>
      <c r="U10" s="132"/>
      <c r="V10" s="132"/>
      <c r="W10" s="132"/>
      <c r="X10" s="132"/>
    </row>
    <row r="11" spans="1:24" ht="15.75" thickBot="1" x14ac:dyDescent="0.25">
      <c r="A11" s="73">
        <f>$L$2</f>
        <v>0.8</v>
      </c>
      <c r="B11" s="74">
        <f>$M$2</f>
        <v>1.25</v>
      </c>
      <c r="C11" s="75">
        <f>IF($K$3 = "On",B3*100,IF($K$3 = "Off",$J$2))</f>
        <v>8</v>
      </c>
      <c r="D11" s="76">
        <f>$K$2</f>
        <v>7</v>
      </c>
      <c r="E11" s="76">
        <v>1</v>
      </c>
      <c r="F11" s="74">
        <v>1</v>
      </c>
      <c r="G11" s="77">
        <f>(LOG10(B11)-LOG10(A11))/(6*SQRT((((LOG10(1+(C11/100)))^2)/E11)+((LOG10(1+(D11/100)))^2)-($I$2*((F11-1)/(E11*F11)))))</f>
        <v>0.72586201950482521</v>
      </c>
      <c r="H11" s="78">
        <f>2*_xlfn.NORM.S.DIST(-3*G11,TRUE)</f>
        <v>2.9436868411842163E-2</v>
      </c>
      <c r="J11" s="142"/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  <c r="R11" s="142"/>
      <c r="S11" s="1">
        <v>1</v>
      </c>
      <c r="T11" s="1">
        <v>2</v>
      </c>
      <c r="U11" s="1">
        <v>3</v>
      </c>
      <c r="V11" s="1">
        <v>4</v>
      </c>
      <c r="W11" s="1">
        <v>5</v>
      </c>
      <c r="X11" s="1">
        <v>6</v>
      </c>
    </row>
    <row r="12" spans="1:24" x14ac:dyDescent="0.2">
      <c r="A12" s="27">
        <f t="shared" ref="A12:A46" si="1">$L$2</f>
        <v>0.8</v>
      </c>
      <c r="B12" s="27">
        <f t="shared" ref="B12:B46" si="2">$M$2</f>
        <v>1.25</v>
      </c>
      <c r="C12" s="28">
        <f t="shared" ref="C12:C16" si="3">IF($K$3 = "On",B4*100,IF($K$3 = "Off",$J$2))</f>
        <v>8</v>
      </c>
      <c r="D12" s="67">
        <f t="shared" ref="D12:D46" si="4">$K$2</f>
        <v>7</v>
      </c>
      <c r="E12" s="67">
        <v>1</v>
      </c>
      <c r="F12" s="27">
        <v>2</v>
      </c>
      <c r="G12" s="57">
        <f t="shared" ref="G12:G46" si="5">(LOG10(B12)-LOG10(A12))/(6*SQRT((((LOG10(1+(C12/100)))^2)/E12)+((LOG10(1+(D12/100)))^2)-($I$2*((F12-1)/(E12*F12)))))</f>
        <v>0.74172055913815849</v>
      </c>
      <c r="H12" s="69">
        <f t="shared" ref="H12" si="6">2*_xlfn.NORM.S.DIST(-3*G12,TRUE)</f>
        <v>2.6070386472972686E-2</v>
      </c>
      <c r="J12" s="10">
        <v>1</v>
      </c>
      <c r="K12" s="47">
        <f>G11</f>
        <v>0.72586201950482521</v>
      </c>
      <c r="L12" s="47">
        <f>G17</f>
        <v>0.85664451170585576</v>
      </c>
      <c r="M12" s="47">
        <f>G23</f>
        <v>0.91891482422972348</v>
      </c>
      <c r="N12" s="47">
        <f>G29</f>
        <v>0.95561413805387529</v>
      </c>
      <c r="O12" s="47">
        <f>G35</f>
        <v>0.97986312435560385</v>
      </c>
      <c r="P12" s="47">
        <f>G41</f>
        <v>0.99709370990041646</v>
      </c>
      <c r="R12" s="10">
        <v>1</v>
      </c>
      <c r="S12" s="7">
        <f>H11</f>
        <v>2.9436868411842163E-2</v>
      </c>
      <c r="T12" s="7">
        <f>H17</f>
        <v>1.0171802840838061E-2</v>
      </c>
      <c r="U12" s="7">
        <f>H23</f>
        <v>5.8379953488313036E-3</v>
      </c>
      <c r="V12" s="7">
        <f>H29</f>
        <v>4.1458939493813343E-3</v>
      </c>
      <c r="W12" s="7">
        <f>H35</f>
        <v>3.2864747376639258E-3</v>
      </c>
      <c r="X12" s="7">
        <f>H41</f>
        <v>2.7780960679293213E-3</v>
      </c>
    </row>
    <row r="13" spans="1:24" x14ac:dyDescent="0.2">
      <c r="A13" s="1">
        <f t="shared" si="1"/>
        <v>0.8</v>
      </c>
      <c r="B13" s="1">
        <f t="shared" si="2"/>
        <v>1.25</v>
      </c>
      <c r="C13" s="23">
        <f t="shared" si="3"/>
        <v>8</v>
      </c>
      <c r="D13" s="65">
        <f t="shared" si="4"/>
        <v>7</v>
      </c>
      <c r="E13" s="65">
        <v>1</v>
      </c>
      <c r="F13" s="1">
        <v>3</v>
      </c>
      <c r="G13" s="47">
        <f t="shared" si="5"/>
        <v>0.74724229165173617</v>
      </c>
      <c r="H13" s="7">
        <f>2*_xlfn.NORM.S.DIST(-3*G13,TRUE)</f>
        <v>2.4979029839829157E-2</v>
      </c>
      <c r="J13" s="10">
        <v>2</v>
      </c>
      <c r="K13" s="47">
        <f t="shared" ref="K13:K17" si="7">G12</f>
        <v>0.74172055913815849</v>
      </c>
      <c r="L13" s="47">
        <f t="shared" ref="L13:L17" si="8">G18</f>
        <v>0.8695491850745114</v>
      </c>
      <c r="M13" s="47">
        <f t="shared" ref="M13:M17" si="9">G24</f>
        <v>0.92947789286897764</v>
      </c>
      <c r="N13" s="47">
        <f t="shared" ref="N13:N17" si="10">G30</f>
        <v>0.96449502134365617</v>
      </c>
      <c r="O13" s="47">
        <f t="shared" ref="O13:O17" si="11">G36</f>
        <v>0.98750554822023862</v>
      </c>
      <c r="P13" s="47">
        <f t="shared" ref="P13:P17" si="12">G42</f>
        <v>1.0037935407685523</v>
      </c>
      <c r="R13" s="10">
        <v>2</v>
      </c>
      <c r="S13" s="7">
        <f t="shared" ref="S13:S17" si="13">H12</f>
        <v>2.6070386472972686E-2</v>
      </c>
      <c r="T13" s="7">
        <f t="shared" ref="T13:T17" si="14">H18</f>
        <v>9.0900812085406082E-3</v>
      </c>
      <c r="U13" s="7">
        <f t="shared" ref="U13:U17" si="15">H24</f>
        <v>5.2963590573515927E-3</v>
      </c>
      <c r="V13" s="7">
        <f t="shared" ref="V13:V17" si="16">H30</f>
        <v>3.8099241052682292E-3</v>
      </c>
      <c r="W13" s="7">
        <f t="shared" ref="W13:W17" si="17">H36</f>
        <v>3.0513531142549559E-3</v>
      </c>
      <c r="X13" s="7">
        <f t="shared" ref="X13:X17" si="18">H42</f>
        <v>2.600626388356612E-3</v>
      </c>
    </row>
    <row r="14" spans="1:24" x14ac:dyDescent="0.2">
      <c r="A14" s="1">
        <f t="shared" si="1"/>
        <v>0.8</v>
      </c>
      <c r="B14" s="1">
        <f t="shared" si="2"/>
        <v>1.25</v>
      </c>
      <c r="C14" s="23">
        <f t="shared" si="3"/>
        <v>8</v>
      </c>
      <c r="D14" s="65">
        <f t="shared" si="4"/>
        <v>7</v>
      </c>
      <c r="E14" s="67">
        <v>1</v>
      </c>
      <c r="F14" s="27">
        <v>4</v>
      </c>
      <c r="G14" s="47">
        <f t="shared" si="5"/>
        <v>0.75004980786132835</v>
      </c>
      <c r="H14" s="69">
        <f t="shared" ref="H14:H16" si="19">2*_xlfn.NORM.S.DIST(-3*G14,TRUE)</f>
        <v>2.443946159937687E-2</v>
      </c>
      <c r="J14" s="10">
        <v>3</v>
      </c>
      <c r="K14" s="47">
        <f t="shared" si="7"/>
        <v>0.74724229165173617</v>
      </c>
      <c r="L14" s="47">
        <f t="shared" si="8"/>
        <v>0.87398209947956707</v>
      </c>
      <c r="M14" s="47">
        <f t="shared" si="9"/>
        <v>0.93308070029903145</v>
      </c>
      <c r="N14" s="47">
        <f t="shared" si="10"/>
        <v>0.96751079611976332</v>
      </c>
      <c r="O14" s="47">
        <f t="shared" si="11"/>
        <v>0.99009303810329807</v>
      </c>
      <c r="P14" s="47">
        <f t="shared" si="12"/>
        <v>1.0060570103717656</v>
      </c>
      <c r="R14" s="10">
        <v>3</v>
      </c>
      <c r="S14" s="7">
        <f t="shared" si="13"/>
        <v>2.4979029839829157E-2</v>
      </c>
      <c r="T14" s="7">
        <f t="shared" si="14"/>
        <v>8.7429206120645635E-3</v>
      </c>
      <c r="U14" s="7">
        <f t="shared" si="15"/>
        <v>5.1222716268472645E-3</v>
      </c>
      <c r="V14" s="7">
        <f t="shared" si="16"/>
        <v>3.7015888179495918E-3</v>
      </c>
      <c r="W14" s="7">
        <f t="shared" si="17"/>
        <v>2.9752928592041788E-3</v>
      </c>
      <c r="X14" s="7">
        <f t="shared" si="18"/>
        <v>2.5430533731699021E-3</v>
      </c>
    </row>
    <row r="15" spans="1:24" x14ac:dyDescent="0.2">
      <c r="A15" s="1">
        <f t="shared" si="1"/>
        <v>0.8</v>
      </c>
      <c r="B15" s="1">
        <f t="shared" si="2"/>
        <v>1.25</v>
      </c>
      <c r="C15" s="23">
        <f t="shared" si="3"/>
        <v>8</v>
      </c>
      <c r="D15" s="65">
        <f t="shared" si="4"/>
        <v>7</v>
      </c>
      <c r="E15" s="65">
        <v>1</v>
      </c>
      <c r="F15" s="1">
        <v>5</v>
      </c>
      <c r="G15" s="47">
        <f t="shared" si="5"/>
        <v>0.75174958364215405</v>
      </c>
      <c r="H15" s="7">
        <f t="shared" si="19"/>
        <v>2.4117719468278329E-2</v>
      </c>
      <c r="J15" s="10">
        <v>4</v>
      </c>
      <c r="K15" s="47">
        <f t="shared" si="7"/>
        <v>0.75004980786132835</v>
      </c>
      <c r="L15" s="47">
        <f t="shared" si="8"/>
        <v>0.87622413239277841</v>
      </c>
      <c r="M15" s="47">
        <f t="shared" si="9"/>
        <v>0.93489788608277102</v>
      </c>
      <c r="N15" s="47">
        <f t="shared" si="10"/>
        <v>0.96902933075857345</v>
      </c>
      <c r="O15" s="47">
        <f t="shared" si="11"/>
        <v>0.99139443372278124</v>
      </c>
      <c r="P15" s="47">
        <f t="shared" si="12"/>
        <v>1.0071945022427486</v>
      </c>
      <c r="R15" s="10">
        <v>4</v>
      </c>
      <c r="S15" s="7">
        <f t="shared" si="13"/>
        <v>2.443946159937687E-2</v>
      </c>
      <c r="T15" s="7">
        <f t="shared" si="14"/>
        <v>8.5718894556894888E-3</v>
      </c>
      <c r="U15" s="7">
        <f t="shared" si="15"/>
        <v>5.0364422160187553E-3</v>
      </c>
      <c r="V15" s="7">
        <f t="shared" si="16"/>
        <v>3.6481056309754381E-3</v>
      </c>
      <c r="W15" s="7">
        <f t="shared" si="17"/>
        <v>2.9376952953757089E-3</v>
      </c>
      <c r="X15" s="7">
        <f t="shared" si="18"/>
        <v>2.5145627072947932E-3</v>
      </c>
    </row>
    <row r="16" spans="1:24" ht="15.75" thickBot="1" x14ac:dyDescent="0.25">
      <c r="A16" s="40">
        <f t="shared" si="1"/>
        <v>0.8</v>
      </c>
      <c r="B16" s="40">
        <f t="shared" si="2"/>
        <v>1.25</v>
      </c>
      <c r="C16" s="39">
        <f t="shared" si="3"/>
        <v>8</v>
      </c>
      <c r="D16" s="66">
        <f t="shared" si="4"/>
        <v>7</v>
      </c>
      <c r="E16" s="68">
        <v>1</v>
      </c>
      <c r="F16" s="40">
        <v>6</v>
      </c>
      <c r="G16" s="59">
        <f t="shared" si="5"/>
        <v>0.75288920868409415</v>
      </c>
      <c r="H16" s="70">
        <f t="shared" si="19"/>
        <v>2.3904067713740155E-2</v>
      </c>
      <c r="J16" s="10">
        <v>5</v>
      </c>
      <c r="K16" s="47">
        <f t="shared" si="7"/>
        <v>0.75174958364215405</v>
      </c>
      <c r="L16" s="47">
        <f t="shared" si="8"/>
        <v>0.87757766273340254</v>
      </c>
      <c r="M16" s="47">
        <f t="shared" si="9"/>
        <v>0.93599330696797511</v>
      </c>
      <c r="N16" s="47">
        <f t="shared" si="10"/>
        <v>0.96994389080894794</v>
      </c>
      <c r="O16" s="47">
        <f t="shared" si="11"/>
        <v>0.99217773865023917</v>
      </c>
      <c r="P16" s="47">
        <f t="shared" si="12"/>
        <v>1.0078788521424158</v>
      </c>
      <c r="R16" s="10">
        <v>5</v>
      </c>
      <c r="S16" s="7">
        <f t="shared" si="13"/>
        <v>2.4117719468278329E-2</v>
      </c>
      <c r="T16" s="7">
        <f t="shared" si="14"/>
        <v>8.4700906675084509E-3</v>
      </c>
      <c r="U16" s="7">
        <f t="shared" si="15"/>
        <v>4.9853335087136422E-3</v>
      </c>
      <c r="V16" s="7">
        <f t="shared" si="16"/>
        <v>3.6162346117760221E-3</v>
      </c>
      <c r="W16" s="7">
        <f t="shared" si="17"/>
        <v>2.9152750039854935E-3</v>
      </c>
      <c r="X16" s="7">
        <f t="shared" si="18"/>
        <v>2.4975628321519299E-3</v>
      </c>
    </row>
    <row r="17" spans="1:24" x14ac:dyDescent="0.2">
      <c r="A17" s="27">
        <f t="shared" si="1"/>
        <v>0.8</v>
      </c>
      <c r="B17" s="27">
        <f t="shared" si="2"/>
        <v>1.25</v>
      </c>
      <c r="C17" s="28">
        <f>IF($K$3 = "On",C3*100,IF($K$3 = "Off",$J$2))</f>
        <v>8</v>
      </c>
      <c r="D17" s="67">
        <f t="shared" si="4"/>
        <v>7</v>
      </c>
      <c r="E17" s="72">
        <v>2</v>
      </c>
      <c r="F17" s="33">
        <v>1</v>
      </c>
      <c r="G17" s="57">
        <f t="shared" si="5"/>
        <v>0.85664451170585576</v>
      </c>
      <c r="H17" s="71">
        <f t="shared" ref="H17:H18" si="20">2*_xlfn.NORM.S.DIST(-3*G17,TRUE)</f>
        <v>1.0171802840838061E-2</v>
      </c>
      <c r="J17" s="10">
        <v>6</v>
      </c>
      <c r="K17" s="47">
        <f t="shared" si="7"/>
        <v>0.75288920868409415</v>
      </c>
      <c r="L17" s="47">
        <f t="shared" si="8"/>
        <v>0.87848350882015425</v>
      </c>
      <c r="M17" s="47">
        <f t="shared" si="9"/>
        <v>0.93672573036127571</v>
      </c>
      <c r="N17" s="47">
        <f t="shared" si="10"/>
        <v>0.97055503806058152</v>
      </c>
      <c r="O17" s="47">
        <f t="shared" si="11"/>
        <v>0.99270097460133111</v>
      </c>
      <c r="P17" s="47">
        <f t="shared" si="12"/>
        <v>1.0083358611525881</v>
      </c>
      <c r="R17" s="10">
        <v>6</v>
      </c>
      <c r="S17" s="7">
        <f t="shared" si="13"/>
        <v>2.3904067713740155E-2</v>
      </c>
      <c r="T17" s="7">
        <f t="shared" si="14"/>
        <v>8.4025673839670662E-3</v>
      </c>
      <c r="U17" s="7">
        <f t="shared" si="15"/>
        <v>4.9514231712351284E-3</v>
      </c>
      <c r="V17" s="7">
        <f t="shared" si="16"/>
        <v>3.5950784371104418E-3</v>
      </c>
      <c r="W17" s="7">
        <f t="shared" si="17"/>
        <v>2.9003857043384969E-3</v>
      </c>
      <c r="X17" s="7">
        <f t="shared" si="18"/>
        <v>2.4862689329158416E-3</v>
      </c>
    </row>
    <row r="18" spans="1:24" x14ac:dyDescent="0.2">
      <c r="A18" s="1">
        <f t="shared" si="1"/>
        <v>0.8</v>
      </c>
      <c r="B18" s="1">
        <f t="shared" si="2"/>
        <v>1.25</v>
      </c>
      <c r="C18" s="23">
        <f t="shared" ref="C18:C22" si="21">IF($K$3 = "On",C4*100,IF($K$3 = "Off",$J$2))</f>
        <v>8</v>
      </c>
      <c r="D18" s="65">
        <f t="shared" si="4"/>
        <v>7</v>
      </c>
      <c r="E18" s="65">
        <v>2</v>
      </c>
      <c r="F18" s="1">
        <v>2</v>
      </c>
      <c r="G18" s="47">
        <f t="shared" si="5"/>
        <v>0.8695491850745114</v>
      </c>
      <c r="H18" s="7">
        <f t="shared" si="20"/>
        <v>9.0900812085406082E-3</v>
      </c>
    </row>
    <row r="19" spans="1:24" x14ac:dyDescent="0.2">
      <c r="A19" s="1">
        <f t="shared" si="1"/>
        <v>0.8</v>
      </c>
      <c r="B19" s="1">
        <f t="shared" si="2"/>
        <v>1.25</v>
      </c>
      <c r="C19" s="23">
        <f t="shared" si="21"/>
        <v>8</v>
      </c>
      <c r="D19" s="65">
        <f t="shared" si="4"/>
        <v>7</v>
      </c>
      <c r="E19" s="65">
        <v>2</v>
      </c>
      <c r="F19" s="1">
        <v>3</v>
      </c>
      <c r="G19" s="47">
        <f t="shared" si="5"/>
        <v>0.87398209947956707</v>
      </c>
      <c r="H19" s="7">
        <f>2*_xlfn.NORM.S.DIST(-3*G19,TRUE)</f>
        <v>8.7429206120645635E-3</v>
      </c>
    </row>
    <row r="20" spans="1:24" x14ac:dyDescent="0.2">
      <c r="A20" s="1">
        <f t="shared" si="1"/>
        <v>0.8</v>
      </c>
      <c r="B20" s="1">
        <f t="shared" si="2"/>
        <v>1.25</v>
      </c>
      <c r="C20" s="23">
        <f t="shared" si="21"/>
        <v>8</v>
      </c>
      <c r="D20" s="65">
        <f t="shared" si="4"/>
        <v>7</v>
      </c>
      <c r="E20" s="65">
        <v>2</v>
      </c>
      <c r="F20" s="1">
        <v>4</v>
      </c>
      <c r="G20" s="47">
        <f t="shared" si="5"/>
        <v>0.87622413239277841</v>
      </c>
      <c r="H20" s="7">
        <f t="shared" ref="H20:H22" si="22">2*_xlfn.NORM.S.DIST(-3*G20,TRUE)</f>
        <v>8.5718894556894888E-3</v>
      </c>
    </row>
    <row r="21" spans="1:24" x14ac:dyDescent="0.2">
      <c r="A21" s="1">
        <f t="shared" si="1"/>
        <v>0.8</v>
      </c>
      <c r="B21" s="1">
        <f t="shared" si="2"/>
        <v>1.25</v>
      </c>
      <c r="C21" s="23">
        <f t="shared" si="21"/>
        <v>8</v>
      </c>
      <c r="D21" s="65">
        <f t="shared" si="4"/>
        <v>7</v>
      </c>
      <c r="E21" s="65">
        <v>2</v>
      </c>
      <c r="F21" s="1">
        <v>5</v>
      </c>
      <c r="G21" s="47">
        <f t="shared" si="5"/>
        <v>0.87757766273340254</v>
      </c>
      <c r="H21" s="7">
        <f t="shared" si="22"/>
        <v>8.4700906675084509E-3</v>
      </c>
    </row>
    <row r="22" spans="1:24" ht="15.75" thickBot="1" x14ac:dyDescent="0.25">
      <c r="A22" s="40">
        <f t="shared" si="1"/>
        <v>0.8</v>
      </c>
      <c r="B22" s="40">
        <f t="shared" si="2"/>
        <v>1.25</v>
      </c>
      <c r="C22" s="39">
        <f t="shared" si="21"/>
        <v>8</v>
      </c>
      <c r="D22" s="68">
        <f t="shared" si="4"/>
        <v>7</v>
      </c>
      <c r="E22" s="68">
        <v>2</v>
      </c>
      <c r="F22" s="40">
        <v>6</v>
      </c>
      <c r="G22" s="59">
        <f t="shared" si="5"/>
        <v>0.87848350882015425</v>
      </c>
      <c r="H22" s="70">
        <f t="shared" si="22"/>
        <v>8.4025673839670662E-3</v>
      </c>
    </row>
    <row r="23" spans="1:24" x14ac:dyDescent="0.2">
      <c r="A23" s="27">
        <f t="shared" si="1"/>
        <v>0.8</v>
      </c>
      <c r="B23" s="27">
        <f t="shared" si="2"/>
        <v>1.25</v>
      </c>
      <c r="C23" s="28">
        <f>IF($K$3 = "On",D3*100,IF($K$3 = "Off",$J$2))</f>
        <v>8</v>
      </c>
      <c r="D23" s="67">
        <f t="shared" si="4"/>
        <v>7</v>
      </c>
      <c r="E23" s="72">
        <v>3</v>
      </c>
      <c r="F23" s="33">
        <v>1</v>
      </c>
      <c r="G23" s="57">
        <f t="shared" si="5"/>
        <v>0.91891482422972348</v>
      </c>
      <c r="H23" s="71">
        <f t="shared" ref="H23:H24" si="23">2*_xlfn.NORM.S.DIST(-3*G23,TRUE)</f>
        <v>5.8379953488313036E-3</v>
      </c>
    </row>
    <row r="24" spans="1:24" x14ac:dyDescent="0.2">
      <c r="A24" s="1">
        <f t="shared" si="1"/>
        <v>0.8</v>
      </c>
      <c r="B24" s="1">
        <f t="shared" si="2"/>
        <v>1.25</v>
      </c>
      <c r="C24" s="23">
        <f t="shared" ref="C24:C28" si="24">IF($K$3 = "On",D4*100,IF($K$3 = "Off",$J$2))</f>
        <v>8</v>
      </c>
      <c r="D24" s="65">
        <f t="shared" si="4"/>
        <v>7</v>
      </c>
      <c r="E24" s="65">
        <v>3</v>
      </c>
      <c r="F24" s="1">
        <v>2</v>
      </c>
      <c r="G24" s="47">
        <f t="shared" si="5"/>
        <v>0.92947789286897764</v>
      </c>
      <c r="H24" s="7">
        <f t="shared" si="23"/>
        <v>5.2963590573515927E-3</v>
      </c>
    </row>
    <row r="25" spans="1:24" x14ac:dyDescent="0.2">
      <c r="A25" s="1">
        <f t="shared" si="1"/>
        <v>0.8</v>
      </c>
      <c r="B25" s="1">
        <f t="shared" si="2"/>
        <v>1.25</v>
      </c>
      <c r="C25" s="23">
        <f t="shared" si="24"/>
        <v>8</v>
      </c>
      <c r="D25" s="65">
        <f t="shared" si="4"/>
        <v>7</v>
      </c>
      <c r="E25" s="65">
        <v>3</v>
      </c>
      <c r="F25" s="1">
        <v>3</v>
      </c>
      <c r="G25" s="47">
        <f t="shared" si="5"/>
        <v>0.93308070029903145</v>
      </c>
      <c r="H25" s="7">
        <f>2*_xlfn.NORM.S.DIST(-3*G25,TRUE)</f>
        <v>5.1222716268472645E-3</v>
      </c>
    </row>
    <row r="26" spans="1:24" x14ac:dyDescent="0.2">
      <c r="A26" s="1">
        <f t="shared" si="1"/>
        <v>0.8</v>
      </c>
      <c r="B26" s="1">
        <f t="shared" si="2"/>
        <v>1.25</v>
      </c>
      <c r="C26" s="23">
        <f t="shared" si="24"/>
        <v>8</v>
      </c>
      <c r="D26" s="65">
        <f t="shared" si="4"/>
        <v>7</v>
      </c>
      <c r="E26" s="65">
        <v>3</v>
      </c>
      <c r="F26" s="1">
        <v>4</v>
      </c>
      <c r="G26" s="47">
        <f t="shared" si="5"/>
        <v>0.93489788608277102</v>
      </c>
      <c r="H26" s="7">
        <f t="shared" ref="H26:H28" si="25">2*_xlfn.NORM.S.DIST(-3*G26,TRUE)</f>
        <v>5.0364422160187553E-3</v>
      </c>
    </row>
    <row r="27" spans="1:24" x14ac:dyDescent="0.2">
      <c r="A27" s="1">
        <f t="shared" si="1"/>
        <v>0.8</v>
      </c>
      <c r="B27" s="1">
        <f t="shared" si="2"/>
        <v>1.25</v>
      </c>
      <c r="C27" s="23">
        <f t="shared" si="24"/>
        <v>8</v>
      </c>
      <c r="D27" s="65">
        <f t="shared" si="4"/>
        <v>7</v>
      </c>
      <c r="E27" s="65">
        <v>3</v>
      </c>
      <c r="F27" s="1">
        <v>5</v>
      </c>
      <c r="G27" s="47">
        <f t="shared" si="5"/>
        <v>0.93599330696797511</v>
      </c>
      <c r="H27" s="7">
        <f t="shared" si="25"/>
        <v>4.9853335087136422E-3</v>
      </c>
    </row>
    <row r="28" spans="1:24" ht="15.75" thickBot="1" x14ac:dyDescent="0.25">
      <c r="A28" s="40">
        <f t="shared" si="1"/>
        <v>0.8</v>
      </c>
      <c r="B28" s="40">
        <f t="shared" si="2"/>
        <v>1.25</v>
      </c>
      <c r="C28" s="39">
        <f t="shared" si="24"/>
        <v>8</v>
      </c>
      <c r="D28" s="68">
        <f t="shared" si="4"/>
        <v>7</v>
      </c>
      <c r="E28" s="68">
        <v>3</v>
      </c>
      <c r="F28" s="40">
        <v>6</v>
      </c>
      <c r="G28" s="59">
        <f t="shared" si="5"/>
        <v>0.93672573036127571</v>
      </c>
      <c r="H28" s="70">
        <f t="shared" si="25"/>
        <v>4.9514231712351284E-3</v>
      </c>
    </row>
    <row r="29" spans="1:24" x14ac:dyDescent="0.2">
      <c r="A29" s="27">
        <f t="shared" si="1"/>
        <v>0.8</v>
      </c>
      <c r="B29" s="27">
        <f t="shared" si="2"/>
        <v>1.25</v>
      </c>
      <c r="C29" s="28">
        <f>IF($K$3 = "On",E3*100,IF($K$3 = "Off",$J$2))</f>
        <v>8</v>
      </c>
      <c r="D29" s="67">
        <f t="shared" si="4"/>
        <v>7</v>
      </c>
      <c r="E29" s="72">
        <v>4</v>
      </c>
      <c r="F29" s="33">
        <v>1</v>
      </c>
      <c r="G29" s="57">
        <f t="shared" si="5"/>
        <v>0.95561413805387529</v>
      </c>
      <c r="H29" s="71">
        <f t="shared" ref="H29:H30" si="26">2*_xlfn.NORM.S.DIST(-3*G29,TRUE)</f>
        <v>4.1458939493813343E-3</v>
      </c>
    </row>
    <row r="30" spans="1:24" x14ac:dyDescent="0.2">
      <c r="A30" s="1">
        <f t="shared" si="1"/>
        <v>0.8</v>
      </c>
      <c r="B30" s="1">
        <f t="shared" si="2"/>
        <v>1.25</v>
      </c>
      <c r="C30" s="23">
        <f t="shared" ref="C30:C34" si="27">IF($K$3 = "On",E4*100,IF($K$3 = "Off",$J$2))</f>
        <v>8</v>
      </c>
      <c r="D30" s="65">
        <f t="shared" si="4"/>
        <v>7</v>
      </c>
      <c r="E30" s="65">
        <v>4</v>
      </c>
      <c r="F30" s="1">
        <v>2</v>
      </c>
      <c r="G30" s="47">
        <f t="shared" si="5"/>
        <v>0.96449502134365617</v>
      </c>
      <c r="H30" s="7">
        <f t="shared" si="26"/>
        <v>3.8099241052682292E-3</v>
      </c>
    </row>
    <row r="31" spans="1:24" s="49" customFormat="1" x14ac:dyDescent="0.2">
      <c r="A31" s="1">
        <f t="shared" si="1"/>
        <v>0.8</v>
      </c>
      <c r="B31" s="1">
        <f t="shared" si="2"/>
        <v>1.25</v>
      </c>
      <c r="C31" s="88">
        <f t="shared" si="27"/>
        <v>8</v>
      </c>
      <c r="D31" s="89">
        <f t="shared" si="4"/>
        <v>7</v>
      </c>
      <c r="E31" s="89">
        <v>4</v>
      </c>
      <c r="F31" s="87">
        <v>3</v>
      </c>
      <c r="G31" s="90">
        <f t="shared" si="5"/>
        <v>0.96751079611976332</v>
      </c>
      <c r="H31" s="91">
        <f>2*_xlfn.NORM.S.DIST(-3*G31,TRUE)</f>
        <v>3.7015888179495918E-3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x14ac:dyDescent="0.2">
      <c r="A32" s="1">
        <f t="shared" si="1"/>
        <v>0.8</v>
      </c>
      <c r="B32" s="1">
        <f t="shared" si="2"/>
        <v>1.25</v>
      </c>
      <c r="C32" s="23">
        <f t="shared" si="27"/>
        <v>8</v>
      </c>
      <c r="D32" s="65">
        <f t="shared" si="4"/>
        <v>7</v>
      </c>
      <c r="E32" s="65">
        <v>4</v>
      </c>
      <c r="F32" s="1">
        <v>4</v>
      </c>
      <c r="G32" s="47">
        <f t="shared" si="5"/>
        <v>0.96902933075857345</v>
      </c>
      <c r="H32" s="7">
        <f t="shared" ref="H32:H34" si="28">2*_xlfn.NORM.S.DIST(-3*G32,TRUE)</f>
        <v>3.6481056309754381E-3</v>
      </c>
    </row>
    <row r="33" spans="1:10" x14ac:dyDescent="0.2">
      <c r="A33" s="1">
        <f t="shared" si="1"/>
        <v>0.8</v>
      </c>
      <c r="B33" s="1">
        <f t="shared" si="2"/>
        <v>1.25</v>
      </c>
      <c r="C33" s="23">
        <f t="shared" si="27"/>
        <v>8</v>
      </c>
      <c r="D33" s="65">
        <f t="shared" si="4"/>
        <v>7</v>
      </c>
      <c r="E33" s="65">
        <v>4</v>
      </c>
      <c r="F33" s="1">
        <v>5</v>
      </c>
      <c r="G33" s="47">
        <f t="shared" si="5"/>
        <v>0.96994389080894794</v>
      </c>
      <c r="H33" s="7">
        <f t="shared" si="28"/>
        <v>3.6162346117760221E-3</v>
      </c>
    </row>
    <row r="34" spans="1:10" ht="15.75" thickBot="1" x14ac:dyDescent="0.25">
      <c r="A34" s="40">
        <f t="shared" si="1"/>
        <v>0.8</v>
      </c>
      <c r="B34" s="40">
        <f t="shared" si="2"/>
        <v>1.25</v>
      </c>
      <c r="C34" s="39">
        <f t="shared" si="27"/>
        <v>8</v>
      </c>
      <c r="D34" s="68">
        <f t="shared" si="4"/>
        <v>7</v>
      </c>
      <c r="E34" s="68">
        <v>4</v>
      </c>
      <c r="F34" s="40">
        <v>6</v>
      </c>
      <c r="G34" s="59">
        <f t="shared" si="5"/>
        <v>0.97055503806058152</v>
      </c>
      <c r="H34" s="70">
        <f t="shared" si="28"/>
        <v>3.5950784371104418E-3</v>
      </c>
    </row>
    <row r="35" spans="1:10" x14ac:dyDescent="0.2">
      <c r="A35" s="27">
        <f t="shared" si="1"/>
        <v>0.8</v>
      </c>
      <c r="B35" s="27">
        <f t="shared" si="2"/>
        <v>1.25</v>
      </c>
      <c r="C35" s="28">
        <f>IF($K$3 = "On",F3*100,IF($K$3 = "Off",$J$2))</f>
        <v>8</v>
      </c>
      <c r="D35" s="67">
        <f t="shared" si="4"/>
        <v>7</v>
      </c>
      <c r="E35" s="72">
        <v>5</v>
      </c>
      <c r="F35" s="33">
        <v>1</v>
      </c>
      <c r="G35" s="57">
        <f t="shared" si="5"/>
        <v>0.97986312435560385</v>
      </c>
      <c r="H35" s="71">
        <f t="shared" ref="H35:H36" si="29">2*_xlfn.NORM.S.DIST(-3*G35,TRUE)</f>
        <v>3.2864747376639258E-3</v>
      </c>
    </row>
    <row r="36" spans="1:10" x14ac:dyDescent="0.2">
      <c r="A36" s="1">
        <f t="shared" si="1"/>
        <v>0.8</v>
      </c>
      <c r="B36" s="1">
        <f t="shared" si="2"/>
        <v>1.25</v>
      </c>
      <c r="C36" s="23">
        <f t="shared" ref="C36:C40" si="30">IF($K$3 = "On",F4*100,IF($K$3 = "Off",$J$2))</f>
        <v>8</v>
      </c>
      <c r="D36" s="65">
        <f t="shared" si="4"/>
        <v>7</v>
      </c>
      <c r="E36" s="65">
        <v>5</v>
      </c>
      <c r="F36" s="1">
        <v>2</v>
      </c>
      <c r="G36" s="47">
        <f t="shared" si="5"/>
        <v>0.98750554822023862</v>
      </c>
      <c r="H36" s="7">
        <f t="shared" si="29"/>
        <v>3.0513531142549559E-3</v>
      </c>
    </row>
    <row r="37" spans="1:10" x14ac:dyDescent="0.2">
      <c r="A37" s="1">
        <f t="shared" si="1"/>
        <v>0.8</v>
      </c>
      <c r="B37" s="1">
        <f t="shared" si="2"/>
        <v>1.25</v>
      </c>
      <c r="C37" s="23">
        <f t="shared" si="30"/>
        <v>8</v>
      </c>
      <c r="D37" s="65">
        <f t="shared" si="4"/>
        <v>7</v>
      </c>
      <c r="E37" s="65">
        <v>5</v>
      </c>
      <c r="F37" s="1">
        <v>3</v>
      </c>
      <c r="G37" s="47">
        <f t="shared" si="5"/>
        <v>0.99009303810329807</v>
      </c>
      <c r="H37" s="7">
        <f>2*_xlfn.NORM.S.DIST(-3*G37,TRUE)</f>
        <v>2.9752928592041788E-3</v>
      </c>
    </row>
    <row r="38" spans="1:10" x14ac:dyDescent="0.2">
      <c r="A38" s="1">
        <f t="shared" si="1"/>
        <v>0.8</v>
      </c>
      <c r="B38" s="1">
        <f t="shared" si="2"/>
        <v>1.25</v>
      </c>
      <c r="C38" s="23">
        <f t="shared" si="30"/>
        <v>8</v>
      </c>
      <c r="D38" s="65">
        <f t="shared" si="4"/>
        <v>7</v>
      </c>
      <c r="E38" s="65">
        <v>5</v>
      </c>
      <c r="F38" s="1">
        <v>4</v>
      </c>
      <c r="G38" s="47">
        <f t="shared" si="5"/>
        <v>0.99139443372278124</v>
      </c>
      <c r="H38" s="7">
        <f t="shared" ref="H38:H40" si="31">2*_xlfn.NORM.S.DIST(-3*G38,TRUE)</f>
        <v>2.9376952953757089E-3</v>
      </c>
    </row>
    <row r="39" spans="1:10" x14ac:dyDescent="0.2">
      <c r="A39" s="1">
        <f t="shared" si="1"/>
        <v>0.8</v>
      </c>
      <c r="B39" s="1">
        <f t="shared" si="2"/>
        <v>1.25</v>
      </c>
      <c r="C39" s="23">
        <f t="shared" si="30"/>
        <v>8</v>
      </c>
      <c r="D39" s="65">
        <f t="shared" si="4"/>
        <v>7</v>
      </c>
      <c r="E39" s="65">
        <v>5</v>
      </c>
      <c r="F39" s="1">
        <v>5</v>
      </c>
      <c r="G39" s="47">
        <f t="shared" si="5"/>
        <v>0.99217773865023917</v>
      </c>
      <c r="H39" s="7">
        <f t="shared" si="31"/>
        <v>2.9152750039854935E-3</v>
      </c>
    </row>
    <row r="40" spans="1:10" ht="15.75" thickBot="1" x14ac:dyDescent="0.25">
      <c r="A40" s="40">
        <f t="shared" si="1"/>
        <v>0.8</v>
      </c>
      <c r="B40" s="40">
        <f t="shared" si="2"/>
        <v>1.25</v>
      </c>
      <c r="C40" s="39">
        <f t="shared" si="30"/>
        <v>8</v>
      </c>
      <c r="D40" s="68">
        <f t="shared" si="4"/>
        <v>7</v>
      </c>
      <c r="E40" s="68">
        <v>5</v>
      </c>
      <c r="F40" s="40">
        <v>6</v>
      </c>
      <c r="G40" s="59">
        <f t="shared" si="5"/>
        <v>0.99270097460133111</v>
      </c>
      <c r="H40" s="70">
        <f t="shared" si="31"/>
        <v>2.9003857043384969E-3</v>
      </c>
    </row>
    <row r="41" spans="1:10" x14ac:dyDescent="0.2">
      <c r="A41" s="27">
        <f t="shared" si="1"/>
        <v>0.8</v>
      </c>
      <c r="B41" s="27">
        <f t="shared" si="2"/>
        <v>1.25</v>
      </c>
      <c r="C41" s="28">
        <f>IF($K$3 = "On",G3*100,IF($K$3 = "Off",$J$2))</f>
        <v>8</v>
      </c>
      <c r="D41" s="67">
        <f t="shared" si="4"/>
        <v>7</v>
      </c>
      <c r="E41" s="67">
        <v>6</v>
      </c>
      <c r="F41" s="27">
        <v>1</v>
      </c>
      <c r="G41" s="57">
        <f t="shared" si="5"/>
        <v>0.99709370990041646</v>
      </c>
      <c r="H41" s="69">
        <f t="shared" ref="H41:H42" si="32">2*_xlfn.NORM.S.DIST(-3*G41,TRUE)</f>
        <v>2.7780960679293213E-3</v>
      </c>
    </row>
    <row r="42" spans="1:10" x14ac:dyDescent="0.2">
      <c r="A42" s="1">
        <f t="shared" si="1"/>
        <v>0.8</v>
      </c>
      <c r="B42" s="1">
        <f t="shared" si="2"/>
        <v>1.25</v>
      </c>
      <c r="C42" s="23">
        <f t="shared" ref="C42:C46" si="33">IF($K$3 = "On",G4*100,IF($K$3 = "Off",$J$2))</f>
        <v>8</v>
      </c>
      <c r="D42" s="65">
        <f t="shared" si="4"/>
        <v>7</v>
      </c>
      <c r="E42" s="65">
        <v>6</v>
      </c>
      <c r="F42" s="1">
        <v>2</v>
      </c>
      <c r="G42" s="47">
        <f t="shared" si="5"/>
        <v>1.0037935407685523</v>
      </c>
      <c r="H42" s="7">
        <f t="shared" si="32"/>
        <v>2.600626388356612E-3</v>
      </c>
    </row>
    <row r="43" spans="1:10" x14ac:dyDescent="0.2">
      <c r="A43" s="1">
        <f t="shared" si="1"/>
        <v>0.8</v>
      </c>
      <c r="B43" s="1">
        <f t="shared" si="2"/>
        <v>1.25</v>
      </c>
      <c r="C43" s="23">
        <f t="shared" si="33"/>
        <v>8</v>
      </c>
      <c r="D43" s="65">
        <f t="shared" si="4"/>
        <v>7</v>
      </c>
      <c r="E43" s="65">
        <v>6</v>
      </c>
      <c r="F43" s="1">
        <v>3</v>
      </c>
      <c r="G43" s="47">
        <f t="shared" si="5"/>
        <v>1.0060570103717656</v>
      </c>
      <c r="H43" s="7">
        <f>2*_xlfn.NORM.S.DIST(-3*G43,TRUE)</f>
        <v>2.5430533731699021E-3</v>
      </c>
    </row>
    <row r="44" spans="1:10" x14ac:dyDescent="0.2">
      <c r="A44" s="1">
        <f t="shared" si="1"/>
        <v>0.8</v>
      </c>
      <c r="B44" s="1">
        <f t="shared" si="2"/>
        <v>1.25</v>
      </c>
      <c r="C44" s="23">
        <f t="shared" si="33"/>
        <v>8</v>
      </c>
      <c r="D44" s="65">
        <f t="shared" si="4"/>
        <v>7</v>
      </c>
      <c r="E44" s="65">
        <v>6</v>
      </c>
      <c r="F44" s="1">
        <v>4</v>
      </c>
      <c r="G44" s="47">
        <f t="shared" si="5"/>
        <v>1.0071945022427486</v>
      </c>
      <c r="H44" s="7">
        <f t="shared" ref="H44:H46" si="34">2*_xlfn.NORM.S.DIST(-3*G44,TRUE)</f>
        <v>2.5145627072947932E-3</v>
      </c>
    </row>
    <row r="45" spans="1:10" x14ac:dyDescent="0.2">
      <c r="A45" s="1">
        <f t="shared" si="1"/>
        <v>0.8</v>
      </c>
      <c r="B45" s="1">
        <f t="shared" si="2"/>
        <v>1.25</v>
      </c>
      <c r="C45" s="23">
        <f t="shared" si="33"/>
        <v>8</v>
      </c>
      <c r="D45" s="65">
        <f t="shared" si="4"/>
        <v>7</v>
      </c>
      <c r="E45" s="65">
        <v>6</v>
      </c>
      <c r="F45" s="1">
        <v>5</v>
      </c>
      <c r="G45" s="47">
        <f t="shared" si="5"/>
        <v>1.0078788521424158</v>
      </c>
      <c r="H45" s="7">
        <f t="shared" si="34"/>
        <v>2.4975628321519299E-3</v>
      </c>
    </row>
    <row r="46" spans="1:10" x14ac:dyDescent="0.2">
      <c r="A46" s="1">
        <f t="shared" si="1"/>
        <v>0.8</v>
      </c>
      <c r="B46" s="1">
        <f t="shared" si="2"/>
        <v>1.25</v>
      </c>
      <c r="C46" s="23">
        <f t="shared" si="33"/>
        <v>8</v>
      </c>
      <c r="D46" s="65">
        <f t="shared" si="4"/>
        <v>7</v>
      </c>
      <c r="E46" s="65">
        <v>6</v>
      </c>
      <c r="F46" s="1">
        <v>6</v>
      </c>
      <c r="G46" s="47">
        <f t="shared" si="5"/>
        <v>1.0083358611525881</v>
      </c>
      <c r="H46" s="7">
        <f t="shared" si="34"/>
        <v>2.4862689329158416E-3</v>
      </c>
    </row>
    <row r="48" spans="1:10" ht="15.75" thickBot="1" x14ac:dyDescent="0.25">
      <c r="A48" s="84" t="s">
        <v>38</v>
      </c>
      <c r="J48" s="106"/>
    </row>
    <row r="49" spans="1:24" ht="26.45" customHeight="1" x14ac:dyDescent="0.2">
      <c r="A49" s="107" t="s">
        <v>51</v>
      </c>
      <c r="B49" s="108" t="s">
        <v>31</v>
      </c>
      <c r="C49" s="109" t="s">
        <v>32</v>
      </c>
      <c r="D49" s="110" t="s">
        <v>4</v>
      </c>
      <c r="E49" s="111" t="s">
        <v>5</v>
      </c>
      <c r="F49" s="112" t="s">
        <v>16</v>
      </c>
      <c r="G49" s="108" t="s">
        <v>11</v>
      </c>
      <c r="H49" s="112" t="s">
        <v>6</v>
      </c>
      <c r="I49" s="109" t="s">
        <v>7</v>
      </c>
      <c r="J49" s="107" t="s">
        <v>40</v>
      </c>
      <c r="K49" s="107" t="s">
        <v>41</v>
      </c>
      <c r="L49" s="107" t="s">
        <v>42</v>
      </c>
      <c r="M49" s="107" t="s">
        <v>43</v>
      </c>
      <c r="N49" s="107" t="s">
        <v>44</v>
      </c>
      <c r="O49" s="107" t="s">
        <v>45</v>
      </c>
      <c r="P49" s="107" t="s">
        <v>46</v>
      </c>
      <c r="Q49" s="107" t="s">
        <v>47</v>
      </c>
      <c r="R49" s="107" t="s">
        <v>48</v>
      </c>
      <c r="S49" s="107" t="s">
        <v>49</v>
      </c>
      <c r="T49" s="124" t="s">
        <v>50</v>
      </c>
      <c r="U49" s="107" t="s">
        <v>56</v>
      </c>
      <c r="V49" s="107" t="s">
        <v>36</v>
      </c>
      <c r="W49" s="137" t="s">
        <v>52</v>
      </c>
      <c r="X49" s="137"/>
    </row>
    <row r="50" spans="1:24" x14ac:dyDescent="0.2">
      <c r="A50" s="1">
        <v>1</v>
      </c>
      <c r="B50" s="1">
        <v>0.8</v>
      </c>
      <c r="C50" s="96">
        <v>1.25</v>
      </c>
      <c r="D50" s="102">
        <v>1</v>
      </c>
      <c r="E50" s="103">
        <v>1</v>
      </c>
      <c r="F50" s="105">
        <v>1</v>
      </c>
      <c r="G50" s="1">
        <v>4</v>
      </c>
      <c r="H50" s="47">
        <f>(LOG10(C50)-LOG10(B50))/(6*SQRT((((LOG10(1+(D50/100)))^2)/F50)+((LOG10(1+(E50/100)))^2)-(V50*((G50-1)/(F50*G50)))))</f>
        <v>5.5639979491574412</v>
      </c>
      <c r="I50" s="126">
        <f>2*_xlfn.NORM.S.DIST(-3*H50,TRUE)</f>
        <v>1.4988055352421932E-62</v>
      </c>
      <c r="J50" s="98">
        <f>((_xlfn.NORM.S.INV(0.975)+_xlfn.NORM.S.INV(0.95))^2)*((LN(1+(D50/100))/LN(1+(E50/100)))^2)</f>
        <v>12.994710012119464</v>
      </c>
      <c r="K50" s="98">
        <f>(((_xlfn.T.INV(0.95,J50-1)+_xlfn.T.INV((1-(0.05/2)),J50-1))^2)*LOG10(1+(D50/100))^2)/(LOG10(1+(E50/100))^2)</f>
        <v>15.974969627398188</v>
      </c>
      <c r="L50" s="98">
        <f>(((_xlfn.T.INV(0.95,K50-1)+_xlfn.T.INV((1-(0.05/2)),K50-1))^2)*LOG10(1+(D50/100))^2)/(LOG10(1+(E50/100))^2)</f>
        <v>15.257592396062165</v>
      </c>
      <c r="M50" s="98">
        <f>(((_xlfn.T.INV(0.95,L50-1)+_xlfn.T.INV((1-(0.05/2)),L50-1))^2)*LOG10(1+(D50/100))^2)/(LOG10(1+(E50/100))^2)</f>
        <v>15.257592396062165</v>
      </c>
      <c r="N50" s="98">
        <f>(((_xlfn.T.INV(0.95,M50-1)+_xlfn.T.INV((1-(0.05/2)),M50-1))^2)*LOG10(1+(D50/100))^2)/(LOG10(1+(E50/100))^2)</f>
        <v>15.257592396062165</v>
      </c>
      <c r="O50" s="98">
        <f>(((_xlfn.T.INV(0.95,N50-1)+_xlfn.T.INV((1-(0.05/2)),N50-1))^2)*LOG10(1+(D50/100))^2)/(LOG10(1+(E50/100))^2)</f>
        <v>15.257592396062165</v>
      </c>
      <c r="P50" s="98">
        <f>(((_xlfn.T.INV(0.95,O50-1)+_xlfn.T.INV((1-(0.05/2)),O50-1))^2)*LOG10(1+(D50/100))^2)/(LOG10(1+(E50/100))^2)</f>
        <v>15.257592396062165</v>
      </c>
      <c r="Q50" s="98">
        <f>(((_xlfn.T.INV(0.95,P50-1)+_xlfn.T.INV((1-(0.05/2)),P50-1))^2)*LOG10(1+(D50/100))^2)/(LOG10(1+(E50/100))^2)</f>
        <v>15.257592396062165</v>
      </c>
      <c r="R50" s="98">
        <f>(((_xlfn.T.INV(0.95,Q50-1)+_xlfn.T.INV((1-(0.05/2)),Q50-1))^2)*LOG10(1+(D50/100))^2)/(LOG10(1+(E50/100))^2)</f>
        <v>15.257592396062165</v>
      </c>
      <c r="S50" s="98">
        <f>(((_xlfn.T.INV(0.95,R50-1)+_xlfn.T.INV((1-(0.05/2)),R50-1))^2)*LOG10(1+(D50/100))^2)/(LOG10(1+(E50/100))^2)</f>
        <v>15.257592396062165</v>
      </c>
      <c r="T50" s="113">
        <f>(((_xlfn.T.INV(0.95,S50-1)+_xlfn.T.INV((1-(0.05/2)),S50-1))^2)*LOG10(1+(D50/100))^2)/(LOG10(1+(E50/100))^2)</f>
        <v>15.257592396062165</v>
      </c>
      <c r="U50" s="139">
        <v>26</v>
      </c>
      <c r="V50" s="97">
        <f>(U50/100)*LOG10((D50/100)+1)^2</f>
        <v>4.855310556020763E-6</v>
      </c>
      <c r="W50" s="137"/>
      <c r="X50" s="137"/>
    </row>
    <row r="51" spans="1:24" x14ac:dyDescent="0.2">
      <c r="A51" s="1">
        <v>2</v>
      </c>
      <c r="B51" s="1">
        <v>0.8</v>
      </c>
      <c r="C51" s="96">
        <v>1.25</v>
      </c>
      <c r="D51" s="125">
        <v>2</v>
      </c>
      <c r="E51" s="103">
        <v>5.7311785435705147</v>
      </c>
      <c r="F51" s="104">
        <v>4</v>
      </c>
      <c r="G51" s="56">
        <v>2</v>
      </c>
      <c r="H51" s="47">
        <f>(LOG10(C51)-LOG10(B51))/(6*SQRT((((LOG10(1+(D51/100)))^2)/F51)+((LOG10(1+(E51/100)))^2)-(V51*((G51-1)/(F51*G51)))))</f>
        <v>1.3167217068905079</v>
      </c>
      <c r="I51" s="126">
        <f t="shared" ref="I51" si="35">2*_xlfn.NORM.S.DIST(-3*H51,TRUE)</f>
        <v>7.8097296758384828E-5</v>
      </c>
      <c r="J51" s="98">
        <f t="shared" ref="J51:J52" si="36">((_xlfn.NORM.S.INV(0.975)+_xlfn.NORM.S.INV(0.95))^2)*((LN(1+(D51/100))/LN(1+(E51/100)))^2)</f>
        <v>1.6407401882926489</v>
      </c>
      <c r="K51" s="98" t="e">
        <f>(((_xlfn.T.INV(0.95,J51-1)+_xlfn.T.INV((1-(0.05/2)),J51-1))^2)*LOG10(1+(D51/100))^2)/(LOG10(1+(E51/100))^2)</f>
        <v>#NUM!</v>
      </c>
      <c r="L51" s="98" t="e">
        <f t="shared" ref="L51:L52" si="37">(((_xlfn.T.INV(0.95,K51-1)+_xlfn.T.INV((1-(0.05/2)),K51-1))^2)*LOG10(1+(D51/100))^2)/(LOG10(1+(E51/100))^2)</f>
        <v>#NUM!</v>
      </c>
      <c r="M51" s="98" t="e">
        <f t="shared" ref="M51:M52" si="38">(((_xlfn.T.INV(0.95,L51-1)+_xlfn.T.INV((1-(0.05/2)),L51-1))^2)*LOG10(1+(D51/100))^2)/(LOG10(1+(E51/100))^2)</f>
        <v>#NUM!</v>
      </c>
      <c r="N51" s="98" t="e">
        <f t="shared" ref="N51:N52" si="39">(((_xlfn.T.INV(0.95,M51-1)+_xlfn.T.INV((1-(0.05/2)),M51-1))^2)*LOG10(1+(D51/100))^2)/(LOG10(1+(E51/100))^2)</f>
        <v>#NUM!</v>
      </c>
      <c r="O51" s="98" t="e">
        <f t="shared" ref="O51:O52" si="40">(((_xlfn.T.INV(0.95,N51-1)+_xlfn.T.INV((1-(0.05/2)),N51-1))^2)*LOG10(1+(D51/100))^2)/(LOG10(1+(E51/100))^2)</f>
        <v>#NUM!</v>
      </c>
      <c r="P51" s="98" t="e">
        <f t="shared" ref="P51:P52" si="41">(((_xlfn.T.INV(0.95,O51-1)+_xlfn.T.INV((1-(0.05/2)),O51-1))^2)*LOG10(1+(D51/100))^2)/(LOG10(1+(E51/100))^2)</f>
        <v>#NUM!</v>
      </c>
      <c r="Q51" s="98" t="e">
        <f t="shared" ref="Q51:Q52" si="42">(((_xlfn.T.INV(0.95,P51-1)+_xlfn.T.INV((1-(0.05/2)),P51-1))^2)*LOG10(1+(D51/100))^2)/(LOG10(1+(E51/100))^2)</f>
        <v>#NUM!</v>
      </c>
      <c r="R51" s="98" t="e">
        <f t="shared" ref="R51:R52" si="43">(((_xlfn.T.INV(0.95,Q51-1)+_xlfn.T.INV((1-(0.05/2)),Q51-1))^2)*LOG10(1+(D51/100))^2)/(LOG10(1+(E51/100))^2)</f>
        <v>#NUM!</v>
      </c>
      <c r="S51" s="98" t="e">
        <f t="shared" ref="S51:S52" si="44">(((_xlfn.T.INV(0.95,R51-1)+_xlfn.T.INV((1-(0.05/2)),R51-1))^2)*LOG10(1+(D51/100))^2)/(LOG10(1+(E51/100))^2)</f>
        <v>#NUM!</v>
      </c>
      <c r="T51" s="113" t="e">
        <f t="shared" ref="T51:T52" si="45">(((_xlfn.T.INV(0.95,S51-1)+_xlfn.T.INV((1-(0.05/2)),S51-1))^2)*LOG10(1+(D51/100))^2)/(LOG10(1+(E51/100))^2)</f>
        <v>#NUM!</v>
      </c>
      <c r="U51" s="140"/>
      <c r="V51" s="97">
        <f>(U50/100)*LOG10((D51/100)+1)^2</f>
        <v>1.923036812696593E-5</v>
      </c>
      <c r="W51" s="137"/>
      <c r="X51" s="137"/>
    </row>
    <row r="52" spans="1:24" ht="15.75" thickBot="1" x14ac:dyDescent="0.25">
      <c r="A52" s="15">
        <v>3</v>
      </c>
      <c r="B52" s="115">
        <v>0.8</v>
      </c>
      <c r="C52" s="116">
        <v>1.25</v>
      </c>
      <c r="D52" s="119">
        <v>6.8342919490751166</v>
      </c>
      <c r="E52" s="120">
        <v>13.988998473593412</v>
      </c>
      <c r="F52" s="121">
        <v>1</v>
      </c>
      <c r="G52" s="115">
        <v>4</v>
      </c>
      <c r="H52" s="117">
        <f>(LOG10(C52)-LOG10(B52))/(6*SQRT((((LOG10(1+(D52/100)))^2)/F52)+((LOG10(1+(E52/100)))^2)-(V52*((G52-1)/(F52*G52)))))</f>
        <v>0.51746926417052019</v>
      </c>
      <c r="I52" s="127">
        <f>2*_xlfn.NORM.S.DIST(-3*H52,TRUE)</f>
        <v>0.1205646800835774</v>
      </c>
      <c r="J52" s="118">
        <f t="shared" si="36"/>
        <v>3.3127971313890323</v>
      </c>
      <c r="K52" s="118">
        <f t="shared" ref="K52" si="46">(((_xlfn.T.INV(0.95,J52-1)+_xlfn.T.INV((1-(0.05/2)),J52-1))^2)*LOG10(1+(D52/100))^2)/(LOG10(1+(E52/100))^2)</f>
        <v>13.299030541653364</v>
      </c>
      <c r="L52" s="118">
        <f t="shared" si="37"/>
        <v>3.999999588809656</v>
      </c>
      <c r="M52" s="118">
        <f t="shared" si="38"/>
        <v>13.299030541653364</v>
      </c>
      <c r="N52" s="118">
        <f t="shared" si="39"/>
        <v>3.999999588809656</v>
      </c>
      <c r="O52" s="118">
        <f t="shared" si="40"/>
        <v>13.299030541653364</v>
      </c>
      <c r="P52" s="118">
        <f t="shared" si="41"/>
        <v>3.999999588809656</v>
      </c>
      <c r="Q52" s="118">
        <f t="shared" si="42"/>
        <v>13.299030541653364</v>
      </c>
      <c r="R52" s="118">
        <f t="shared" si="43"/>
        <v>3.999999588809656</v>
      </c>
      <c r="S52" s="118">
        <f t="shared" si="44"/>
        <v>13.299030541653364</v>
      </c>
      <c r="T52" s="122">
        <f t="shared" si="45"/>
        <v>3.999999588809656</v>
      </c>
      <c r="U52" s="140"/>
      <c r="V52" s="97">
        <f>(U50/100)*LOG10((D52/100)+1)^2</f>
        <v>2.1431875890087074E-4</v>
      </c>
      <c r="W52" s="137"/>
      <c r="X52" s="137"/>
    </row>
    <row r="53" spans="1:24" ht="15.75" thickBot="1" x14ac:dyDescent="0.25">
      <c r="A53" s="85" t="s">
        <v>39</v>
      </c>
      <c r="B53" s="74">
        <f>AVERAGE(B50:B52)</f>
        <v>0.80000000000000016</v>
      </c>
      <c r="C53" s="74">
        <f t="shared" ref="C53:I53" si="47">AVERAGE(C50:C52)</f>
        <v>1.25</v>
      </c>
      <c r="D53" s="100">
        <f t="shared" si="47"/>
        <v>3.2780973163583718</v>
      </c>
      <c r="E53" s="100">
        <f t="shared" si="47"/>
        <v>6.9067256723879753</v>
      </c>
      <c r="F53" s="100">
        <f t="shared" si="47"/>
        <v>2</v>
      </c>
      <c r="G53" s="100">
        <f t="shared" si="47"/>
        <v>3.3333333333333335</v>
      </c>
      <c r="H53" s="77">
        <f t="shared" si="47"/>
        <v>2.4660629734061565</v>
      </c>
      <c r="I53" s="101">
        <f t="shared" si="47"/>
        <v>4.0214259126778597E-2</v>
      </c>
      <c r="J53" s="100">
        <f>AVERAGE(J50:J52)</f>
        <v>5.9827491106003814</v>
      </c>
      <c r="K53" s="100" t="e">
        <f t="shared" ref="K53:M53" si="48">AVERAGE(K50:K52)</f>
        <v>#NUM!</v>
      </c>
      <c r="L53" s="100" t="e">
        <f t="shared" si="48"/>
        <v>#NUM!</v>
      </c>
      <c r="M53" s="100" t="e">
        <f t="shared" si="48"/>
        <v>#NUM!</v>
      </c>
      <c r="N53" s="100" t="e">
        <f t="shared" ref="N53" si="49">AVERAGE(N50:N52)</f>
        <v>#NUM!</v>
      </c>
      <c r="O53" s="100" t="e">
        <f t="shared" ref="O53" si="50">AVERAGE(O50:O52)</f>
        <v>#NUM!</v>
      </c>
      <c r="P53" s="100" t="e">
        <f t="shared" ref="P53" si="51">AVERAGE(P50:P52)</f>
        <v>#NUM!</v>
      </c>
      <c r="Q53" s="100" t="e">
        <f t="shared" ref="Q53" si="52">AVERAGE(Q50:Q52)</f>
        <v>#NUM!</v>
      </c>
      <c r="R53" s="99" t="e">
        <f t="shared" ref="R53" si="53">AVERAGE(R50:R52)</f>
        <v>#NUM!</v>
      </c>
      <c r="S53" s="100" t="e">
        <f t="shared" ref="S53" si="54">AVERAGE(S50:S52)</f>
        <v>#NUM!</v>
      </c>
      <c r="T53" s="114" t="e">
        <f t="shared" ref="T53" si="55">AVERAGE(T50:T52)</f>
        <v>#NUM!</v>
      </c>
      <c r="U53" s="141"/>
      <c r="V53" s="123">
        <f>AVERAGE(V50:V52)</f>
        <v>7.946814586128581E-5</v>
      </c>
      <c r="W53" s="137"/>
      <c r="X53" s="137"/>
    </row>
    <row r="54" spans="1:24" x14ac:dyDescent="0.2">
      <c r="I54" s="131">
        <v>1.4E-2</v>
      </c>
      <c r="J54">
        <v>0</v>
      </c>
      <c r="K54">
        <v>1</v>
      </c>
      <c r="L54">
        <v>2</v>
      </c>
      <c r="M54">
        <v>3</v>
      </c>
      <c r="N54">
        <v>4</v>
      </c>
      <c r="O54">
        <v>5</v>
      </c>
      <c r="P54">
        <v>6</v>
      </c>
      <c r="Q54">
        <v>7</v>
      </c>
      <c r="R54">
        <v>8</v>
      </c>
      <c r="S54">
        <v>9</v>
      </c>
      <c r="T54">
        <v>10</v>
      </c>
    </row>
    <row r="55" spans="1:24" x14ac:dyDescent="0.2">
      <c r="J55">
        <v>8</v>
      </c>
      <c r="K55">
        <v>8</v>
      </c>
      <c r="L55">
        <v>8</v>
      </c>
      <c r="M55">
        <v>8</v>
      </c>
      <c r="N55">
        <v>8</v>
      </c>
      <c r="O55">
        <v>8</v>
      </c>
      <c r="P55">
        <v>8</v>
      </c>
      <c r="Q55">
        <v>8</v>
      </c>
      <c r="R55">
        <v>8</v>
      </c>
      <c r="S55">
        <v>8</v>
      </c>
      <c r="T55">
        <v>8</v>
      </c>
    </row>
  </sheetData>
  <mergeCells count="11">
    <mergeCell ref="A1:A2"/>
    <mergeCell ref="B1:G1"/>
    <mergeCell ref="J10:J11"/>
    <mergeCell ref="K10:P10"/>
    <mergeCell ref="J9:P9"/>
    <mergeCell ref="W49:X53"/>
    <mergeCell ref="P1:Q2"/>
    <mergeCell ref="U50:U53"/>
    <mergeCell ref="R10:R11"/>
    <mergeCell ref="S10:X10"/>
    <mergeCell ref="R9:X9"/>
  </mergeCells>
  <conditionalFormatting sqref="I50:I52">
    <cfRule type="cellIs" dxfId="3" priority="2" operator="lessThan">
      <formula>0.0145</formula>
    </cfRule>
    <cfRule type="cellIs" dxfId="2" priority="3" operator="greaterThan">
      <formula>0.014</formula>
    </cfRule>
  </conditionalFormatting>
  <conditionalFormatting sqref="K3">
    <cfRule type="containsText" dxfId="1" priority="4" operator="containsText" text="Off">
      <formula>NOT(ISERROR(SEARCH("Off",K3)))</formula>
    </cfRule>
    <cfRule type="containsText" dxfId="0" priority="5" operator="containsText" text="On">
      <formula>NOT(ISERROR(SEARCH("On",K3)))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R. WILSON</vt:lpstr>
      <vt:lpstr>900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Smirnov</dc:creator>
  <cp:lastModifiedBy>Sergey Smirnov</cp:lastModifiedBy>
  <dcterms:created xsi:type="dcterms:W3CDTF">2024-06-02T14:08:46Z</dcterms:created>
  <dcterms:modified xsi:type="dcterms:W3CDTF">2025-01-14T12:40:40Z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2024-12-04T12:59:53Z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5ef9f78f-67c4-47a4-a663-1c6bc8b2db1f</vt:lpwstr>
  </property>
  <property fmtid="{D5CDD505-2E9C-101B-9397-08002B2CF9AE}" pid="7" name="MSIP_Label_defa4170-0d19-0005-0004-bc88714345d2_ActionId">
    <vt:lpwstr>0f4c47ec-8e31-4cf8-83f3-674fb7b606c8</vt:lpwstr>
  </property>
  <property fmtid="{D5CDD505-2E9C-101B-9397-08002B2CF9AE}" pid="8" name="MSIP_Label_defa4170-0d19-0005-0004-bc88714345d2_ContentBits">
    <vt:lpwstr>0</vt:lpwstr>
  </property>
</Properties>
</file>