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7" i="1" l="1"/>
  <c r="H26" i="1"/>
  <c r="H25" i="1"/>
  <c r="H28" i="1"/>
  <c r="H29" i="1"/>
  <c r="G25" i="1"/>
  <c r="G26" i="1"/>
  <c r="G27" i="1"/>
  <c r="G28" i="1"/>
  <c r="G29" i="1"/>
  <c r="F29" i="1"/>
  <c r="F28" i="1"/>
  <c r="F27" i="1"/>
  <c r="F26" i="1"/>
  <c r="F25" i="1"/>
  <c r="C29" i="1"/>
  <c r="C28" i="1"/>
  <c r="C27" i="1"/>
  <c r="C26" i="1"/>
  <c r="C25" i="1"/>
  <c r="N46" i="1"/>
  <c r="P46" i="1"/>
  <c r="R46" i="1"/>
  <c r="T46" i="1"/>
  <c r="L46" i="1"/>
  <c r="N45" i="1"/>
  <c r="P45" i="1"/>
  <c r="R45" i="1"/>
  <c r="T45" i="1"/>
  <c r="L45" i="1"/>
  <c r="P44" i="1"/>
  <c r="R44" i="1"/>
  <c r="T44" i="1"/>
  <c r="N44" i="1"/>
  <c r="L44" i="1"/>
  <c r="N43" i="1"/>
  <c r="P43" i="1"/>
  <c r="R43" i="1"/>
  <c r="T43" i="1"/>
  <c r="L43" i="1"/>
  <c r="L40" i="1"/>
  <c r="L41" i="1"/>
  <c r="M40" i="1"/>
  <c r="M41" i="1"/>
  <c r="N40" i="1"/>
  <c r="N41" i="1"/>
  <c r="O40" i="1"/>
  <c r="O41" i="1"/>
  <c r="P40" i="1"/>
  <c r="P41" i="1"/>
  <c r="Q40" i="1"/>
  <c r="Q41" i="1"/>
  <c r="R40" i="1"/>
  <c r="R41" i="1"/>
  <c r="S40" i="1"/>
  <c r="S41" i="1"/>
  <c r="T40" i="1"/>
  <c r="T41" i="1"/>
  <c r="U40" i="1"/>
  <c r="U41" i="1"/>
  <c r="U39" i="1"/>
  <c r="U38" i="1"/>
  <c r="T39" i="1"/>
  <c r="T38" i="1"/>
  <c r="S39" i="1"/>
  <c r="S38" i="1"/>
  <c r="R39" i="1"/>
  <c r="R38" i="1"/>
  <c r="Q39" i="1"/>
  <c r="Q38" i="1"/>
  <c r="P39" i="1"/>
  <c r="P38" i="1"/>
  <c r="O39" i="1"/>
  <c r="O38" i="1"/>
  <c r="N39" i="1"/>
  <c r="N38" i="1"/>
  <c r="M39" i="1"/>
  <c r="M38" i="1"/>
  <c r="L39" i="1"/>
  <c r="L38" i="1"/>
  <c r="D26" i="1" l="1"/>
  <c r="J20" i="1" s="1"/>
  <c r="D27" i="1"/>
  <c r="J21" i="1" s="1"/>
  <c r="D28" i="1"/>
  <c r="J22" i="1" s="1"/>
  <c r="D29" i="1"/>
  <c r="J23" i="1" s="1"/>
  <c r="D25" i="1"/>
  <c r="J19" i="1" s="1"/>
  <c r="E26" i="1"/>
  <c r="K20" i="1" s="1"/>
  <c r="E27" i="1"/>
  <c r="K21" i="1" s="1"/>
  <c r="E28" i="1"/>
  <c r="K22" i="1" s="1"/>
  <c r="E29" i="1"/>
  <c r="K23" i="1" s="1"/>
  <c r="E25" i="1"/>
  <c r="K19" i="1" s="1"/>
  <c r="I20" i="1"/>
  <c r="I21" i="1"/>
  <c r="I22" i="1"/>
  <c r="I23" i="1"/>
  <c r="I19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<sst xmlns="http://schemas.openxmlformats.org/spreadsheetml/2006/main" count="33" uniqueCount="20">
  <si>
    <t>Average Potency and Relative Bias at Individual Levels</t>
  </si>
  <si>
    <t>Level</t>
  </si>
  <si>
    <t>Average</t>
  </si>
  <si>
    <t>n</t>
  </si>
  <si>
    <t>Log Potency</t>
  </si>
  <si>
    <t>Potency</t>
  </si>
  <si>
    <t>Relative Bias</t>
  </si>
  <si>
    <t>Nominal potency</t>
  </si>
  <si>
    <t>Analyst 1 (Run 1, 24.04.2023)</t>
  </si>
  <si>
    <t>Analyst 1 (Run 2, 25.04.2023)</t>
  </si>
  <si>
    <t>Analyst 2 (Run 1, 24.04.2023)</t>
  </si>
  <si>
    <t>Analyst 2 (Run 2, 25.04.2023)</t>
  </si>
  <si>
    <t>Log transformed (ln RP)</t>
  </si>
  <si>
    <t>(95% CI) Lower</t>
  </si>
  <si>
    <t>(95% CI) Upper</t>
  </si>
  <si>
    <t>Confidence Intervals</t>
  </si>
  <si>
    <t>t(df=3)</t>
  </si>
  <si>
    <t>SD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</si>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</sst>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3" xfId="0" applyFont="1" applyBorder="1"/>
    <xf numFmtId="0" fontId="4" fillId="0" borderId="1" xfId="0" applyFont="1" applyBorder="1" applyAlignment="1">
      <alignment horizontal="center" vertical="center"/>
    </xf>
    <xf numFmtId="0" fontId="5" fillId="0" borderId="7" xfId="0" applyFont="1" applyBorder="1"/>
    <xf numFmtId="0" fontId="5" fillId="0" borderId="11" xfId="0" applyFont="1" applyBorder="1"/>
    <xf numFmtId="0" fontId="5" fillId="0" borderId="14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5" xfId="0" applyFont="1" applyBorder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0" borderId="12" xfId="0" applyFont="1" applyBorder="1"/>
    <xf numFmtId="0" fontId="5" fillId="0" borderId="16" xfId="0" applyFont="1" applyBorder="1"/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18" xfId="0" applyFont="1" applyBorder="1"/>
    <xf numFmtId="0" fontId="0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0" xfId="0" applyNumberFormat="1" applyFont="1"/>
    <xf numFmtId="0" fontId="0" fillId="0" borderId="0" xfId="0" applyNumberFormat="1" applyFont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8" xfId="0" applyBorder="1"/>
    <xf numFmtId="0" fontId="3" fillId="0" borderId="18" xfId="0" applyFont="1" applyBorder="1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95% confidence intervals for relative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RB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Sheet1!$I$19:$I$23</c:f>
              <c:numCache>
                <c:formatCode>0%</c:formatCode>
                <c:ptCount val="5"/>
                <c:pt idx="0">
                  <c:v>-5.8944178265087688E-2</c:v>
                </c:pt>
                <c:pt idx="1">
                  <c:v>-1.4897607122916656E-2</c:v>
                </c:pt>
                <c:pt idx="2">
                  <c:v>-1.8202300003040017E-2</c:v>
                </c:pt>
                <c:pt idx="3">
                  <c:v>-1.5521826527926108E-2</c:v>
                </c:pt>
                <c:pt idx="4">
                  <c:v>4.9836976765345709E-2</c:v>
                </c:pt>
              </c:numCache>
            </c:numRef>
          </c:yVal>
          <c:smooth val="0"/>
        </c:ser>
        <c:ser>
          <c:idx val="1"/>
          <c:order val="1"/>
          <c:tx>
            <c:v>Lower 95% CI of average RB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Sheet1!$J$19:$J$23</c:f>
              <c:numCache>
                <c:formatCode>0%</c:formatCode>
                <c:ptCount val="5"/>
                <c:pt idx="0">
                  <c:v>-0.1350077066494485</c:v>
                </c:pt>
                <c:pt idx="1">
                  <c:v>-0.11267240982130011</c:v>
                </c:pt>
                <c:pt idx="2">
                  <c:v>-0.11604306270717779</c:v>
                </c:pt>
                <c:pt idx="3">
                  <c:v>-0.13687723977065913</c:v>
                </c:pt>
                <c:pt idx="4">
                  <c:v>-8.5247792367894371E-2</c:v>
                </c:pt>
              </c:numCache>
            </c:numRef>
          </c:yVal>
          <c:smooth val="0"/>
        </c:ser>
        <c:ser>
          <c:idx val="2"/>
          <c:order val="2"/>
          <c:tx>
            <c:v>Upper 95% CI of average RB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Sheet1!$K$19:$K$23</c:f>
              <c:numCache>
                <c:formatCode>0%</c:formatCode>
                <c:ptCount val="5"/>
                <c:pt idx="0">
                  <c:v>2.380803439398238E-2</c:v>
                </c:pt>
                <c:pt idx="1">
                  <c:v>9.3651020427213627E-2</c:v>
                </c:pt>
                <c:pt idx="2">
                  <c:v>9.0467966314525805E-2</c:v>
                </c:pt>
                <c:pt idx="3">
                  <c:v>0.12289620747040075</c:v>
                </c:pt>
                <c:pt idx="4">
                  <c:v>0.20487020264953126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55872"/>
        <c:axId val="1643757504"/>
      </c:scatterChart>
      <c:valAx>
        <c:axId val="16437558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57504"/>
        <c:crosses val="autoZero"/>
        <c:crossBetween val="midCat"/>
        <c:minorUnit val="0.25"/>
      </c:valAx>
      <c:valAx>
        <c:axId val="16437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5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Plot of 95% confidence intervals for relative bias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Sheet1!$M$19:$M$23</c:f>
                <c:numCache>
                  <c:formatCode>General</c:formatCode>
                  <c:ptCount val="5"/>
                  <c:pt idx="0">
                    <c:v>0.08</c:v>
                  </c:pt>
                  <c:pt idx="1">
                    <c:v>0.1</c:v>
                  </c:pt>
                  <c:pt idx="2">
                    <c:v>0.11</c:v>
                  </c:pt>
                  <c:pt idx="3">
                    <c:v>0.14000000000000001</c:v>
                  </c:pt>
                  <c:pt idx="4">
                    <c:v>0.15</c:v>
                  </c:pt>
                </c:numCache>
              </c:numRef>
            </c:plus>
            <c:minus>
              <c:numRef>
                <c:f>Sheet1!$L$19:$L$23</c:f>
                <c:numCache>
                  <c:formatCode>General</c:formatCode>
                  <c:ptCount val="5"/>
                  <c:pt idx="0">
                    <c:v>0.08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0.12</c:v>
                  </c:pt>
                  <c:pt idx="4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Sheet1!$A$19:$A$23</c:f>
              <c:numCache>
                <c:formatCode>General</c:formatCode>
                <c:ptCount val="5"/>
                <c:pt idx="0">
                  <c:v>0.5</c:v>
                </c:pt>
                <c:pt idx="1">
                  <c:v>0.71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xVal>
          <c:yVal>
            <c:numRef>
              <c:f>Sheet1!$I$19:$I$23</c:f>
              <c:numCache>
                <c:formatCode>0%</c:formatCode>
                <c:ptCount val="5"/>
                <c:pt idx="0">
                  <c:v>-5.8944178265087688E-2</c:v>
                </c:pt>
                <c:pt idx="1">
                  <c:v>-1.4897607122916656E-2</c:v>
                </c:pt>
                <c:pt idx="2">
                  <c:v>-1.8202300003040017E-2</c:v>
                </c:pt>
                <c:pt idx="3">
                  <c:v>-1.5521826527926108E-2</c:v>
                </c:pt>
                <c:pt idx="4">
                  <c:v>4.9836976765345709E-2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3758592"/>
        <c:axId val="1643764576"/>
      </c:scatterChart>
      <c:valAx>
        <c:axId val="16437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potency,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64576"/>
        <c:crosses val="autoZero"/>
        <c:crossBetween val="midCat"/>
        <c:majorUnit val="0.5"/>
      </c:valAx>
      <c:valAx>
        <c:axId val="164376457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bias,</a:t>
                </a:r>
                <a:r>
                  <a:rPr lang="en-US" baseline="0"/>
                  <a:t> % </a:t>
                </a:r>
                <a:r>
                  <a:rPr lang="en-US" sz="1000" b="0" i="0" u="none" strike="noStrike" baseline="0">
                    <a:effectLst/>
                  </a:rPr>
                  <a:t>± Cl 95%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190499</xdr:rowOff>
    </xdr:from>
    <xdr:to>
      <xdr:col>8</xdr:col>
      <xdr:colOff>304800</xdr:colOff>
      <xdr:row>49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49</xdr:row>
      <xdr:rowOff>80962</xdr:rowOff>
    </xdr:from>
    <xdr:to>
      <xdr:col>8</xdr:col>
      <xdr:colOff>304800</xdr:colOff>
      <xdr:row>68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rugfuture.com/Pharmacopoeia/usp38/data/v38332/usp38nf33s2_c10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abSelected="1" topLeftCell="A28" workbookViewId="0">
      <selection activeCell="M27" sqref="M27"/>
    </sheetView>
  </sheetViews>
  <sheetFormatPr defaultRowHeight="15" x14ac:dyDescent="0.25"/>
  <cols>
    <col min="4" max="4" width="15.5703125" customWidth="1"/>
    <col min="5" max="5" width="15.42578125" customWidth="1"/>
    <col min="6" max="6" width="9.140625" customWidth="1"/>
    <col min="7" max="8" width="15.5703125" customWidth="1"/>
    <col min="9" max="9" width="9.140625" customWidth="1"/>
    <col min="10" max="11" width="15.5703125" customWidth="1"/>
  </cols>
  <sheetData>
    <row r="1" spans="1:13" ht="15.75" thickBot="1" x14ac:dyDescent="0.3">
      <c r="A1" s="2" t="s">
        <v>7</v>
      </c>
      <c r="B1" s="42" t="s">
        <v>8</v>
      </c>
      <c r="C1" s="43"/>
      <c r="D1" s="44"/>
      <c r="E1" s="43" t="s">
        <v>9</v>
      </c>
      <c r="F1" s="43"/>
      <c r="G1" s="44"/>
      <c r="H1" s="42" t="s">
        <v>10</v>
      </c>
      <c r="I1" s="43"/>
      <c r="J1" s="44"/>
      <c r="K1" s="42" t="s">
        <v>11</v>
      </c>
      <c r="L1" s="43"/>
      <c r="M1" s="44"/>
    </row>
    <row r="2" spans="1:13" x14ac:dyDescent="0.25">
      <c r="A2" s="5">
        <v>0.5</v>
      </c>
      <c r="B2" s="6">
        <v>0.44850000000000001</v>
      </c>
      <c r="C2" s="7">
        <v>0.49270000000000003</v>
      </c>
      <c r="D2" s="8">
        <v>0.57069999999999999</v>
      </c>
      <c r="E2" s="7">
        <v>0.4582</v>
      </c>
      <c r="F2" s="7">
        <v>0.44790000000000002</v>
      </c>
      <c r="G2" s="8">
        <v>0.54330000000000001</v>
      </c>
      <c r="H2" s="6">
        <v>0.42830000000000001</v>
      </c>
      <c r="I2" s="7">
        <v>0.51049999999999995</v>
      </c>
      <c r="J2" s="8">
        <v>0.50019999999999998</v>
      </c>
      <c r="K2" s="6">
        <v>0.4657</v>
      </c>
      <c r="L2" s="7">
        <v>0.34899999999999998</v>
      </c>
      <c r="M2" s="8">
        <v>0.47089999999999999</v>
      </c>
    </row>
    <row r="3" spans="1:13" x14ac:dyDescent="0.25">
      <c r="A3" s="5">
        <v>0.71</v>
      </c>
      <c r="B3" s="9">
        <v>0.70440000000000003</v>
      </c>
      <c r="C3" s="10">
        <v>0.67430000000000001</v>
      </c>
      <c r="D3" s="11">
        <v>0.8175</v>
      </c>
      <c r="E3" s="10">
        <v>0.6794</v>
      </c>
      <c r="F3" s="10">
        <v>0.57179999999999997</v>
      </c>
      <c r="G3" s="11">
        <v>0.61880000000000002</v>
      </c>
      <c r="H3" s="9">
        <v>0.59379999999999999</v>
      </c>
      <c r="I3" s="10">
        <v>0.78800000000000003</v>
      </c>
      <c r="J3" s="11">
        <v>0.70279999999999998</v>
      </c>
      <c r="K3" s="9">
        <v>0.84719999999999995</v>
      </c>
      <c r="L3" s="10">
        <v>0.7621</v>
      </c>
      <c r="M3" s="11">
        <v>0.69169999999999998</v>
      </c>
    </row>
    <row r="4" spans="1:13" x14ac:dyDescent="0.25">
      <c r="A4" s="5">
        <v>1</v>
      </c>
      <c r="B4" s="9">
        <v>1.1274999999999999</v>
      </c>
      <c r="C4" s="10">
        <v>0.97219999999999995</v>
      </c>
      <c r="D4" s="11">
        <v>1.0229999999999999</v>
      </c>
      <c r="E4" s="10">
        <v>1.1007</v>
      </c>
      <c r="F4" s="10">
        <v>1.0214000000000001</v>
      </c>
      <c r="G4" s="11">
        <v>1.0568</v>
      </c>
      <c r="H4" s="9">
        <v>0.82520000000000004</v>
      </c>
      <c r="I4" s="10">
        <v>0.80920000000000003</v>
      </c>
      <c r="J4" s="11">
        <v>0.98360000000000003</v>
      </c>
      <c r="K4" s="9">
        <v>0.88349999999999995</v>
      </c>
      <c r="L4" s="10">
        <v>1.0302</v>
      </c>
      <c r="M4" s="11">
        <v>1.0072000000000001</v>
      </c>
    </row>
    <row r="5" spans="1:13" x14ac:dyDescent="0.25">
      <c r="A5" s="5">
        <v>1.25</v>
      </c>
      <c r="B5" s="9">
        <v>1.2452000000000001</v>
      </c>
      <c r="C5" s="10">
        <v>1.1892</v>
      </c>
      <c r="D5" s="11">
        <v>1.1291</v>
      </c>
      <c r="E5" s="10">
        <v>1.3309</v>
      </c>
      <c r="F5" s="10">
        <v>1.2416</v>
      </c>
      <c r="G5" s="11">
        <v>1.4094</v>
      </c>
      <c r="H5" s="9">
        <v>1.4831000000000001</v>
      </c>
      <c r="I5" s="10">
        <v>1.3431999999999999</v>
      </c>
      <c r="J5" s="11">
        <v>1.2754000000000001</v>
      </c>
      <c r="K5" s="9">
        <v>1.1292</v>
      </c>
      <c r="L5" s="10">
        <v>0.89890000000000003</v>
      </c>
      <c r="M5" s="11">
        <v>1.2011000000000001</v>
      </c>
    </row>
    <row r="6" spans="1:13" ht="15.75" thickBot="1" x14ac:dyDescent="0.3">
      <c r="A6" s="12">
        <v>1.5</v>
      </c>
      <c r="B6" s="13">
        <v>1.3085</v>
      </c>
      <c r="C6" s="14">
        <v>1.4278</v>
      </c>
      <c r="D6" s="15">
        <v>1.3332999999999999</v>
      </c>
      <c r="E6" s="14">
        <v>1.5609999999999999</v>
      </c>
      <c r="F6" s="14">
        <v>2.1059999999999999</v>
      </c>
      <c r="G6" s="15">
        <v>1.7068000000000001</v>
      </c>
      <c r="H6" s="13">
        <v>1.6909000000000001</v>
      </c>
      <c r="I6" s="14">
        <v>1.7146999999999999</v>
      </c>
      <c r="J6" s="15">
        <v>1.5992</v>
      </c>
      <c r="K6" s="13">
        <v>1.3646</v>
      </c>
      <c r="L6" s="14">
        <v>1.7442</v>
      </c>
      <c r="M6" s="15">
        <v>1.5085</v>
      </c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45" t="s">
        <v>12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</row>
    <row r="9" spans="1:13" ht="15.75" thickBot="1" x14ac:dyDescent="0.3">
      <c r="A9" s="4" t="s">
        <v>7</v>
      </c>
      <c r="B9" s="48" t="s">
        <v>8</v>
      </c>
      <c r="C9" s="49"/>
      <c r="D9" s="50"/>
      <c r="E9" s="48" t="s">
        <v>9</v>
      </c>
      <c r="F9" s="49"/>
      <c r="G9" s="50"/>
      <c r="H9" s="48" t="s">
        <v>10</v>
      </c>
      <c r="I9" s="49"/>
      <c r="J9" s="50"/>
      <c r="K9" s="49" t="s">
        <v>11</v>
      </c>
      <c r="L9" s="49"/>
      <c r="M9" s="50"/>
    </row>
    <row r="10" spans="1:13" x14ac:dyDescent="0.25">
      <c r="A10" s="16">
        <f>LN(A2)</f>
        <v>-0.69314718055994529</v>
      </c>
      <c r="B10" s="17">
        <f t="shared" ref="B10:M10" si="0">LN(B2)</f>
        <v>-0.80184659748328624</v>
      </c>
      <c r="C10" s="18">
        <f t="shared" si="0"/>
        <v>-0.70785480943221957</v>
      </c>
      <c r="D10" s="19">
        <f t="shared" si="0"/>
        <v>-0.5608916014394747</v>
      </c>
      <c r="E10" s="17">
        <f t="shared" si="0"/>
        <v>-0.7804495089627419</v>
      </c>
      <c r="F10" s="18">
        <f t="shared" si="0"/>
        <v>-0.8031852857688826</v>
      </c>
      <c r="G10" s="19">
        <f t="shared" si="0"/>
        <v>-0.61009362542465961</v>
      </c>
      <c r="H10" s="17">
        <f t="shared" si="0"/>
        <v>-0.84793139436081177</v>
      </c>
      <c r="I10" s="18">
        <f t="shared" si="0"/>
        <v>-0.67236464137741692</v>
      </c>
      <c r="J10" s="19">
        <f t="shared" si="0"/>
        <v>-0.69274726053861846</v>
      </c>
      <c r="K10" s="18">
        <f t="shared" si="0"/>
        <v>-0.76421362899380552</v>
      </c>
      <c r="L10" s="18">
        <f t="shared" si="0"/>
        <v>-1.05268335677971</v>
      </c>
      <c r="M10" s="19">
        <f t="shared" si="0"/>
        <v>-0.75310952173262824</v>
      </c>
    </row>
    <row r="11" spans="1:13" x14ac:dyDescent="0.25">
      <c r="A11" s="16">
        <f t="shared" ref="A11:M14" si="1">LN(A3)</f>
        <v>-0.34249030894677601</v>
      </c>
      <c r="B11" s="20">
        <f t="shared" si="1"/>
        <v>-0.35040890236008593</v>
      </c>
      <c r="C11" s="21">
        <f t="shared" si="1"/>
        <v>-0.39408016324160078</v>
      </c>
      <c r="D11" s="22">
        <f t="shared" si="1"/>
        <v>-0.20150437621072859</v>
      </c>
      <c r="E11" s="20">
        <f t="shared" si="1"/>
        <v>-0.38654522325565349</v>
      </c>
      <c r="F11" s="21">
        <f t="shared" si="1"/>
        <v>-0.55896599909392564</v>
      </c>
      <c r="G11" s="22">
        <f t="shared" si="1"/>
        <v>-0.47997316028322595</v>
      </c>
      <c r="H11" s="20">
        <f t="shared" si="1"/>
        <v>-0.52121271665247759</v>
      </c>
      <c r="I11" s="21">
        <f t="shared" si="1"/>
        <v>-0.23825718912425789</v>
      </c>
      <c r="J11" s="22">
        <f t="shared" si="1"/>
        <v>-0.35268292266919493</v>
      </c>
      <c r="K11" s="21">
        <f t="shared" si="1"/>
        <v>-0.1658184846949404</v>
      </c>
      <c r="L11" s="21">
        <f t="shared" si="1"/>
        <v>-0.27167749831006527</v>
      </c>
      <c r="M11" s="22">
        <f t="shared" si="1"/>
        <v>-0.36860294337559807</v>
      </c>
    </row>
    <row r="12" spans="1:13" x14ac:dyDescent="0.25">
      <c r="A12" s="16">
        <f t="shared" si="1"/>
        <v>0</v>
      </c>
      <c r="B12" s="20">
        <f t="shared" si="1"/>
        <v>0.12000279239469631</v>
      </c>
      <c r="C12" s="21">
        <f t="shared" si="1"/>
        <v>-2.8193734370781983E-2</v>
      </c>
      <c r="D12" s="22">
        <f t="shared" si="1"/>
        <v>2.2739486969489339E-2</v>
      </c>
      <c r="E12" s="20">
        <f t="shared" si="1"/>
        <v>9.5946341047209019E-2</v>
      </c>
      <c r="F12" s="21">
        <f t="shared" si="1"/>
        <v>2.1174235231406567E-2</v>
      </c>
      <c r="G12" s="22">
        <f t="shared" si="1"/>
        <v>5.5245474225978475E-2</v>
      </c>
      <c r="H12" s="20">
        <f t="shared" si="1"/>
        <v>-0.19212949778504024</v>
      </c>
      <c r="I12" s="21">
        <f t="shared" si="1"/>
        <v>-0.21170917368854661</v>
      </c>
      <c r="J12" s="22">
        <f t="shared" si="1"/>
        <v>-1.653596864009952E-2</v>
      </c>
      <c r="K12" s="21">
        <f t="shared" si="1"/>
        <v>-0.12386398722238602</v>
      </c>
      <c r="L12" s="21">
        <f t="shared" si="1"/>
        <v>2.9752958149347801E-2</v>
      </c>
      <c r="M12" s="22">
        <f t="shared" si="1"/>
        <v>7.1742037480004529E-3</v>
      </c>
    </row>
    <row r="13" spans="1:13" x14ac:dyDescent="0.25">
      <c r="A13" s="16">
        <f t="shared" si="1"/>
        <v>0.22314355131420976</v>
      </c>
      <c r="B13" s="20">
        <f t="shared" si="1"/>
        <v>0.21929615958531612</v>
      </c>
      <c r="C13" s="21">
        <f t="shared" si="1"/>
        <v>0.1732808121418056</v>
      </c>
      <c r="D13" s="22">
        <f t="shared" si="1"/>
        <v>0.12142085520433943</v>
      </c>
      <c r="E13" s="20">
        <f t="shared" si="1"/>
        <v>0.28585540511037338</v>
      </c>
      <c r="F13" s="21">
        <f t="shared" si="1"/>
        <v>0.21640087044681727</v>
      </c>
      <c r="G13" s="22">
        <f t="shared" si="1"/>
        <v>0.34316408191078507</v>
      </c>
      <c r="H13" s="20">
        <f t="shared" si="1"/>
        <v>0.39413449176577986</v>
      </c>
      <c r="I13" s="21">
        <f t="shared" si="1"/>
        <v>0.29505482678119399</v>
      </c>
      <c r="J13" s="22">
        <f t="shared" si="1"/>
        <v>0.24325985489903426</v>
      </c>
      <c r="K13" s="21">
        <f t="shared" si="1"/>
        <v>0.12150941739719719</v>
      </c>
      <c r="L13" s="21">
        <f t="shared" si="1"/>
        <v>-0.10658348540278341</v>
      </c>
      <c r="M13" s="22">
        <f t="shared" si="1"/>
        <v>0.1832378035783076</v>
      </c>
    </row>
    <row r="14" spans="1:13" ht="15.75" thickBot="1" x14ac:dyDescent="0.3">
      <c r="A14" s="23">
        <f t="shared" si="1"/>
        <v>0.40546510810816438</v>
      </c>
      <c r="B14" s="12">
        <f t="shared" si="1"/>
        <v>0.26888144298806349</v>
      </c>
      <c r="C14" s="24">
        <f t="shared" si="1"/>
        <v>0.35613479808622306</v>
      </c>
      <c r="D14" s="25">
        <f t="shared" si="1"/>
        <v>0.28765707213927566</v>
      </c>
      <c r="E14" s="12">
        <f t="shared" si="1"/>
        <v>0.44532664153329499</v>
      </c>
      <c r="F14" s="24">
        <f t="shared" si="1"/>
        <v>0.74479041371178367</v>
      </c>
      <c r="G14" s="25">
        <f t="shared" si="1"/>
        <v>0.53462027233170795</v>
      </c>
      <c r="H14" s="12">
        <f t="shared" si="1"/>
        <v>0.5252609315622464</v>
      </c>
      <c r="I14" s="24">
        <f t="shared" si="1"/>
        <v>0.53923813820266853</v>
      </c>
      <c r="J14" s="25">
        <f t="shared" si="1"/>
        <v>0.46950350420405323</v>
      </c>
      <c r="K14" s="24">
        <f t="shared" si="1"/>
        <v>0.31086134539918625</v>
      </c>
      <c r="L14" s="24">
        <f t="shared" si="1"/>
        <v>0.55629599781074812</v>
      </c>
      <c r="M14" s="25">
        <f t="shared" si="1"/>
        <v>0.4111157796169787</v>
      </c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52" t="s">
        <v>0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3"/>
      <c r="M16" s="3"/>
    </row>
    <row r="17" spans="1:41" x14ac:dyDescent="0.25">
      <c r="A17" s="27"/>
      <c r="B17" s="27"/>
      <c r="C17" s="54" t="s">
        <v>4</v>
      </c>
      <c r="D17" s="54"/>
      <c r="E17" s="54"/>
      <c r="F17" s="55" t="s">
        <v>5</v>
      </c>
      <c r="G17" s="56"/>
      <c r="H17" s="57"/>
      <c r="I17" s="58" t="s">
        <v>6</v>
      </c>
      <c r="J17" s="59"/>
      <c r="K17" s="60"/>
      <c r="L17" s="3"/>
      <c r="M17" s="3"/>
    </row>
    <row r="18" spans="1:41" x14ac:dyDescent="0.25">
      <c r="A18" s="28" t="s">
        <v>1</v>
      </c>
      <c r="B18" s="28" t="s">
        <v>3</v>
      </c>
      <c r="C18" s="28" t="s">
        <v>2</v>
      </c>
      <c r="D18" s="28" t="s">
        <v>13</v>
      </c>
      <c r="E18" s="28" t="s">
        <v>14</v>
      </c>
      <c r="F18" s="33" t="s">
        <v>2</v>
      </c>
      <c r="G18" s="33" t="s">
        <v>13</v>
      </c>
      <c r="H18" s="28" t="s">
        <v>14</v>
      </c>
      <c r="I18" s="28" t="s">
        <v>2</v>
      </c>
      <c r="J18" s="28" t="s">
        <v>13</v>
      </c>
      <c r="K18" s="28" t="s">
        <v>14</v>
      </c>
      <c r="L18" s="3"/>
      <c r="M18" s="3"/>
    </row>
    <row r="19" spans="1:41" x14ac:dyDescent="0.25">
      <c r="A19" s="28">
        <v>0.5</v>
      </c>
      <c r="B19" s="28">
        <v>4</v>
      </c>
      <c r="C19" s="29">
        <v>-0.75390000000000001</v>
      </c>
      <c r="D19" s="28">
        <v>-1.262</v>
      </c>
      <c r="E19" s="34">
        <v>-0.24560000000000001</v>
      </c>
      <c r="F19" s="30">
        <v>0.4738</v>
      </c>
      <c r="G19" s="28">
        <v>0.2452</v>
      </c>
      <c r="H19" s="34">
        <v>0.70240000000000002</v>
      </c>
      <c r="I19" s="31">
        <f>(EXP(C19)/A19)-1</f>
        <v>-5.8944178265087688E-2</v>
      </c>
      <c r="J19" s="31">
        <f>(EXP(D25)/A19)-1</f>
        <v>-0.1350077066494485</v>
      </c>
      <c r="K19" s="31">
        <f>(EXP(E25)/A19)-1</f>
        <v>2.380803439398238E-2</v>
      </c>
      <c r="L19" s="35">
        <v>0.08</v>
      </c>
      <c r="M19" s="35">
        <v>0.08</v>
      </c>
      <c r="N19" s="36"/>
      <c r="O19" s="36"/>
    </row>
    <row r="20" spans="1:41" x14ac:dyDescent="0.25">
      <c r="A20" s="28">
        <v>0.71</v>
      </c>
      <c r="B20" s="28">
        <v>4</v>
      </c>
      <c r="C20" s="29">
        <v>-0.35749999999999998</v>
      </c>
      <c r="D20" s="28">
        <v>-0.54110000000000003</v>
      </c>
      <c r="E20" s="34">
        <v>-0.17380000000000001</v>
      </c>
      <c r="F20" s="30">
        <v>0.70430000000000004</v>
      </c>
      <c r="G20" s="28">
        <v>0.58809999999999996</v>
      </c>
      <c r="H20" s="34">
        <v>0.8206</v>
      </c>
      <c r="I20" s="31">
        <f>(EXP(C20)/A20)-1</f>
        <v>-1.4897607122916656E-2</v>
      </c>
      <c r="J20" s="31">
        <f t="shared" ref="J20:J23" si="2">(EXP(D26)/A20)-1</f>
        <v>-0.11267240982130011</v>
      </c>
      <c r="K20" s="31">
        <f t="shared" ref="K20:K23" si="3">(EXP(E26)/A20)-1</f>
        <v>9.3651020427213627E-2</v>
      </c>
      <c r="L20" s="35">
        <v>0.1</v>
      </c>
      <c r="M20" s="35">
        <v>0.1</v>
      </c>
      <c r="N20" s="36"/>
      <c r="O20" s="36"/>
    </row>
    <row r="21" spans="1:41" x14ac:dyDescent="0.25">
      <c r="A21" s="28">
        <v>1</v>
      </c>
      <c r="B21" s="28">
        <v>4</v>
      </c>
      <c r="C21" s="29">
        <v>-1.8370000000000001E-2</v>
      </c>
      <c r="D21" s="28">
        <v>-0.43269999999999997</v>
      </c>
      <c r="E21" s="34">
        <v>0.39589999999999997</v>
      </c>
      <c r="F21" s="30">
        <v>0.98670000000000002</v>
      </c>
      <c r="G21" s="28">
        <v>0.60650000000000004</v>
      </c>
      <c r="H21" s="34">
        <v>1.367</v>
      </c>
      <c r="I21" s="31">
        <f>(EXP(C21)/A21)-1</f>
        <v>-1.8202300003040017E-2</v>
      </c>
      <c r="J21" s="31">
        <f t="shared" si="2"/>
        <v>-0.11604306270717779</v>
      </c>
      <c r="K21" s="31">
        <f t="shared" si="3"/>
        <v>9.0467966314525805E-2</v>
      </c>
      <c r="L21" s="35">
        <v>0.1</v>
      </c>
      <c r="M21" s="35">
        <v>0.11</v>
      </c>
      <c r="N21" s="36"/>
      <c r="O21" s="36"/>
    </row>
    <row r="22" spans="1:41" x14ac:dyDescent="0.25">
      <c r="A22" s="28">
        <v>1.25</v>
      </c>
      <c r="B22" s="28">
        <v>4</v>
      </c>
      <c r="C22" s="29">
        <v>0.20749999999999999</v>
      </c>
      <c r="D22" s="28">
        <v>-0.21909999999999999</v>
      </c>
      <c r="E22" s="34">
        <v>0.6341</v>
      </c>
      <c r="F22" s="30">
        <v>1.24</v>
      </c>
      <c r="G22" s="28">
        <v>0.75890000000000002</v>
      </c>
      <c r="H22" s="34">
        <v>1.7210000000000001</v>
      </c>
      <c r="I22" s="31">
        <f>(EXP(C22)/A22)-1</f>
        <v>-1.5521826527926108E-2</v>
      </c>
      <c r="J22" s="31">
        <f t="shared" si="2"/>
        <v>-0.13687723977065913</v>
      </c>
      <c r="K22" s="31">
        <f t="shared" si="3"/>
        <v>0.12289620747040075</v>
      </c>
      <c r="L22" s="35">
        <v>0.12</v>
      </c>
      <c r="M22" s="35">
        <v>0.14000000000000001</v>
      </c>
      <c r="N22" s="36"/>
      <c r="O22" s="36"/>
    </row>
    <row r="23" spans="1:41" x14ac:dyDescent="0.25">
      <c r="A23" s="28">
        <v>1.5</v>
      </c>
      <c r="B23" s="28">
        <v>4</v>
      </c>
      <c r="C23" s="29">
        <v>0.4541</v>
      </c>
      <c r="D23" s="28">
        <v>-0.13489999999999999</v>
      </c>
      <c r="E23" s="34">
        <v>1.0429999999999999</v>
      </c>
      <c r="F23" s="30">
        <v>1.589</v>
      </c>
      <c r="G23" s="28">
        <v>0.61809999999999998</v>
      </c>
      <c r="H23" s="34">
        <v>2.5590000000000002</v>
      </c>
      <c r="I23" s="31">
        <f>(EXP(C23)/A23)-1</f>
        <v>4.9836976765345709E-2</v>
      </c>
      <c r="J23" s="31">
        <f t="shared" si="2"/>
        <v>-8.5247792367894371E-2</v>
      </c>
      <c r="K23" s="31">
        <f t="shared" si="3"/>
        <v>0.20487020264953126</v>
      </c>
      <c r="L23" s="35">
        <v>0.14000000000000001</v>
      </c>
      <c r="M23" s="35">
        <v>0.15</v>
      </c>
      <c r="N23" s="36"/>
      <c r="O23" s="36"/>
    </row>
    <row r="24" spans="1:41" x14ac:dyDescent="0.25">
      <c r="A24" s="27" t="s">
        <v>16</v>
      </c>
      <c r="B24" s="37">
        <v>2.3530000000000002</v>
      </c>
      <c r="C24" s="32" t="s">
        <v>17</v>
      </c>
      <c r="D24" s="51" t="s">
        <v>15</v>
      </c>
      <c r="E24" s="51"/>
      <c r="F24" s="32" t="s">
        <v>17</v>
      </c>
      <c r="G24" s="51" t="s">
        <v>15</v>
      </c>
      <c r="H24" s="51"/>
      <c r="I24" s="3"/>
      <c r="J24" s="3"/>
      <c r="K24" s="3"/>
      <c r="L24" s="3"/>
      <c r="M24" s="3"/>
    </row>
    <row r="25" spans="1:41" x14ac:dyDescent="0.25">
      <c r="A25" s="3"/>
      <c r="C25" s="61">
        <f>L46</f>
        <v>7.1637791815741481E-2</v>
      </c>
      <c r="D25" s="62">
        <f>$C19-($B$24*($C25/(SQRT($B19))))</f>
        <v>-0.83818186207121992</v>
      </c>
      <c r="E25" s="62">
        <f>$C19+($B$24*($C25/(SQRT($B19))))</f>
        <v>-0.66961813792878011</v>
      </c>
      <c r="F25" s="61">
        <f>L45</f>
        <v>3.2044891833061188E-2</v>
      </c>
      <c r="G25" s="62">
        <f t="shared" ref="G25:G28" si="4">$F19-($B$24*($F25/(SQRT($B19))))</f>
        <v>0.43609918475840348</v>
      </c>
      <c r="H25" s="62">
        <f>$F19+($B$24*($F25/(SQRT($B19))))</f>
        <v>0.51150081524159652</v>
      </c>
      <c r="I25" s="3"/>
      <c r="J25" s="3"/>
      <c r="K25" s="3"/>
      <c r="L25" s="3"/>
      <c r="M25" s="3"/>
    </row>
    <row r="26" spans="1:41" x14ac:dyDescent="0.25">
      <c r="A26" s="3"/>
      <c r="B26" s="3"/>
      <c r="C26" s="61">
        <f>N46</f>
        <v>8.8849426297094455E-2</v>
      </c>
      <c r="D26" s="62">
        <f t="shared" ref="D26:D29" si="5">$C20-($B$24*($C26/(SQRT($B20))))</f>
        <v>-0.46203135003853163</v>
      </c>
      <c r="E26" s="62">
        <f t="shared" ref="E26:E29" si="6">$C20+($B$24*($C26/(SQRT($B20))))</f>
        <v>-0.25296864996146834</v>
      </c>
      <c r="F26" s="61">
        <f>N45</f>
        <v>6.1500313157889883E-2</v>
      </c>
      <c r="G26" s="62">
        <f t="shared" si="4"/>
        <v>0.6319448815697426</v>
      </c>
      <c r="H26" s="62">
        <f>$F20+($B$24*($F26/(SQRT($B20))))</f>
        <v>0.77665511843025747</v>
      </c>
      <c r="I26" s="3"/>
      <c r="J26" s="3"/>
      <c r="K26" s="3"/>
      <c r="L26" s="3"/>
      <c r="M26" s="3"/>
    </row>
    <row r="27" spans="1:41" x14ac:dyDescent="0.25">
      <c r="A27" s="3"/>
      <c r="B27" s="3"/>
      <c r="C27" s="61">
        <f>P46</f>
        <v>8.9228160646571478E-2</v>
      </c>
      <c r="D27" s="62">
        <f t="shared" si="5"/>
        <v>-0.12334693100069136</v>
      </c>
      <c r="E27" s="62">
        <f t="shared" si="6"/>
        <v>8.6606931000691362E-2</v>
      </c>
      <c r="F27" s="61">
        <f>P45</f>
        <v>8.4520706974133844E-2</v>
      </c>
      <c r="G27" s="62">
        <f t="shared" si="4"/>
        <v>0.8872613882449315</v>
      </c>
      <c r="H27" s="62">
        <f>$F21+($B$24*($F27/(SQRT($B21))))</f>
        <v>1.0861386117550684</v>
      </c>
      <c r="I27" s="3"/>
      <c r="J27" s="3"/>
      <c r="K27" s="3"/>
      <c r="L27" s="3"/>
      <c r="M27" s="3"/>
    </row>
    <row r="28" spans="1:41" x14ac:dyDescent="0.25">
      <c r="A28" s="26"/>
      <c r="B28" s="26"/>
      <c r="C28" s="61">
        <f>R46</f>
        <v>0.11181878322386926</v>
      </c>
      <c r="D28" s="62">
        <f t="shared" si="5"/>
        <v>7.5945201537117785E-2</v>
      </c>
      <c r="E28" s="62">
        <f t="shared" si="6"/>
        <v>0.33905479846288222</v>
      </c>
      <c r="F28" s="61">
        <f>R45</f>
        <v>0.133286098230391</v>
      </c>
      <c r="G28" s="62">
        <f t="shared" si="4"/>
        <v>1.083188905431945</v>
      </c>
      <c r="H28" s="62">
        <f t="shared" ref="H28" si="7">$F22+($B$24*($F28/(SQRT($B22))))</f>
        <v>1.396811094568055</v>
      </c>
      <c r="I28" s="26"/>
      <c r="J28" s="26"/>
      <c r="K28" s="26"/>
      <c r="L28" s="26"/>
      <c r="M28" s="2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41" x14ac:dyDescent="0.25">
      <c r="A29" s="26"/>
      <c r="B29" s="26"/>
      <c r="C29" s="61">
        <f>T46</f>
        <v>0.11707348372757644</v>
      </c>
      <c r="D29" s="62">
        <f t="shared" si="5"/>
        <v>0.3163630463945063</v>
      </c>
      <c r="E29" s="62">
        <f t="shared" si="6"/>
        <v>0.59183695360549371</v>
      </c>
      <c r="F29" s="61">
        <f>T45</f>
        <v>0.18594407437801241</v>
      </c>
      <c r="G29" s="62">
        <f>$F23-($B$24*($F29/(SQRT($B23))))</f>
        <v>1.3702367964942683</v>
      </c>
      <c r="H29" s="62">
        <f>$F23+($B$24*($F29/(SQRT($B23))))</f>
        <v>1.8077632035057316</v>
      </c>
      <c r="I29" s="26"/>
      <c r="J29" s="26"/>
      <c r="K29" s="26"/>
      <c r="L29" s="26"/>
      <c r="M29" s="2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41" x14ac:dyDescent="0.25">
      <c r="K30" s="38"/>
      <c r="L30" s="41">
        <v>0.5</v>
      </c>
      <c r="M30" s="41"/>
      <c r="N30" s="41"/>
      <c r="O30" s="41"/>
      <c r="P30" s="41"/>
      <c r="Q30" s="41"/>
      <c r="R30" s="41">
        <v>0.71</v>
      </c>
      <c r="S30" s="41"/>
      <c r="T30" s="41"/>
      <c r="U30" s="41"/>
      <c r="V30" s="41"/>
      <c r="W30" s="41"/>
      <c r="X30" s="41">
        <v>1</v>
      </c>
      <c r="Y30" s="41"/>
      <c r="Z30" s="41"/>
      <c r="AA30" s="41"/>
      <c r="AB30" s="41"/>
      <c r="AC30" s="41"/>
      <c r="AD30" s="41">
        <v>1.25</v>
      </c>
      <c r="AE30" s="41"/>
      <c r="AF30" s="41"/>
      <c r="AG30" s="41"/>
      <c r="AH30" s="41"/>
      <c r="AI30" s="41"/>
      <c r="AJ30" s="41">
        <v>1.5</v>
      </c>
      <c r="AK30" s="41"/>
      <c r="AL30" s="41"/>
      <c r="AM30" s="41"/>
      <c r="AN30" s="41"/>
      <c r="AO30" s="41"/>
    </row>
    <row r="31" spans="1:41" x14ac:dyDescent="0.25">
      <c r="K31" s="38"/>
      <c r="L31" s="41">
        <v>1</v>
      </c>
      <c r="M31" s="41"/>
      <c r="N31" s="41"/>
      <c r="O31" s="41">
        <v>2</v>
      </c>
      <c r="P31" s="41"/>
      <c r="Q31" s="41"/>
      <c r="R31" s="41">
        <v>1</v>
      </c>
      <c r="S31" s="41"/>
      <c r="T31" s="41"/>
      <c r="U31" s="41">
        <v>2</v>
      </c>
      <c r="V31" s="41"/>
      <c r="W31" s="41"/>
      <c r="X31" s="41">
        <v>1</v>
      </c>
      <c r="Y31" s="41"/>
      <c r="Z31" s="41"/>
      <c r="AA31" s="41">
        <v>2</v>
      </c>
      <c r="AB31" s="41"/>
      <c r="AC31" s="41"/>
      <c r="AD31" s="41">
        <v>1</v>
      </c>
      <c r="AE31" s="41"/>
      <c r="AF31" s="41"/>
      <c r="AG31" s="41">
        <v>2</v>
      </c>
      <c r="AH31" s="41"/>
      <c r="AI31" s="41"/>
      <c r="AJ31" s="41">
        <v>1</v>
      </c>
      <c r="AK31" s="41"/>
      <c r="AL31" s="41"/>
      <c r="AM31" s="41">
        <v>2</v>
      </c>
      <c r="AN31" s="41"/>
      <c r="AO31" s="41"/>
    </row>
    <row r="32" spans="1:41" x14ac:dyDescent="0.25">
      <c r="K32" s="38">
        <v>1</v>
      </c>
      <c r="L32" s="39">
        <v>0.44850000000000001</v>
      </c>
      <c r="M32" s="39">
        <v>0.49270000000000003</v>
      </c>
      <c r="N32" s="39">
        <v>0.57069999999999999</v>
      </c>
      <c r="O32" s="39">
        <v>0.42830000000000001</v>
      </c>
      <c r="P32" s="39">
        <v>0.51049999999999995</v>
      </c>
      <c r="Q32" s="39">
        <v>0.50019999999999998</v>
      </c>
      <c r="R32" s="39">
        <v>0.70440000000000003</v>
      </c>
      <c r="S32" s="39">
        <v>0.67430000000000001</v>
      </c>
      <c r="T32" s="39">
        <v>0.8175</v>
      </c>
      <c r="U32" s="39">
        <v>0.59379999999999999</v>
      </c>
      <c r="V32" s="39">
        <v>0.78800000000000003</v>
      </c>
      <c r="W32" s="39">
        <v>0.70279999999999998</v>
      </c>
      <c r="X32" s="39">
        <v>1.1274999999999999</v>
      </c>
      <c r="Y32" s="39">
        <v>0.97219999999999995</v>
      </c>
      <c r="Z32" s="39">
        <v>1.0229999999999999</v>
      </c>
      <c r="AA32" s="39">
        <v>0.82520000000000004</v>
      </c>
      <c r="AB32" s="39">
        <v>0.80920000000000003</v>
      </c>
      <c r="AC32" s="39">
        <v>0.98360000000000003</v>
      </c>
      <c r="AD32" s="39">
        <v>1.2452000000000001</v>
      </c>
      <c r="AE32" s="39">
        <v>1.1892</v>
      </c>
      <c r="AF32" s="39">
        <v>1.1291</v>
      </c>
      <c r="AG32" s="39">
        <v>1.4831000000000001</v>
      </c>
      <c r="AH32" s="39">
        <v>1.3431999999999999</v>
      </c>
      <c r="AI32" s="39">
        <v>1.2754000000000001</v>
      </c>
      <c r="AJ32" s="39">
        <v>1.3085</v>
      </c>
      <c r="AK32" s="39">
        <v>1.4278</v>
      </c>
      <c r="AL32" s="39">
        <v>1.3332999999999999</v>
      </c>
      <c r="AM32" s="39">
        <v>1.6909000000000001</v>
      </c>
      <c r="AN32" s="39">
        <v>1.7146999999999999</v>
      </c>
      <c r="AO32" s="39">
        <v>1.5992</v>
      </c>
    </row>
    <row r="33" spans="11:41" x14ac:dyDescent="0.25">
      <c r="K33" s="38">
        <v>2</v>
      </c>
      <c r="L33" s="39">
        <v>0.4582</v>
      </c>
      <c r="M33" s="39">
        <v>0.44790000000000002</v>
      </c>
      <c r="N33" s="39">
        <v>0.54330000000000001</v>
      </c>
      <c r="O33" s="39">
        <v>0.4657</v>
      </c>
      <c r="P33" s="39">
        <v>0.34899999999999998</v>
      </c>
      <c r="Q33" s="39">
        <v>0.47089999999999999</v>
      </c>
      <c r="R33" s="39">
        <v>0.6794</v>
      </c>
      <c r="S33" s="39">
        <v>0.57179999999999997</v>
      </c>
      <c r="T33" s="39">
        <v>0.61880000000000002</v>
      </c>
      <c r="U33" s="39">
        <v>0.84719999999999995</v>
      </c>
      <c r="V33" s="39">
        <v>0.7621</v>
      </c>
      <c r="W33" s="39">
        <v>0.69169999999999998</v>
      </c>
      <c r="X33" s="39">
        <v>1.1007</v>
      </c>
      <c r="Y33" s="39">
        <v>1.0214000000000001</v>
      </c>
      <c r="Z33" s="39">
        <v>1.0568</v>
      </c>
      <c r="AA33" s="39">
        <v>0.88349999999999995</v>
      </c>
      <c r="AB33" s="39">
        <v>1.0302</v>
      </c>
      <c r="AC33" s="39">
        <v>1.0072000000000001</v>
      </c>
      <c r="AD33" s="39">
        <v>1.3309</v>
      </c>
      <c r="AE33" s="39">
        <v>1.2416</v>
      </c>
      <c r="AF33" s="39">
        <v>1.4094</v>
      </c>
      <c r="AG33" s="39">
        <v>1.1292</v>
      </c>
      <c r="AH33" s="39">
        <v>0.89890000000000003</v>
      </c>
      <c r="AI33" s="39">
        <v>1.2011000000000001</v>
      </c>
      <c r="AJ33" s="39">
        <v>1.5609999999999999</v>
      </c>
      <c r="AK33" s="39">
        <v>2.1059999999999999</v>
      </c>
      <c r="AL33" s="39">
        <v>1.7068000000000001</v>
      </c>
      <c r="AM33" s="39">
        <v>1.3646</v>
      </c>
      <c r="AN33" s="39">
        <v>1.7442</v>
      </c>
      <c r="AO33" s="39">
        <v>1.5085</v>
      </c>
    </row>
    <row r="34" spans="11:41" x14ac:dyDescent="0.25">
      <c r="K34" s="38">
        <v>1</v>
      </c>
      <c r="L34" s="39">
        <v>-0.80184999999999995</v>
      </c>
      <c r="M34" s="39">
        <v>-0.70784999999999998</v>
      </c>
      <c r="N34" s="39">
        <v>-0.56089</v>
      </c>
      <c r="O34" s="39">
        <v>-0.84793139399999995</v>
      </c>
      <c r="P34" s="39">
        <v>-0.67236464100000004</v>
      </c>
      <c r="Q34" s="39">
        <v>-0.69274999999999998</v>
      </c>
      <c r="R34" s="39">
        <v>-0.35040890200000002</v>
      </c>
      <c r="S34" s="39">
        <v>-0.39408016299999998</v>
      </c>
      <c r="T34" s="39">
        <v>-0.20150000000000001</v>
      </c>
      <c r="U34" s="39">
        <v>-0.52121271700000005</v>
      </c>
      <c r="V34" s="39">
        <v>-0.23825718900000001</v>
      </c>
      <c r="W34" s="39">
        <v>-0.35267999999999999</v>
      </c>
      <c r="X34" s="39">
        <v>0.120003</v>
      </c>
      <c r="Y34" s="39">
        <v>-2.819E-2</v>
      </c>
      <c r="Z34" s="39">
        <v>2.2738999999999999E-2</v>
      </c>
      <c r="AA34" s="39">
        <v>-0.19213</v>
      </c>
      <c r="AB34" s="39">
        <v>-0.21171000000000001</v>
      </c>
      <c r="AC34" s="39">
        <v>-1.6539999999999999E-2</v>
      </c>
      <c r="AD34" s="39">
        <v>0.21929599999999999</v>
      </c>
      <c r="AE34" s="39">
        <v>0.17328099999999999</v>
      </c>
      <c r="AF34" s="39">
        <v>0.121421</v>
      </c>
      <c r="AG34" s="39">
        <v>0.39413399999999998</v>
      </c>
      <c r="AH34" s="39">
        <v>0.29505500000000001</v>
      </c>
      <c r="AI34" s="39">
        <v>0.24326</v>
      </c>
      <c r="AJ34" s="39">
        <v>0.26888099999999998</v>
      </c>
      <c r="AK34" s="39">
        <v>0.35613499999999998</v>
      </c>
      <c r="AL34" s="39">
        <v>0.287657</v>
      </c>
      <c r="AM34" s="39">
        <v>0.52526099999999998</v>
      </c>
      <c r="AN34" s="39">
        <v>0.539238</v>
      </c>
      <c r="AO34" s="39">
        <v>0.46950399999999998</v>
      </c>
    </row>
    <row r="35" spans="11:41" x14ac:dyDescent="0.25">
      <c r="K35" s="38">
        <v>2</v>
      </c>
      <c r="L35" s="39">
        <v>-0.78044999999999998</v>
      </c>
      <c r="M35" s="39">
        <v>-0.80318999999999996</v>
      </c>
      <c r="N35" s="39">
        <v>-0.61009000000000002</v>
      </c>
      <c r="O35" s="39">
        <v>-0.76421362900000001</v>
      </c>
      <c r="P35" s="39">
        <v>-1.052683357</v>
      </c>
      <c r="Q35" s="39">
        <v>-0.75310999999999995</v>
      </c>
      <c r="R35" s="39">
        <v>-0.38654522299999999</v>
      </c>
      <c r="S35" s="39">
        <v>-0.55896599899999999</v>
      </c>
      <c r="T35" s="39">
        <v>-0.47997000000000001</v>
      </c>
      <c r="U35" s="39">
        <v>-0.16581848499999999</v>
      </c>
      <c r="V35" s="39">
        <v>-0.27167749800000002</v>
      </c>
      <c r="W35" s="39">
        <v>-0.36859999999999998</v>
      </c>
      <c r="X35" s="39">
        <v>9.5946000000000004E-2</v>
      </c>
      <c r="Y35" s="39">
        <v>2.1173999999999998E-2</v>
      </c>
      <c r="Z35" s="39">
        <v>5.5245000000000002E-2</v>
      </c>
      <c r="AA35" s="39">
        <v>-0.12386</v>
      </c>
      <c r="AB35" s="39">
        <v>2.9753000000000002E-2</v>
      </c>
      <c r="AC35" s="39">
        <v>7.1739999999999998E-3</v>
      </c>
      <c r="AD35" s="39">
        <v>0.28585500000000003</v>
      </c>
      <c r="AE35" s="39">
        <v>0.21640100000000001</v>
      </c>
      <c r="AF35" s="39">
        <v>0.34316400000000002</v>
      </c>
      <c r="AG35" s="39">
        <v>0.12150900000000001</v>
      </c>
      <c r="AH35" s="39">
        <v>-0.10657999999999999</v>
      </c>
      <c r="AI35" s="39">
        <v>0.18323800000000001</v>
      </c>
      <c r="AJ35" s="39">
        <v>0.44532699999999997</v>
      </c>
      <c r="AK35" s="39">
        <v>0.74478999999999995</v>
      </c>
      <c r="AL35" s="39">
        <v>0.53461999999999998</v>
      </c>
      <c r="AM35" s="39">
        <v>0.310861</v>
      </c>
      <c r="AN35" s="39">
        <v>0.55629600000000001</v>
      </c>
      <c r="AO35" s="39">
        <v>0.41111599999999998</v>
      </c>
    </row>
    <row r="37" spans="11:41" x14ac:dyDescent="0.25">
      <c r="L37" s="40">
        <v>0.5</v>
      </c>
      <c r="M37" s="40"/>
      <c r="N37" s="40">
        <v>0.71</v>
      </c>
      <c r="O37" s="40"/>
      <c r="P37" s="40">
        <v>1</v>
      </c>
      <c r="Q37" s="40"/>
      <c r="R37" s="40">
        <v>1.25</v>
      </c>
      <c r="S37" s="40"/>
      <c r="T37" s="40">
        <v>1.5</v>
      </c>
      <c r="U37" s="40"/>
    </row>
    <row r="38" spans="11:41" x14ac:dyDescent="0.25">
      <c r="K38">
        <v>1</v>
      </c>
      <c r="L38">
        <f>AVERAGE(L32:N32)</f>
        <v>0.50396666666666667</v>
      </c>
      <c r="M38">
        <f>AVERAGE(O32:Q32)</f>
        <v>0.47966666666666669</v>
      </c>
      <c r="N38">
        <f>AVERAGE(R32:T32)</f>
        <v>0.73206666666666675</v>
      </c>
      <c r="O38">
        <f>AVERAGE(U32:W32)</f>
        <v>0.69486666666666663</v>
      </c>
      <c r="P38">
        <f>AVERAGE(X32:Z32)</f>
        <v>1.0408999999999999</v>
      </c>
      <c r="Q38">
        <f>AVERAGE(AA32:AC32)</f>
        <v>0.87266666666666681</v>
      </c>
      <c r="R38">
        <f>AVERAGE(AD32:AF32)</f>
        <v>1.1878333333333335</v>
      </c>
      <c r="S38">
        <f>AVERAGE(AG32:AI32)</f>
        <v>1.3672333333333333</v>
      </c>
      <c r="T38">
        <f>AVERAGE(AJ32:AL32)</f>
        <v>1.3565333333333331</v>
      </c>
      <c r="U38">
        <f>AVERAGE(AM32:AO32)</f>
        <v>1.6682666666666666</v>
      </c>
    </row>
    <row r="39" spans="11:41" x14ac:dyDescent="0.25">
      <c r="K39">
        <v>2</v>
      </c>
      <c r="L39">
        <f>AVERAGE(L33:N33)</f>
        <v>0.48313333333333336</v>
      </c>
      <c r="M39">
        <f>AVERAGE(O33:Q33)</f>
        <v>0.42853333333333338</v>
      </c>
      <c r="N39">
        <f>AVERAGE(R33:T33)</f>
        <v>0.62333333333333329</v>
      </c>
      <c r="O39">
        <f>AVERAGE(U33:W33)</f>
        <v>0.76700000000000002</v>
      </c>
      <c r="P39">
        <f>AVERAGE(X33:Z33)</f>
        <v>1.0596333333333334</v>
      </c>
      <c r="Q39">
        <f>AVERAGE(AA33:AC33)</f>
        <v>0.97363333333333335</v>
      </c>
      <c r="R39">
        <f>AVERAGE(AD33:AF33)</f>
        <v>1.3272999999999999</v>
      </c>
      <c r="S39">
        <f>AVERAGE(AG33:AI33)</f>
        <v>1.0764000000000002</v>
      </c>
      <c r="T39">
        <f>AVERAGE(AJ33:AL33)</f>
        <v>1.7912666666666668</v>
      </c>
      <c r="U39">
        <f>AVERAGE(AM33:AO33)</f>
        <v>1.5391000000000001</v>
      </c>
    </row>
    <row r="40" spans="11:41" x14ac:dyDescent="0.25">
      <c r="K40">
        <v>1</v>
      </c>
      <c r="L40">
        <f t="shared" ref="L40:L41" si="8">AVERAGE(L34:N34)</f>
        <v>-0.69019666666666668</v>
      </c>
      <c r="M40">
        <f t="shared" ref="M40:M41" si="9">AVERAGE(O34:Q34)</f>
        <v>-0.73768201166666658</v>
      </c>
      <c r="N40">
        <f t="shared" ref="N40:N41" si="10">AVERAGE(R34:T34)</f>
        <v>-0.31532968833333336</v>
      </c>
      <c r="O40">
        <f t="shared" ref="O40:O41" si="11">AVERAGE(U34:W34)</f>
        <v>-0.37071663533333332</v>
      </c>
      <c r="P40">
        <f t="shared" ref="P40:P41" si="12">AVERAGE(X34:Z34)</f>
        <v>3.8184000000000003E-2</v>
      </c>
      <c r="Q40">
        <f t="shared" ref="Q40:Q41" si="13">AVERAGE(AA34:AC34)</f>
        <v>-0.14012666666666665</v>
      </c>
      <c r="R40">
        <f t="shared" ref="R40:R41" si="14">AVERAGE(AD34:AF34)</f>
        <v>0.17133266666666666</v>
      </c>
      <c r="S40">
        <f t="shared" ref="S40:S41" si="15">AVERAGE(AG34:AI34)</f>
        <v>0.31081633333333336</v>
      </c>
      <c r="T40">
        <f t="shared" ref="T40:T41" si="16">AVERAGE(AJ34:AL34)</f>
        <v>0.30422433333333337</v>
      </c>
      <c r="U40">
        <f t="shared" ref="U40:U41" si="17">AVERAGE(AM34:AO34)</f>
        <v>0.51133433333333334</v>
      </c>
    </row>
    <row r="41" spans="11:41" x14ac:dyDescent="0.25">
      <c r="K41">
        <v>2</v>
      </c>
      <c r="L41">
        <f t="shared" si="8"/>
        <v>-0.73124333333333336</v>
      </c>
      <c r="M41">
        <f t="shared" si="9"/>
        <v>-0.85666899533333341</v>
      </c>
      <c r="N41">
        <f t="shared" si="10"/>
        <v>-0.47516040733333331</v>
      </c>
      <c r="O41">
        <f t="shared" si="11"/>
        <v>-0.26869866100000001</v>
      </c>
      <c r="P41">
        <f t="shared" si="12"/>
        <v>5.7454999999999999E-2</v>
      </c>
      <c r="Q41">
        <f t="shared" si="13"/>
        <v>-2.8977666666666665E-2</v>
      </c>
      <c r="R41">
        <f t="shared" si="14"/>
        <v>0.28180666666666671</v>
      </c>
      <c r="S41">
        <f t="shared" si="15"/>
        <v>6.6055666666666679E-2</v>
      </c>
      <c r="T41">
        <f t="shared" si="16"/>
        <v>0.57491233333333325</v>
      </c>
      <c r="U41">
        <f t="shared" si="17"/>
        <v>0.426091</v>
      </c>
    </row>
    <row r="43" spans="11:41" x14ac:dyDescent="0.25">
      <c r="K43" t="s">
        <v>18</v>
      </c>
      <c r="L43" s="40">
        <f>AVERAGE(L38:M39)</f>
        <v>0.47382500000000005</v>
      </c>
      <c r="M43" s="40"/>
      <c r="N43" s="40">
        <f t="shared" ref="N43" si="18">AVERAGE(N38:O39)</f>
        <v>0.70431666666666659</v>
      </c>
      <c r="O43" s="40"/>
      <c r="P43" s="40">
        <f t="shared" ref="P43" si="19">AVERAGE(P38:Q39)</f>
        <v>0.98670833333333341</v>
      </c>
      <c r="Q43" s="40"/>
      <c r="R43" s="40">
        <f t="shared" ref="R43" si="20">AVERAGE(R38:S39)</f>
        <v>1.2396916666666669</v>
      </c>
      <c r="S43" s="40"/>
      <c r="T43" s="40">
        <f t="shared" ref="T43" si="21">AVERAGE(T38:U39)</f>
        <v>1.5887916666666668</v>
      </c>
      <c r="U43" s="40"/>
    </row>
    <row r="44" spans="11:41" x14ac:dyDescent="0.25">
      <c r="L44" s="40">
        <f>AVERAGE(L40:M41)</f>
        <v>-0.75394775175000006</v>
      </c>
      <c r="M44" s="40"/>
      <c r="N44" s="40">
        <f>AVERAGE(N40:O41)</f>
        <v>-0.357476348</v>
      </c>
      <c r="O44" s="40"/>
      <c r="P44" s="40">
        <f t="shared" ref="P44" si="22">AVERAGE(P40:Q41)</f>
        <v>-1.8366333333333332E-2</v>
      </c>
      <c r="Q44" s="40"/>
      <c r="R44" s="40">
        <f t="shared" ref="R44" si="23">AVERAGE(R40:S41)</f>
        <v>0.20750283333333336</v>
      </c>
      <c r="S44" s="40"/>
      <c r="T44" s="40">
        <f t="shared" ref="T44" si="24">AVERAGE(T40:U41)</f>
        <v>0.4541405</v>
      </c>
      <c r="U44" s="40"/>
    </row>
    <row r="45" spans="11:41" x14ac:dyDescent="0.25">
      <c r="K45" t="s">
        <v>19</v>
      </c>
      <c r="L45" s="40">
        <f>STDEV(L38:M39)</f>
        <v>3.2044891833061188E-2</v>
      </c>
      <c r="M45" s="40"/>
      <c r="N45" s="40">
        <f t="shared" ref="N45" si="25">STDEV(N38:O39)</f>
        <v>6.1500313157889883E-2</v>
      </c>
      <c r="O45" s="40"/>
      <c r="P45" s="40">
        <f t="shared" ref="P45" si="26">STDEV(P38:Q39)</f>
        <v>8.4520706974133844E-2</v>
      </c>
      <c r="Q45" s="40"/>
      <c r="R45" s="40">
        <f t="shared" ref="R45" si="27">STDEV(R38:S39)</f>
        <v>0.133286098230391</v>
      </c>
      <c r="S45" s="40"/>
      <c r="T45" s="40">
        <f t="shared" ref="T45" si="28">STDEV(T38:U39)</f>
        <v>0.18594407437801241</v>
      </c>
      <c r="U45" s="40"/>
    </row>
    <row r="46" spans="11:41" x14ac:dyDescent="0.25">
      <c r="L46" s="40">
        <f>STDEV(L40:M41)</f>
        <v>7.1637791815741481E-2</v>
      </c>
      <c r="M46" s="40"/>
      <c r="N46" s="40">
        <f t="shared" ref="N46" si="29">STDEV(N40:O41)</f>
        <v>8.8849426297094455E-2</v>
      </c>
      <c r="O46" s="40"/>
      <c r="P46" s="40">
        <f t="shared" ref="P46" si="30">STDEV(P40:Q41)</f>
        <v>8.9228160646571478E-2</v>
      </c>
      <c r="Q46" s="40"/>
      <c r="R46" s="40">
        <f t="shared" ref="R46" si="31">STDEV(R40:S41)</f>
        <v>0.11181878322386926</v>
      </c>
      <c r="S46" s="40"/>
      <c r="T46" s="40">
        <f t="shared" ref="T46" si="32">STDEV(T40:U41)</f>
        <v>0.11707348372757644</v>
      </c>
      <c r="U46" s="40"/>
    </row>
  </sheetData>
  <mergeCells count="55">
    <mergeCell ref="D24:E24"/>
    <mergeCell ref="A16:K16"/>
    <mergeCell ref="C17:E17"/>
    <mergeCell ref="F17:H17"/>
    <mergeCell ref="I17:K17"/>
    <mergeCell ref="G24:H24"/>
    <mergeCell ref="K1:M1"/>
    <mergeCell ref="A8:M8"/>
    <mergeCell ref="B9:D9"/>
    <mergeCell ref="E9:G9"/>
    <mergeCell ref="H9:J9"/>
    <mergeCell ref="K9:M9"/>
    <mergeCell ref="B1:D1"/>
    <mergeCell ref="E1:G1"/>
    <mergeCell ref="H1:J1"/>
    <mergeCell ref="L37:M37"/>
    <mergeCell ref="N37:O37"/>
    <mergeCell ref="P37:Q37"/>
    <mergeCell ref="R37:S37"/>
    <mergeCell ref="T37:U37"/>
    <mergeCell ref="L31:N31"/>
    <mergeCell ref="O31:Q31"/>
    <mergeCell ref="R31:T31"/>
    <mergeCell ref="U31:W31"/>
    <mergeCell ref="X31:Z31"/>
    <mergeCell ref="AA31:AC31"/>
    <mergeCell ref="AD31:AF31"/>
    <mergeCell ref="AG31:AI31"/>
    <mergeCell ref="AJ31:AL31"/>
    <mergeCell ref="AM31:AO31"/>
    <mergeCell ref="L30:Q30"/>
    <mergeCell ref="R30:W30"/>
    <mergeCell ref="X30:AC30"/>
    <mergeCell ref="AD30:AI30"/>
    <mergeCell ref="AJ30:AO30"/>
    <mergeCell ref="L43:M43"/>
    <mergeCell ref="N43:O43"/>
    <mergeCell ref="P43:Q43"/>
    <mergeCell ref="R43:S43"/>
    <mergeCell ref="T43:U43"/>
    <mergeCell ref="L44:M44"/>
    <mergeCell ref="N44:O44"/>
    <mergeCell ref="P44:Q44"/>
    <mergeCell ref="R44:S44"/>
    <mergeCell ref="T44:U44"/>
    <mergeCell ref="L45:M45"/>
    <mergeCell ref="N45:O45"/>
    <mergeCell ref="P45:Q45"/>
    <mergeCell ref="R45:S45"/>
    <mergeCell ref="T45:U45"/>
    <mergeCell ref="L46:M46"/>
    <mergeCell ref="N46:O46"/>
    <mergeCell ref="P46:Q46"/>
    <mergeCell ref="R46:S46"/>
    <mergeCell ref="T46:U46"/>
  </mergeCells>
  <hyperlinks>
    <hyperlink ref="B18" r:id="rId1" location="usp38nf33s2_c1033tb7-ft1" display="https://www.drugfuture.com/Pharmacopoeia/usp38/data/v38332/usp38nf33s2_c1033.html - usp38nf33s2_c1033tb7-ft1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2023-07-18T12:39:09Z</dcterms:modified>
</cp:coreProperties>
</file>