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395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" i="1" l="1"/>
  <c r="D7" i="1" s="1"/>
  <c r="E7" i="1" s="1"/>
  <c r="G7" i="1" s="1"/>
  <c r="G8" i="1" l="1"/>
  <c r="H8" i="1" s="1"/>
  <c r="I8" i="1" s="1"/>
  <c r="D10" i="1" s="1"/>
  <c r="D12" i="1" s="1"/>
  <c r="D17" i="1" s="1"/>
  <c r="D18" i="1"/>
  <c r="F18" i="1" s="1"/>
  <c r="E26" i="1" l="1"/>
  <c r="H22" i="1"/>
  <c r="H18" i="1"/>
  <c r="J18" i="1" s="1"/>
  <c r="L18" i="1" s="1"/>
  <c r="D20" i="1" s="1"/>
  <c r="F26" i="1" l="1"/>
  <c r="G22" i="1"/>
  <c r="H26" i="1"/>
  <c r="G26" i="1" s="1"/>
  <c r="E22" i="1"/>
  <c r="F22" i="1" s="1"/>
</calcChain>
</file>

<file path=xl/sharedStrings.xml><?xml version="1.0" encoding="utf-8"?>
<sst xmlns="http://schemas.openxmlformats.org/spreadsheetml/2006/main" count="22" uniqueCount="21">
  <si>
    <t>FL</t>
  </si>
  <si>
    <t>FR</t>
  </si>
  <si>
    <t>BL</t>
  </si>
  <si>
    <t>BR</t>
  </si>
  <si>
    <t>Speed=</t>
  </si>
  <si>
    <t>Turn rate</t>
  </si>
  <si>
    <t>(rads)</t>
  </si>
  <si>
    <t>Alpha(deg)</t>
  </si>
  <si>
    <t>Direction(deg)</t>
  </si>
  <si>
    <t>Beta(deg)</t>
  </si>
  <si>
    <t>L1 normalization</t>
  </si>
  <si>
    <t>x</t>
  </si>
  <si>
    <t>y</t>
  </si>
  <si>
    <t>angle(rad)</t>
  </si>
  <si>
    <t>Robot centric</t>
  </si>
  <si>
    <t>Joystick calculations</t>
  </si>
  <si>
    <t>Stick speed</t>
  </si>
  <si>
    <t>Stick normalization</t>
  </si>
  <si>
    <t>Normalizers</t>
  </si>
  <si>
    <t>Final speed</t>
  </si>
  <si>
    <t>Mecanum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</si>
</sst>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4" borderId="0" xfId="0" applyFill="1"/>
    <xf numFmtId="0" fontId="0" fillId="0" borderId="1" xfId="0" applyBorder="1"/>
    <xf numFmtId="0" fontId="0" fillId="6" borderId="1" xfId="0" applyFill="1" applyBorder="1"/>
    <xf numFmtId="0" fontId="0" fillId="2" borderId="1" xfId="0" applyFill="1" applyBorder="1"/>
    <xf numFmtId="0" fontId="0" fillId="0" borderId="2" xfId="0" applyBorder="1"/>
    <xf numFmtId="0" fontId="0" fillId="6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Fill="1" applyBorder="1"/>
    <xf numFmtId="0" fontId="0" fillId="0" borderId="3" xfId="0" applyFill="1" applyBorder="1"/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6"/>
  <sheetViews>
    <sheetView tabSelected="1" workbookViewId="0">
      <selection activeCell="N12" sqref="N12"/>
    </sheetView>
  </sheetViews>
  <sheetFormatPr defaultRowHeight="15" x14ac:dyDescent="0.25"/>
  <cols>
    <col min="3" max="3" width="19" bestFit="1" customWidth="1"/>
    <col min="4" max="5" width="13.7109375" customWidth="1"/>
    <col min="6" max="6" width="12.7109375" bestFit="1" customWidth="1"/>
    <col min="7" max="7" width="12" bestFit="1" customWidth="1"/>
    <col min="9" max="9" width="10.85546875" bestFit="1" customWidth="1"/>
  </cols>
  <sheetData>
    <row r="4" spans="3:10" ht="15.75" thickBot="1" x14ac:dyDescent="0.3">
      <c r="C4" s="1" t="s">
        <v>15</v>
      </c>
    </row>
    <row r="5" spans="3:10" x14ac:dyDescent="0.25">
      <c r="C5" s="5" t="s">
        <v>11</v>
      </c>
      <c r="D5" s="6">
        <v>1</v>
      </c>
      <c r="E5" s="7"/>
      <c r="F5" s="7"/>
      <c r="G5" s="7"/>
      <c r="H5" s="7"/>
      <c r="I5" s="7"/>
      <c r="J5" s="8"/>
    </row>
    <row r="6" spans="3:10" x14ac:dyDescent="0.25">
      <c r="C6" s="9" t="s">
        <v>12</v>
      </c>
      <c r="D6" s="3">
        <v>0</v>
      </c>
      <c r="E6" s="2"/>
      <c r="F6" s="2"/>
      <c r="G6" s="2"/>
      <c r="H6" s="2"/>
      <c r="I6" s="2"/>
      <c r="J6" s="10"/>
    </row>
    <row r="7" spans="3:10" x14ac:dyDescent="0.25">
      <c r="C7" s="9" t="s">
        <v>13</v>
      </c>
      <c r="D7" s="2">
        <f>IF(D9 &gt; 0, ATAN2(D5,D6), 0)</f>
        <v>0</v>
      </c>
      <c r="E7" s="2">
        <f>DEGREES(D7)</f>
        <v>0</v>
      </c>
      <c r="F7" s="2" t="s">
        <v>14</v>
      </c>
      <c r="G7" s="4">
        <f>90-E7</f>
        <v>90</v>
      </c>
      <c r="H7" s="2"/>
      <c r="I7" s="2"/>
      <c r="J7" s="10"/>
    </row>
    <row r="8" spans="3:10" x14ac:dyDescent="0.25">
      <c r="C8" s="9"/>
      <c r="D8" s="2"/>
      <c r="E8" s="2"/>
      <c r="F8" s="2" t="s">
        <v>18</v>
      </c>
      <c r="G8" s="2">
        <f>MOD(ABS(G7), 90)</f>
        <v>0</v>
      </c>
      <c r="H8" s="2">
        <f>IF(G8&gt;45, 90-G8, G8)</f>
        <v>0</v>
      </c>
      <c r="I8" s="2">
        <f>H8*PI()/180</f>
        <v>0</v>
      </c>
      <c r="J8" s="10"/>
    </row>
    <row r="9" spans="3:10" x14ac:dyDescent="0.25">
      <c r="C9" s="9" t="s">
        <v>16</v>
      </c>
      <c r="D9" s="2">
        <f>SQRT((D5 * D5) + (D6 * D6))</f>
        <v>1</v>
      </c>
      <c r="E9" s="2"/>
      <c r="F9" s="2"/>
      <c r="G9" s="2"/>
      <c r="H9" s="2"/>
      <c r="I9" s="2"/>
      <c r="J9" s="10"/>
    </row>
    <row r="10" spans="3:10" x14ac:dyDescent="0.25">
      <c r="C10" s="9" t="s">
        <v>17</v>
      </c>
      <c r="D10" s="2">
        <f>SQRT(1+TAN(I8))/SQRT(2)</f>
        <v>0.70710678118654746</v>
      </c>
      <c r="E10" s="2"/>
      <c r="F10" s="2"/>
      <c r="G10" s="2"/>
      <c r="H10" s="2"/>
      <c r="I10" s="2"/>
      <c r="J10" s="10"/>
    </row>
    <row r="11" spans="3:10" x14ac:dyDescent="0.25">
      <c r="C11" s="9"/>
      <c r="D11" s="2"/>
      <c r="E11" s="2"/>
      <c r="F11" s="2"/>
      <c r="G11" s="2"/>
      <c r="H11" s="2"/>
      <c r="I11" s="2"/>
      <c r="J11" s="10"/>
    </row>
    <row r="12" spans="3:10" ht="15.75" thickBot="1" x14ac:dyDescent="0.3">
      <c r="C12" s="11" t="s">
        <v>19</v>
      </c>
      <c r="D12" s="12">
        <f>D9/(D10*SQRT(2))</f>
        <v>1</v>
      </c>
      <c r="E12" s="12"/>
      <c r="F12" s="12"/>
      <c r="G12" s="12"/>
      <c r="H12" s="12"/>
      <c r="I12" s="12"/>
      <c r="J12" s="13"/>
    </row>
    <row r="16" spans="3:10" ht="15.75" thickBot="1" x14ac:dyDescent="0.3">
      <c r="C16" s="1" t="s">
        <v>20</v>
      </c>
    </row>
    <row r="17" spans="3:12" x14ac:dyDescent="0.25">
      <c r="C17" s="5" t="s">
        <v>4</v>
      </c>
      <c r="D17" s="15">
        <f>D12</f>
        <v>1</v>
      </c>
      <c r="E17" s="7"/>
      <c r="F17" s="7"/>
      <c r="G17" s="7"/>
      <c r="H17" s="7"/>
      <c r="I17" s="7"/>
      <c r="J17" s="7"/>
      <c r="K17" s="7"/>
      <c r="L17" s="8"/>
    </row>
    <row r="18" spans="3:12" x14ac:dyDescent="0.25">
      <c r="C18" s="9" t="s">
        <v>8</v>
      </c>
      <c r="D18" s="14">
        <f>G7</f>
        <v>90</v>
      </c>
      <c r="E18" s="2" t="s">
        <v>6</v>
      </c>
      <c r="F18" s="2">
        <f>D18*PI()/180</f>
        <v>1.5707963267948966</v>
      </c>
      <c r="G18" s="2" t="s">
        <v>9</v>
      </c>
      <c r="H18" s="2">
        <f>MOD(ABS(D18), 90)</f>
        <v>0</v>
      </c>
      <c r="I18" s="2" t="s">
        <v>7</v>
      </c>
      <c r="J18" s="2">
        <f>IF(H18&gt;45, 90-H18, H18)</f>
        <v>0</v>
      </c>
      <c r="K18" s="2" t="s">
        <v>6</v>
      </c>
      <c r="L18" s="10">
        <f>J18*PI()/180</f>
        <v>0</v>
      </c>
    </row>
    <row r="19" spans="3:12" x14ac:dyDescent="0.25">
      <c r="C19" s="9" t="s">
        <v>5</v>
      </c>
      <c r="D19" s="25">
        <v>0</v>
      </c>
      <c r="E19" s="2"/>
      <c r="F19" s="2"/>
      <c r="G19" s="2"/>
      <c r="H19" s="2"/>
      <c r="I19" s="2"/>
      <c r="J19" s="2"/>
      <c r="K19" s="2"/>
      <c r="L19" s="10"/>
    </row>
    <row r="20" spans="3:12" ht="15.75" thickBot="1" x14ac:dyDescent="0.3">
      <c r="C20" s="11" t="s">
        <v>10</v>
      </c>
      <c r="D20" s="12">
        <f>SQRT(1+TAN(L18))/SQRT(2)</f>
        <v>0.70710678118654746</v>
      </c>
      <c r="E20" s="12"/>
      <c r="F20" s="12"/>
      <c r="G20" s="12"/>
      <c r="H20" s="12"/>
      <c r="I20" s="12"/>
      <c r="J20" s="12"/>
      <c r="K20" s="12"/>
      <c r="L20" s="13"/>
    </row>
    <row r="21" spans="3:12" ht="15.75" thickBot="1" x14ac:dyDescent="0.3"/>
    <row r="22" spans="3:12" x14ac:dyDescent="0.25">
      <c r="D22" s="16" t="s">
        <v>0</v>
      </c>
      <c r="E22" s="17">
        <f>D17*SIN(F18+(PI()/4)) + D19</f>
        <v>0.70710678118654757</v>
      </c>
      <c r="F22" s="19">
        <f>E22/D20</f>
        <v>1.0000000000000002</v>
      </c>
      <c r="G22" s="20">
        <f>H22/D20</f>
        <v>-1</v>
      </c>
      <c r="H22" s="18">
        <f>D17*COS(F18+(PI()/4)) - D19</f>
        <v>-0.70710678118654746</v>
      </c>
      <c r="I22" s="16" t="s">
        <v>1</v>
      </c>
    </row>
    <row r="23" spans="3:12" x14ac:dyDescent="0.25">
      <c r="D23" s="2"/>
      <c r="E23" s="17"/>
      <c r="F23" s="21"/>
      <c r="G23" s="22"/>
      <c r="H23" s="18"/>
      <c r="I23" s="2"/>
    </row>
    <row r="24" spans="3:12" x14ac:dyDescent="0.25">
      <c r="D24" s="2"/>
      <c r="E24" s="17"/>
      <c r="F24" s="21"/>
      <c r="G24" s="22"/>
      <c r="H24" s="18"/>
      <c r="I24" s="2"/>
    </row>
    <row r="25" spans="3:12" x14ac:dyDescent="0.25">
      <c r="D25" s="2"/>
      <c r="E25" s="17"/>
      <c r="F25" s="21"/>
      <c r="G25" s="22"/>
      <c r="H25" s="18"/>
      <c r="I25" s="2"/>
    </row>
    <row r="26" spans="3:12" ht="15.75" thickBot="1" x14ac:dyDescent="0.3">
      <c r="D26" s="16" t="s">
        <v>2</v>
      </c>
      <c r="E26" s="17">
        <f>D17*COS(F18+(PI()/4)) + D19</f>
        <v>-0.70710678118654746</v>
      </c>
      <c r="F26" s="23">
        <f>E26/D20</f>
        <v>-1</v>
      </c>
      <c r="G26" s="24">
        <f>H26/D20</f>
        <v>1.0000000000000002</v>
      </c>
      <c r="H26" s="18">
        <f>D17*SIN(F18+(PI()/4)) - D19</f>
        <v>0.70710678118654757</v>
      </c>
      <c r="I26" s="16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Instruments,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Clynes, Steve</dc:creator>
  <cp:lastModifiedBy>Clynes, Steve</cp:lastModifiedBy>
  <dcterms:created xsi:type="dcterms:W3CDTF">2020-01-22T18:45:46Z</dcterms:created>
  <dcterms:modified xsi:type="dcterms:W3CDTF">2020-01-29T21:35:11Z</dcterms:modified>
</cp:coreProperties>
</file>