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4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9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2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r\OneDrive\Документы\"/>
    </mc:Choice>
  </mc:AlternateContent>
  <xr:revisionPtr revIDLastSave="0" documentId="8_{C6ACADF3-4A69-45FE-926F-0061ECDC513C}" xr6:coauthVersionLast="47" xr6:coauthVersionMax="47" xr10:uidLastSave="{00000000-0000-0000-0000-000000000000}"/>
  <bookViews>
    <workbookView xWindow="-108" yWindow="-108" windowWidth="23256" windowHeight="12456" xr2:uid="{8E34F903-9116-4405-A8BF-C106F5D5422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25" i="1" l="1"/>
  <c r="T124" i="1"/>
  <c r="T123" i="1"/>
  <c r="T122" i="1"/>
  <c r="T121" i="1"/>
  <c r="T120" i="1"/>
  <c r="T119" i="1"/>
  <c r="T118" i="1"/>
  <c r="T117" i="1"/>
  <c r="T116" i="1"/>
  <c r="T115" i="1"/>
  <c r="S125" i="1"/>
  <c r="S124" i="1"/>
  <c r="S123" i="1"/>
  <c r="S122" i="1"/>
  <c r="S121" i="1"/>
  <c r="S120" i="1"/>
  <c r="S119" i="1"/>
  <c r="S118" i="1"/>
  <c r="S117" i="1"/>
  <c r="S116" i="1"/>
  <c r="S115" i="1"/>
  <c r="R125" i="1"/>
  <c r="R124" i="1"/>
  <c r="R123" i="1"/>
  <c r="R122" i="1"/>
  <c r="R121" i="1"/>
  <c r="R120" i="1"/>
  <c r="R119" i="1"/>
  <c r="R118" i="1"/>
  <c r="R117" i="1"/>
  <c r="R116" i="1"/>
  <c r="R115" i="1"/>
  <c r="Q125" i="1"/>
  <c r="Q124" i="1"/>
  <c r="Q123" i="1"/>
  <c r="Q122" i="1"/>
  <c r="Q121" i="1"/>
  <c r="Q120" i="1"/>
  <c r="Q119" i="1"/>
  <c r="Q118" i="1"/>
  <c r="Q117" i="1"/>
  <c r="Q116" i="1"/>
  <c r="Q115" i="1"/>
  <c r="S108" i="1"/>
  <c r="P125" i="1"/>
  <c r="P124" i="1"/>
  <c r="P123" i="1"/>
  <c r="P122" i="1"/>
  <c r="P121" i="1"/>
  <c r="P120" i="1"/>
  <c r="P119" i="1"/>
  <c r="P118" i="1"/>
  <c r="P117" i="1"/>
  <c r="P116" i="1"/>
  <c r="P115" i="1"/>
  <c r="R112" i="1"/>
  <c r="N101" i="1"/>
  <c r="R111" i="1"/>
  <c r="R110" i="1"/>
  <c r="R109" i="1"/>
  <c r="R108" i="1"/>
  <c r="Q112" i="1"/>
  <c r="N99" i="1"/>
  <c r="N98" i="1"/>
  <c r="CR34" i="1"/>
  <c r="CR33" i="1"/>
  <c r="CR32" i="1"/>
  <c r="CR31" i="1"/>
  <c r="CR30" i="1"/>
  <c r="CR29" i="1"/>
  <c r="CR28" i="1"/>
  <c r="CR27" i="1"/>
  <c r="CR26" i="1"/>
  <c r="CR25" i="1"/>
  <c r="CS25" i="1" a="1"/>
  <c r="CS25" i="1" s="1"/>
  <c r="CO21" i="1"/>
  <c r="CO20" i="1"/>
  <c r="BV22" i="1"/>
  <c r="BV31" i="1"/>
  <c r="BV30" i="1"/>
  <c r="BV29" i="1"/>
  <c r="BV28" i="1"/>
  <c r="BV27" i="1"/>
  <c r="BV26" i="1"/>
  <c r="BV25" i="1"/>
  <c r="BV24" i="1"/>
  <c r="BV23" i="1"/>
  <c r="BW22" i="1" a="1"/>
  <c r="BW22" i="1" s="1"/>
  <c r="BR21" i="1"/>
  <c r="BR20" i="1"/>
  <c r="AX35" i="1"/>
  <c r="AX34" i="1"/>
  <c r="AX33" i="1"/>
  <c r="AX32" i="1"/>
  <c r="AX31" i="1"/>
  <c r="AX30" i="1"/>
  <c r="AX29" i="1"/>
  <c r="AX28" i="1"/>
  <c r="AX27" i="1"/>
  <c r="AX26" i="1"/>
  <c r="AY26" i="1" a="1"/>
  <c r="AY26" i="1" s="1"/>
  <c r="AX21" i="1"/>
  <c r="AX20" i="1"/>
  <c r="AX18" i="1"/>
  <c r="V29" i="1"/>
  <c r="V28" i="1"/>
  <c r="V27" i="1"/>
  <c r="V26" i="1"/>
  <c r="V25" i="1"/>
  <c r="V24" i="1"/>
  <c r="V23" i="1"/>
  <c r="V22" i="1"/>
  <c r="V21" i="1"/>
  <c r="V20" i="1"/>
  <c r="W20" i="1" a="1"/>
  <c r="W20" i="1" s="1"/>
  <c r="Q22" i="1"/>
  <c r="Q21" i="1"/>
  <c r="U11" i="1"/>
  <c r="U10" i="1"/>
  <c r="U9" i="1"/>
  <c r="U8" i="1"/>
  <c r="U7" i="1"/>
  <c r="U6" i="1"/>
  <c r="U5" i="1"/>
  <c r="U4" i="1"/>
  <c r="U3" i="1"/>
  <c r="U2" i="1"/>
  <c r="T11" i="1"/>
  <c r="T10" i="1"/>
  <c r="T9" i="1"/>
  <c r="T8" i="1"/>
  <c r="T7" i="1"/>
  <c r="T6" i="1"/>
  <c r="T5" i="1"/>
  <c r="T4" i="1"/>
  <c r="T3" i="1"/>
  <c r="T2" i="1"/>
  <c r="S11" i="1"/>
  <c r="S10" i="1"/>
  <c r="S9" i="1"/>
  <c r="S8" i="1"/>
  <c r="S7" i="1"/>
  <c r="S6" i="1"/>
  <c r="S5" i="1"/>
  <c r="S4" i="1"/>
  <c r="S3" i="1"/>
  <c r="S2" i="1"/>
  <c r="R11" i="1"/>
  <c r="R10" i="1"/>
  <c r="R9" i="1"/>
  <c r="R8" i="1"/>
  <c r="R7" i="1"/>
  <c r="R6" i="1"/>
  <c r="R5" i="1"/>
  <c r="R4" i="1"/>
  <c r="R3" i="1"/>
  <c r="R2" i="1"/>
  <c r="Q11" i="1"/>
  <c r="Q10" i="1"/>
  <c r="Q9" i="1"/>
  <c r="Q8" i="1"/>
  <c r="Q7" i="1"/>
  <c r="Q6" i="1"/>
  <c r="Q5" i="1"/>
  <c r="Q4" i="1"/>
  <c r="Q3" i="1"/>
  <c r="Q2" i="1"/>
  <c r="M11" i="1"/>
  <c r="M10" i="1"/>
  <c r="M9" i="1"/>
  <c r="M8" i="1"/>
  <c r="M7" i="1"/>
  <c r="M6" i="1"/>
  <c r="M5" i="1"/>
  <c r="M4" i="1"/>
  <c r="M3" i="1"/>
  <c r="M2" i="1"/>
  <c r="K11" i="1"/>
  <c r="K10" i="1"/>
  <c r="K9" i="1"/>
  <c r="K8" i="1"/>
  <c r="K7" i="1"/>
  <c r="K6" i="1"/>
  <c r="K5" i="1"/>
  <c r="K4" i="1"/>
  <c r="K3" i="1"/>
  <c r="K2" i="1"/>
  <c r="A43" i="1"/>
  <c r="A42" i="1"/>
  <c r="A41" i="1"/>
  <c r="A40" i="1"/>
  <c r="A39" i="1"/>
  <c r="A38" i="1"/>
  <c r="A37" i="1"/>
  <c r="A36" i="1"/>
  <c r="A35" i="1"/>
  <c r="A34" i="1"/>
  <c r="B34" i="1" a="1"/>
  <c r="B34" i="1" s="1"/>
  <c r="B20" i="1" a="1"/>
  <c r="B20" i="1" s="1"/>
  <c r="B26" i="1"/>
  <c r="B28" i="1"/>
  <c r="B29" i="1"/>
  <c r="C29" i="1" s="1"/>
  <c r="D2" i="1"/>
  <c r="R2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admir</author>
  </authors>
  <commentList>
    <comment ref="D2" authorId="0" shapeId="0" xr:uid="{3F957543-9B10-4AEC-9105-E5A02637582B}">
      <text>
        <r>
          <rPr>
            <b/>
            <sz val="9"/>
            <color indexed="81"/>
            <rFont val="Tahoma"/>
            <family val="2"/>
            <charset val="204"/>
          </rPr>
          <t xml:space="preserve">Корреляция очень низкая, также на графике нет никакой линейной зависимости =&gt; нужно выбирать нелинейные модели или зависимости в принципе нет.
</t>
        </r>
      </text>
    </comment>
    <comment ref="CO16" authorId="0" shapeId="0" xr:uid="{55CBE6BD-2EE8-4C4F-B956-9CC1EE24E3E4}">
      <text>
        <r>
          <rPr>
            <b/>
            <sz val="9"/>
            <color indexed="81"/>
            <rFont val="Tahoma"/>
            <family val="2"/>
            <charset val="204"/>
          </rPr>
          <t>Модель лучше всего проявила себя в аппроксимации(см. поле корреляции модели 4)</t>
        </r>
      </text>
    </comment>
    <comment ref="W17" authorId="0" shapeId="0" xr:uid="{DDC3EC9A-148A-4E23-AFCB-AB741496EBC4}">
      <text>
        <r>
          <rPr>
            <b/>
            <sz val="9"/>
            <color indexed="81"/>
            <rFont val="Tahoma"/>
            <family val="2"/>
            <charset val="204"/>
          </rPr>
          <t xml:space="preserve">не выполняется
на диаграмме рассеяния видны паттерны
</t>
        </r>
      </text>
    </comment>
    <comment ref="W18" authorId="0" shapeId="0" xr:uid="{4B5DB2BA-F717-4585-BC12-B25B6AB6A396}">
      <text>
        <r>
          <rPr>
            <b/>
            <sz val="9"/>
            <color indexed="81"/>
            <rFont val="Tahoma"/>
            <family val="2"/>
            <charset val="204"/>
          </rPr>
          <t xml:space="preserve">не выполняется, на диаграмме графика остатков видна воронка
</t>
        </r>
      </text>
    </comment>
    <comment ref="AX18" authorId="0" shapeId="0" xr:uid="{ADC16FDB-7CFF-4E7C-A09B-1BF098556440}">
      <text>
        <r>
          <rPr>
            <sz val="9"/>
            <color indexed="81"/>
            <rFont val="Tahoma"/>
            <family val="2"/>
            <charset val="204"/>
          </rPr>
          <t xml:space="preserve">Коэффициент детерминации слишком мал и показывает что модель вообще не имеет под собой адекватности эмпирических данных
</t>
        </r>
      </text>
    </comment>
    <comment ref="BR18" authorId="0" shapeId="0" xr:uid="{FC3F5E2D-8F72-4C71-A9A2-F927A509222A}">
      <text>
        <r>
          <rPr>
            <b/>
            <sz val="9"/>
            <color indexed="81"/>
            <rFont val="Tahoma"/>
            <family val="2"/>
            <charset val="204"/>
          </rPr>
          <t xml:space="preserve">очень маленький коэффициент детерминации, адекватность эмпирических данных не является удовлетворительным в уравнении
</t>
        </r>
      </text>
    </comment>
    <comment ref="CO18" authorId="0" shapeId="0" xr:uid="{D71484CC-88BA-40BD-922E-A32AE35E8356}">
      <text>
        <r>
          <rPr>
            <b/>
            <sz val="9"/>
            <color indexed="81"/>
            <rFont val="Tahoma"/>
            <family val="2"/>
            <charset val="204"/>
          </rPr>
          <t xml:space="preserve">показывает 35% значимость что значительно выше всех остальных
</t>
        </r>
      </text>
    </comment>
    <comment ref="Q19" authorId="0" shapeId="0" xr:uid="{EED7816B-E727-4556-874B-9B05EBBCA976}">
      <text>
        <r>
          <rPr>
            <b/>
            <sz val="9"/>
            <color indexed="81"/>
            <rFont val="Tahoma"/>
            <family val="2"/>
            <charset val="204"/>
          </rPr>
          <t xml:space="preserve">очень низкая адекватность эмпирических данных
</t>
        </r>
      </text>
    </comment>
    <comment ref="W19" authorId="0" shapeId="0" xr:uid="{88D1ADD7-22F9-44DC-A628-E9ECE7061B0C}">
      <text>
        <r>
          <rPr>
            <b/>
            <sz val="9"/>
            <color indexed="81"/>
            <rFont val="Tahoma"/>
            <family val="2"/>
            <charset val="204"/>
          </rPr>
          <t>не выполняется, видно из Q-Q графика</t>
        </r>
      </text>
    </comment>
    <comment ref="AX21" authorId="0" shapeId="0" xr:uid="{5F35C87C-B868-4B1F-BC68-DF40224EC873}">
      <text>
        <r>
          <rPr>
            <b/>
            <sz val="9"/>
            <color indexed="81"/>
            <rFont val="Tahoma"/>
            <family val="2"/>
            <charset val="204"/>
          </rPr>
          <t xml:space="preserve">Незначимость очевидна
</t>
        </r>
      </text>
    </comment>
    <comment ref="BR21" authorId="0" shapeId="0" xr:uid="{F0496A7A-C8B9-45B7-B25E-C3733A34A8D6}">
      <text>
        <r>
          <rPr>
            <b/>
            <sz val="9"/>
            <color indexed="81"/>
            <rFont val="Tahoma"/>
            <family val="2"/>
            <charset val="204"/>
          </rPr>
          <t xml:space="preserve">сразу видна незначимость
</t>
        </r>
      </text>
    </comment>
    <comment ref="CO21" authorId="0" shapeId="0" xr:uid="{3EC916C7-CD63-447F-8AFB-1E110408C8BC}">
      <text>
        <r>
          <rPr>
            <b/>
            <sz val="9"/>
            <color indexed="81"/>
            <rFont val="Tahoma"/>
            <family val="2"/>
            <charset val="204"/>
          </rPr>
          <t xml:space="preserve">незначимо 
</t>
        </r>
      </text>
    </comment>
    <comment ref="R22" authorId="0" shapeId="0" xr:uid="{6738EBD4-A222-49E5-A4FD-E3268A8818CA}">
      <text>
        <r>
          <rPr>
            <b/>
            <sz val="9"/>
            <color indexed="81"/>
            <rFont val="Tahoma"/>
            <family val="2"/>
            <charset val="204"/>
          </rPr>
          <t>уравнение незначимо в генеральной совокупности</t>
        </r>
      </text>
    </comment>
    <comment ref="AX23" authorId="0" shapeId="0" xr:uid="{B19A3045-C89D-4D82-87F9-62BB8C816BEC}">
      <text>
        <r>
          <rPr>
            <b/>
            <sz val="9"/>
            <color indexed="81"/>
            <rFont val="Tahoma"/>
            <family val="2"/>
            <charset val="204"/>
          </rPr>
          <t>не выполнена
 исходя из графика</t>
        </r>
      </text>
    </comment>
    <comment ref="BR23" authorId="0" shapeId="0" xr:uid="{28FA31B1-CEBC-4160-972F-0AAE3181B777}">
      <text>
        <r>
          <rPr>
            <b/>
            <sz val="9"/>
            <color indexed="81"/>
            <rFont val="Tahoma"/>
            <family val="2"/>
            <charset val="204"/>
          </rPr>
          <t>не выполняется</t>
        </r>
      </text>
    </comment>
    <comment ref="CO23" authorId="0" shapeId="0" xr:uid="{76046F4F-66D2-4FA6-AE9E-C23968DE683C}">
      <text>
        <r>
          <rPr>
            <b/>
            <sz val="9"/>
            <color indexed="81"/>
            <rFont val="Tahoma"/>
            <family val="2"/>
            <charset val="204"/>
          </rPr>
          <t xml:space="preserve">возможная линейность, так как не наблюдается чёткого паттерна от нуля
</t>
        </r>
      </text>
    </comment>
    <comment ref="AX24" authorId="0" shapeId="0" xr:uid="{650FC977-F62B-4E1C-AFF8-594AE205AB51}">
      <text>
        <r>
          <rPr>
            <b/>
            <sz val="9"/>
            <color indexed="81"/>
            <rFont val="Tahoma"/>
            <family val="2"/>
            <charset val="204"/>
          </rPr>
          <t xml:space="preserve">не выполняется
на графика остатков явно видно сгущение
</t>
        </r>
      </text>
    </comment>
    <comment ref="BR24" authorId="0" shapeId="0" xr:uid="{C0BE705B-DD5E-4048-92EA-B5DB62B3B603}">
      <text>
        <r>
          <rPr>
            <b/>
            <sz val="9"/>
            <color indexed="81"/>
            <rFont val="Tahoma"/>
            <family val="2"/>
            <charset val="204"/>
          </rPr>
          <t xml:space="preserve">не выполняется
видна воронка
</t>
        </r>
      </text>
    </comment>
    <comment ref="CO24" authorId="0" shapeId="0" xr:uid="{3E7FCCF9-1F77-478B-A81A-00F8B862DA63}">
      <text>
        <r>
          <rPr>
            <b/>
            <sz val="9"/>
            <color indexed="81"/>
            <rFont val="Tahoma"/>
            <family val="2"/>
            <charset val="204"/>
          </rPr>
          <t xml:space="preserve">нет, явный паттерн сгущения 
</t>
        </r>
      </text>
    </comment>
    <comment ref="AX25" authorId="0" shapeId="0" xr:uid="{B1E6A57D-2908-4B3F-8092-21BF60297475}">
      <text>
        <r>
          <rPr>
            <b/>
            <sz val="9"/>
            <color indexed="81"/>
            <rFont val="Tahoma"/>
            <family val="2"/>
            <charset val="204"/>
          </rPr>
          <t xml:space="preserve">нормальность не выполнена, нет ровных участков
для прямой 
</t>
        </r>
      </text>
    </comment>
    <comment ref="BR25" authorId="0" shapeId="0" xr:uid="{A7FC6275-EE2D-4D56-B3FB-B2B6F6D50661}">
      <text>
        <r>
          <rPr>
            <b/>
            <sz val="9"/>
            <color indexed="81"/>
            <rFont val="Tahoma"/>
            <family val="2"/>
            <charset val="204"/>
          </rPr>
          <t xml:space="preserve">не выполняется график не аппроксимируется прямой линией
</t>
        </r>
      </text>
    </comment>
    <comment ref="CO25" authorId="0" shapeId="0" xr:uid="{059A94C7-F229-48FD-9BA9-D38300E4E877}">
      <text>
        <r>
          <rPr>
            <b/>
            <sz val="9"/>
            <color indexed="81"/>
            <rFont val="Tahoma"/>
            <family val="2"/>
            <charset val="204"/>
          </rPr>
          <t xml:space="preserve">нормальности по Q-Q графику не наблюдается
</t>
        </r>
      </text>
    </comment>
    <comment ref="B26" authorId="0" shapeId="0" xr:uid="{B6161BDB-8504-46D1-8171-81F6270E0803}">
      <text>
        <r>
          <rPr>
            <b/>
            <sz val="9"/>
            <color indexed="81"/>
            <rFont val="Tahoma"/>
            <family val="2"/>
            <charset val="204"/>
          </rPr>
          <t xml:space="preserve">Модель очень плохо описывает изменчивость, т.е плохое описание имеющихся наблюдений.
</t>
        </r>
      </text>
    </comment>
    <comment ref="BR26" authorId="0" shapeId="0" xr:uid="{03094809-731B-4481-A548-4951B62EBC39}">
      <text>
        <r>
          <rPr>
            <b/>
            <sz val="9"/>
            <color indexed="81"/>
            <rFont val="Tahoma"/>
            <family val="2"/>
            <charset val="204"/>
          </rPr>
          <t xml:space="preserve">нет, так как существует зависимость на графике с последовательностью остатков
</t>
        </r>
      </text>
    </comment>
    <comment ref="CO26" authorId="0" shapeId="0" xr:uid="{1E7336E5-FDA6-4D1E-BF77-A1749EC33E2F}">
      <text>
        <r>
          <rPr>
            <b/>
            <sz val="9"/>
            <color indexed="81"/>
            <rFont val="Tahoma"/>
            <family val="2"/>
            <charset val="204"/>
          </rPr>
          <t xml:space="preserve">не наблюдается
</t>
        </r>
      </text>
    </comment>
    <comment ref="C29" authorId="0" shapeId="0" xr:uid="{500F5864-4A19-4205-A1FA-B322F490A96D}">
      <text>
        <r>
          <rPr>
            <b/>
            <sz val="9"/>
            <color indexed="81"/>
            <rFont val="Tahoma"/>
            <family val="2"/>
            <charset val="204"/>
          </rPr>
          <t xml:space="preserve">неадекватно по отношению к данным генеральной совокупности
</t>
        </r>
      </text>
    </comment>
    <comment ref="W30" authorId="0" shapeId="0" xr:uid="{8D98F16E-83D3-46E9-A725-BEC0F3807472}">
      <text>
        <r>
          <rPr>
            <b/>
            <sz val="9"/>
            <color indexed="81"/>
            <rFont val="Tahoma"/>
            <family val="2"/>
            <charset val="204"/>
          </rPr>
          <t xml:space="preserve">не выполняется, наблюдается связь между остатками в последовательности
</t>
        </r>
      </text>
    </comment>
    <comment ref="C31" authorId="0" shapeId="0" xr:uid="{A53691E3-94CB-40B8-8B42-C3BBE2DB9B72}">
      <text>
        <r>
          <rPr>
            <b/>
            <sz val="9"/>
            <color indexed="81"/>
            <rFont val="Tahoma"/>
            <family val="2"/>
            <charset val="204"/>
          </rPr>
          <t>было выявлено ранее</t>
        </r>
      </text>
    </comment>
    <comment ref="C32" authorId="0" shapeId="0" xr:uid="{95033651-ECEB-45E6-AE85-1192C6D58993}">
      <text>
        <r>
          <rPr>
            <b/>
            <sz val="9"/>
            <color indexed="81"/>
            <rFont val="Tahoma"/>
            <family val="2"/>
            <charset val="204"/>
          </rPr>
          <t xml:space="preserve">по графику остатков и переменных видно что остатки сгущаются с увеличением Х, т.е есть паттерн
</t>
        </r>
      </text>
    </comment>
    <comment ref="C33" authorId="0" shapeId="0" xr:uid="{4058B3F6-7F46-4422-AE3D-E0F69368FEA3}">
      <text>
        <r>
          <rPr>
            <b/>
            <sz val="9"/>
            <color indexed="81"/>
            <rFont val="Tahoma"/>
            <family val="2"/>
            <charset val="204"/>
          </rPr>
          <t>Как мы видим по Q-Q графику, нормальность не выполняется.</t>
        </r>
      </text>
    </comment>
    <comment ref="R33" authorId="0" shapeId="0" xr:uid="{B43CB3CC-2172-4068-998C-E87DB82ED118}">
      <text>
        <r>
          <rPr>
            <b/>
            <sz val="9"/>
            <color indexed="81"/>
            <rFont val="Tahoma"/>
            <family val="2"/>
            <charset val="204"/>
          </rPr>
          <t xml:space="preserve">незначимость коэффициента b
</t>
        </r>
      </text>
    </comment>
    <comment ref="AP33" authorId="0" shapeId="0" xr:uid="{8D32F5AC-8746-4858-836B-60C0EBA90185}">
      <text>
        <r>
          <rPr>
            <b/>
            <sz val="9"/>
            <color indexed="81"/>
            <rFont val="Tahoma"/>
            <family val="2"/>
            <charset val="204"/>
          </rPr>
          <t xml:space="preserve">коэффициент B0 значим 
</t>
        </r>
      </text>
    </comment>
    <comment ref="BJ33" authorId="0" shapeId="0" xr:uid="{A9820920-E9DF-4293-A4A2-1F62FBAE0A61}">
      <text>
        <r>
          <rPr>
            <b/>
            <sz val="9"/>
            <color indexed="81"/>
            <rFont val="Tahoma"/>
            <family val="2"/>
            <charset val="204"/>
          </rPr>
          <t xml:space="preserve">коэффициент В0 значим
</t>
        </r>
      </text>
    </comment>
    <comment ref="R34" authorId="0" shapeId="0" xr:uid="{EBED7E96-FE0E-44D3-82EF-875892DD8C11}">
      <text>
        <r>
          <rPr>
            <b/>
            <sz val="9"/>
            <color indexed="81"/>
            <rFont val="Tahoma"/>
            <family val="2"/>
            <charset val="204"/>
          </rPr>
          <t xml:space="preserve">незначимость коэффициента b1
</t>
        </r>
      </text>
    </comment>
    <comment ref="BJ34" authorId="0" shapeId="0" xr:uid="{B7E71756-F0E6-4BC6-BF4E-A44231F5D4A6}">
      <text>
        <r>
          <rPr>
            <b/>
            <sz val="9"/>
            <color indexed="81"/>
            <rFont val="Tahoma"/>
            <family val="2"/>
            <charset val="204"/>
          </rPr>
          <t xml:space="preserve">Коэффициент В1 незначим
</t>
        </r>
      </text>
    </comment>
    <comment ref="I36" authorId="0" shapeId="0" xr:uid="{F0E981CD-9556-4357-89C3-3B6BAC751EF3}">
      <text>
        <r>
          <rPr>
            <b/>
            <sz val="9"/>
            <color indexed="81"/>
            <rFont val="Tahoma"/>
            <family val="2"/>
            <charset val="204"/>
          </rPr>
          <t xml:space="preserve">значимость коэффициента b
</t>
        </r>
      </text>
    </comment>
    <comment ref="AX36" authorId="0" shapeId="0" xr:uid="{00CDBE97-CE65-4D12-B282-3B3D06E6C1FB}">
      <text>
        <r>
          <rPr>
            <b/>
            <sz val="9"/>
            <color indexed="81"/>
            <rFont val="Tahoma"/>
            <family val="2"/>
            <charset val="204"/>
          </rPr>
          <t xml:space="preserve">независимость не выполняется, в графике последовательности остатков нет хаотичности
</t>
        </r>
      </text>
    </comment>
    <comment ref="I37" authorId="0" shapeId="0" xr:uid="{23B137C6-F350-4BF2-832E-BB4FE79381FD}">
      <text>
        <r>
          <rPr>
            <b/>
            <sz val="9"/>
            <color indexed="81"/>
            <rFont val="Tahoma"/>
            <family val="2"/>
            <charset val="204"/>
          </rPr>
          <t xml:space="preserve">незначимость коэффициента B1
</t>
        </r>
      </text>
    </comment>
    <comment ref="C44" authorId="0" shapeId="0" xr:uid="{209572F0-9CF9-4EB5-BC01-FE2B2CED4F03}">
      <text>
        <r>
          <rPr>
            <b/>
            <sz val="9"/>
            <color indexed="81"/>
            <rFont val="Tahoma"/>
            <family val="2"/>
            <charset val="204"/>
          </rPr>
          <t xml:space="preserve">Данных слишком мало для DW, так что воспользуемся последовательностью остатков, как мы видим они неслучайны и имеют график.
</t>
        </r>
      </text>
    </comment>
    <comment ref="N97" authorId="0" shapeId="0" xr:uid="{CFCE54D1-1283-4370-8DA8-01EB5497A339}">
      <text>
        <r>
          <rPr>
            <b/>
            <sz val="9"/>
            <color indexed="81"/>
            <rFont val="Tahoma"/>
            <family val="2"/>
            <charset val="204"/>
          </rPr>
          <t xml:space="preserve">Так как все модели кроме последней показали себя неудачно во всех показателях, я выбрал полиномиальную со степенью 4. У неё выполняется как минимум одна предпосылка МНК и хороший коэффициент детерминации
</t>
        </r>
      </text>
    </comment>
    <comment ref="P112" authorId="0" shapeId="0" xr:uid="{B16268AA-459B-46AC-8A7F-A6B7C0D3258B}">
      <text>
        <r>
          <rPr>
            <b/>
            <sz val="9"/>
            <color indexed="81"/>
            <rFont val="Tahoma"/>
            <family val="2"/>
            <charset val="204"/>
          </rPr>
          <t xml:space="preserve">Как мы видим, полиномиальная модель превосходит все остальные по всем параметрам.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<sst xmlns="http://schemas.openxmlformats.org/spreadsheetml/2006/main" count="291" uniqueCount="126">
  <si>
    <t>X</t>
  </si>
  <si>
    <t>Y</t>
  </si>
  <si>
    <t>1. Поле коррел.</t>
  </si>
  <si>
    <t>Корреляция:</t>
  </si>
  <si>
    <t>2. построение МНК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</si>
  <si>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</si>
  <si>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</si>
  <si>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</si>
  <si>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</si>
  <si>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</si>
  <si>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</si>
  <si>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</si>
  <si>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</si>
  <si>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</si>
  <si>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</si>
  <si>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</si>
  <si>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</si>
  <si>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</si>
  <si>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</si>
  <si>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</si>
  <si>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</si>
  <si>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</si>
  <si>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</si>
  <si>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</si>
  <si>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</si>
  <si>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</si>
  <si>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</si>
  <si>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</si>
  <si>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</si>
  <si>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</si>
  <si>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ВЫВОД ОСТАТКА</t>
  </si>
  <si>
    <t>Наблюдение</t>
  </si>
  <si>
    <t>Предсказанное Y</t>
  </si>
  <si>
    <t>Остатки</t>
  </si>
  <si>
    <t>ВЫВОД ВЕРОЯТНОСТИ</t>
  </si>
  <si>
    <t>Персентиль</t>
  </si>
  <si>
    <t xml:space="preserve">R^2 = </t>
  </si>
  <si>
    <t>2.1 Адекватность эмп. данным</t>
  </si>
  <si>
    <t>2.2 Адекват. данным ген.совок.</t>
  </si>
  <si>
    <t>F стат =</t>
  </si>
  <si>
    <t xml:space="preserve">F крит = </t>
  </si>
  <si>
    <t>2.3 предпосылки МНК</t>
  </si>
  <si>
    <t>линейность</t>
  </si>
  <si>
    <t xml:space="preserve"> не выполняется</t>
  </si>
  <si>
    <t>гомоскедатичность</t>
  </si>
  <si>
    <t>не выполняется</t>
  </si>
  <si>
    <t>нормальность</t>
  </si>
  <si>
    <t>независимость</t>
  </si>
  <si>
    <t>Z</t>
  </si>
  <si>
    <t>3. Построение нелинейных моделей</t>
  </si>
  <si>
    <t>ln(X)</t>
  </si>
  <si>
    <t>1 модель будет лог:</t>
  </si>
  <si>
    <t>Y = a + b*ln(X)</t>
  </si>
  <si>
    <t>2 модель будет степенной:</t>
  </si>
  <si>
    <t>Y = a*X^b</t>
  </si>
  <si>
    <t>в другом виде</t>
  </si>
  <si>
    <t>ln(Y) = ln(a)+b*ln(X)</t>
  </si>
  <si>
    <t>ln(Y)</t>
  </si>
  <si>
    <t>3 модель экспоненциальная:</t>
  </si>
  <si>
    <t>Y = a *e^(b*X)</t>
  </si>
  <si>
    <t>ln(Y) = ln(a)+b*X</t>
  </si>
  <si>
    <t>4 модель полиномиальная:</t>
  </si>
  <si>
    <t>Y= a+b1X+b2X^2+ … + b6*X^6</t>
  </si>
  <si>
    <t>X^2</t>
  </si>
  <si>
    <t>X^3</t>
  </si>
  <si>
    <t>X^4</t>
  </si>
  <si>
    <t>X^5</t>
  </si>
  <si>
    <t>X^6</t>
  </si>
  <si>
    <t>Модель</t>
  </si>
  <si>
    <t>3.2 Построения</t>
  </si>
  <si>
    <t xml:space="preserve">Модель 1 </t>
  </si>
  <si>
    <t>Анализ лог.модели</t>
  </si>
  <si>
    <t>Адекватность эмпирических данных</t>
  </si>
  <si>
    <t>Адекватность данных генеральной совокупонсти</t>
  </si>
  <si>
    <t>Fкрит =</t>
  </si>
  <si>
    <t>Fстат =</t>
  </si>
  <si>
    <t>Предпосылки МНК 1 модели</t>
  </si>
  <si>
    <t>гомоскедитичность</t>
  </si>
  <si>
    <t>автокорреляция</t>
  </si>
  <si>
    <t>Модель 2</t>
  </si>
  <si>
    <t>Анализ модели 2</t>
  </si>
  <si>
    <t>Адекватность данных генеральной совокупности</t>
  </si>
  <si>
    <t>Y = 69.46-2.02*ln(X)</t>
  </si>
  <si>
    <t>Y = 4.12988*X^0.00346</t>
  </si>
  <si>
    <t>Предпосылки МНК</t>
  </si>
  <si>
    <t>гомоскедастичность</t>
  </si>
  <si>
    <t>Остат</t>
  </si>
  <si>
    <t>Модель 3</t>
  </si>
  <si>
    <t>Y = 4.11 * e^(0,00011*X)</t>
  </si>
  <si>
    <t>Анализ модели 3</t>
  </si>
  <si>
    <t xml:space="preserve">R ^2  = </t>
  </si>
  <si>
    <t>автокорреляция(независимость)</t>
  </si>
  <si>
    <t>Модель 4</t>
  </si>
  <si>
    <t>Переменная X 2</t>
  </si>
  <si>
    <t>Переменная X 3</t>
  </si>
  <si>
    <t>Переменная X 4</t>
  </si>
  <si>
    <t>Переменная X 5</t>
  </si>
  <si>
    <t>Переменная X 6</t>
  </si>
  <si>
    <t>Анализ модели</t>
  </si>
  <si>
    <t>R^2 =</t>
  </si>
  <si>
    <t>Адекватность генеральной совокупности</t>
  </si>
  <si>
    <t>Fcтат =</t>
  </si>
  <si>
    <t>Преподсылки МНК</t>
  </si>
  <si>
    <t>автокорреляция независимость</t>
  </si>
  <si>
    <t>5. Выбор лучшей модели</t>
  </si>
  <si>
    <t>6 Модели и характеристики</t>
  </si>
  <si>
    <t>Линейная</t>
  </si>
  <si>
    <t>Логарифмическая</t>
  </si>
  <si>
    <t>Степенная(лог-лог)</t>
  </si>
  <si>
    <t>Экспоненциальная</t>
  </si>
  <si>
    <t>Полиномиальная(6-й)</t>
  </si>
  <si>
    <t>R^2</t>
  </si>
  <si>
    <t>Эластичность</t>
  </si>
  <si>
    <t>Средняя относительная ошибка(%)</t>
  </si>
  <si>
    <t>Среднее значение без 15%</t>
  </si>
  <si>
    <t>Модель 0</t>
  </si>
  <si>
    <t>Модель 1</t>
  </si>
  <si>
    <t>Ср отн мод 1</t>
  </si>
  <si>
    <t>Ср отн мод 2</t>
  </si>
  <si>
    <t>Ср отн мод 3</t>
  </si>
  <si>
    <t>Ср отн мод 4</t>
  </si>
  <si>
    <t>Ср отн мод 0</t>
  </si>
  <si>
    <t>Сумма</t>
  </si>
  <si>
    <t>Среднее</t>
  </si>
  <si>
    <t>С нарастающим итогом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</si>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</sst>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10" Type="http://schemas.openxmlformats.org/officeDocument/2006/relationships/customXml" Target="../customXml/item3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Поле</a:t>
            </a:r>
            <a:r>
              <a:rPr lang="ru-RU" baseline="0"/>
              <a:t> корреляции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Лист1!$A$2:$A$11</c:f>
              <c:numCache>
                <c:formatCode>General</c:formatCode>
                <c:ptCount val="10"/>
                <c:pt idx="0">
                  <c:v>36</c:v>
                </c:pt>
                <c:pt idx="1">
                  <c:v>28</c:v>
                </c:pt>
                <c:pt idx="2">
                  <c:v>50</c:v>
                </c:pt>
                <c:pt idx="3">
                  <c:v>52</c:v>
                </c:pt>
                <c:pt idx="4">
                  <c:v>51</c:v>
                </c:pt>
                <c:pt idx="5">
                  <c:v>54</c:v>
                </c:pt>
                <c:pt idx="6">
                  <c:v>25</c:v>
                </c:pt>
                <c:pt idx="7">
                  <c:v>37</c:v>
                </c:pt>
                <c:pt idx="8">
                  <c:v>51</c:v>
                </c:pt>
                <c:pt idx="9">
                  <c:v>29</c:v>
                </c:pt>
              </c:numCache>
            </c:numRef>
          </c:xVal>
          <c:yVal>
            <c:numRef>
              <c:f>Лист1!$B$2:$B$11</c:f>
              <c:numCache>
                <c:formatCode>General</c:formatCode>
                <c:ptCount val="10"/>
                <c:pt idx="0">
                  <c:v>65.5</c:v>
                </c:pt>
                <c:pt idx="1">
                  <c:v>77</c:v>
                </c:pt>
                <c:pt idx="2">
                  <c:v>65</c:v>
                </c:pt>
                <c:pt idx="3">
                  <c:v>60.2</c:v>
                </c:pt>
                <c:pt idx="4">
                  <c:v>63.1</c:v>
                </c:pt>
                <c:pt idx="5">
                  <c:v>54.9</c:v>
                </c:pt>
                <c:pt idx="6">
                  <c:v>67.099999999999994</c:v>
                </c:pt>
                <c:pt idx="7">
                  <c:v>53.9</c:v>
                </c:pt>
                <c:pt idx="8">
                  <c:v>69.5</c:v>
                </c:pt>
                <c:pt idx="9">
                  <c:v>44.2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16-423D-8055-2B42521BD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5839967"/>
        <c:axId val="1435845727"/>
      </c:scatterChart>
      <c:valAx>
        <c:axId val="1435839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5845727"/>
        <c:crosses val="autoZero"/>
        <c:crossBetween val="midCat"/>
      </c:valAx>
      <c:valAx>
        <c:axId val="143584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5839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остатков</a:t>
            </a:r>
          </a:p>
        </c:rich>
      </c:tx>
      <c:layout>
        <c:manualLayout>
          <c:xMode val="edge"/>
          <c:yMode val="edge"/>
          <c:x val="0.1612297587995902"/>
          <c:y val="1.5460729746444033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Лист1!$A$2:$A$11</c:f>
              <c:numCache>
                <c:formatCode>General</c:formatCode>
                <c:ptCount val="10"/>
                <c:pt idx="0">
                  <c:v>36</c:v>
                </c:pt>
                <c:pt idx="1">
                  <c:v>28</c:v>
                </c:pt>
                <c:pt idx="2">
                  <c:v>50</c:v>
                </c:pt>
                <c:pt idx="3">
                  <c:v>52</c:v>
                </c:pt>
                <c:pt idx="4">
                  <c:v>51</c:v>
                </c:pt>
                <c:pt idx="5">
                  <c:v>54</c:v>
                </c:pt>
                <c:pt idx="6">
                  <c:v>25</c:v>
                </c:pt>
                <c:pt idx="7">
                  <c:v>37</c:v>
                </c:pt>
                <c:pt idx="8">
                  <c:v>51</c:v>
                </c:pt>
                <c:pt idx="9">
                  <c:v>29</c:v>
                </c:pt>
              </c:numCache>
            </c:numRef>
          </c:xVal>
          <c:yVal>
            <c:numRef>
              <c:f>Лист1!$G$44:$G$53</c:f>
              <c:numCache>
                <c:formatCode>General</c:formatCode>
                <c:ptCount val="10"/>
                <c:pt idx="0">
                  <c:v>3.2474790272010878</c:v>
                </c:pt>
                <c:pt idx="1">
                  <c:v>14.426692653164991</c:v>
                </c:pt>
                <c:pt idx="2">
                  <c:v>3.3088551817642582</c:v>
                </c:pt>
                <c:pt idx="3">
                  <c:v>-1.4109482247267096</c:v>
                </c:pt>
                <c:pt idx="4">
                  <c:v>1.4489534785187743</c:v>
                </c:pt>
                <c:pt idx="5">
                  <c:v>-6.6307516312176915</c:v>
                </c:pt>
                <c:pt idx="6">
                  <c:v>4.4063977629014488</c:v>
                </c:pt>
                <c:pt idx="7">
                  <c:v>-8.3124226760443989</c:v>
                </c:pt>
                <c:pt idx="8">
                  <c:v>7.8489534785187729</c:v>
                </c:pt>
                <c:pt idx="9">
                  <c:v>-18.333209050080498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7B-46E5-8BD2-6C65F307C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5842847"/>
        <c:axId val="1435843327"/>
      </c:scatterChart>
      <c:valAx>
        <c:axId val="14358428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35843327"/>
        <c:crosses val="autoZero"/>
        <c:crossBetween val="midCat"/>
      </c:valAx>
      <c:valAx>
        <c:axId val="143584332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3584284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Q-Q</a:t>
            </a:r>
            <a:r>
              <a:rPr lang="en-US" baseline="0"/>
              <a:t> </a:t>
            </a:r>
            <a:r>
              <a:rPr lang="ru-RU" baseline="0"/>
              <a:t>график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Лист1!$A$34:$A$43</c:f>
              <c:numCache>
                <c:formatCode>General</c:formatCode>
                <c:ptCount val="10"/>
                <c:pt idx="0">
                  <c:v>-1.6448536269514726</c:v>
                </c:pt>
                <c:pt idx="1">
                  <c:v>-1.0364333894937898</c:v>
                </c:pt>
                <c:pt idx="2">
                  <c:v>-0.67448975019608193</c:v>
                </c:pt>
                <c:pt idx="3">
                  <c:v>-0.38532046640756784</c:v>
                </c:pt>
                <c:pt idx="4">
                  <c:v>-0.12566134685507402</c:v>
                </c:pt>
                <c:pt idx="5">
                  <c:v>0.12566134685507416</c:v>
                </c:pt>
                <c:pt idx="6">
                  <c:v>0.38532046640756784</c:v>
                </c:pt>
                <c:pt idx="7">
                  <c:v>0.67448975019608193</c:v>
                </c:pt>
                <c:pt idx="8">
                  <c:v>1.0364333894937898</c:v>
                </c:pt>
                <c:pt idx="9">
                  <c:v>1.6448536269514715</c:v>
                </c:pt>
              </c:numCache>
            </c:numRef>
          </c:xVal>
          <c:yVal>
            <c:numRef>
              <c:f>Лист1!$B$34:$B$43</c:f>
              <c:numCache>
                <c:formatCode>General</c:formatCode>
                <c:ptCount val="10"/>
                <c:pt idx="0">
                  <c:v>-18.333209050080498</c:v>
                </c:pt>
                <c:pt idx="1">
                  <c:v>-8.3124226760443989</c:v>
                </c:pt>
                <c:pt idx="2">
                  <c:v>-6.6307516312176915</c:v>
                </c:pt>
                <c:pt idx="3">
                  <c:v>-1.4109482247267096</c:v>
                </c:pt>
                <c:pt idx="4">
                  <c:v>1.4489534785187743</c:v>
                </c:pt>
                <c:pt idx="5">
                  <c:v>3.2474790272010878</c:v>
                </c:pt>
                <c:pt idx="6">
                  <c:v>3.3088551817642582</c:v>
                </c:pt>
                <c:pt idx="7">
                  <c:v>4.4063977629014488</c:v>
                </c:pt>
                <c:pt idx="8">
                  <c:v>7.8489534785187729</c:v>
                </c:pt>
                <c:pt idx="9">
                  <c:v>14.426692653164991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ED-4388-B683-7F342D886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0585135"/>
        <c:axId val="2000583215"/>
      </c:scatterChart>
      <c:valAx>
        <c:axId val="2000585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0583215"/>
        <c:crosses val="autoZero"/>
        <c:crossBetween val="midCat"/>
      </c:valAx>
      <c:valAx>
        <c:axId val="200058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0585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Последовательность</a:t>
            </a:r>
            <a:r>
              <a:rPr lang="ru-RU" baseline="0"/>
              <a:t> остатков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Лист1!$A$46:$A$55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Лист1!$B$46:$B$55</c:f>
              <c:numCache>
                <c:formatCode>General</c:formatCode>
                <c:ptCount val="10"/>
                <c:pt idx="0">
                  <c:v>3.2474790272010878</c:v>
                </c:pt>
                <c:pt idx="1">
                  <c:v>14.426692653164991</c:v>
                </c:pt>
                <c:pt idx="2">
                  <c:v>3.3088551817642582</c:v>
                </c:pt>
                <c:pt idx="3">
                  <c:v>-1.4109482247267096</c:v>
                </c:pt>
                <c:pt idx="4">
                  <c:v>1.4489534785187743</c:v>
                </c:pt>
                <c:pt idx="5">
                  <c:v>-6.6307516312176915</c:v>
                </c:pt>
                <c:pt idx="6">
                  <c:v>4.4063977629014488</c:v>
                </c:pt>
                <c:pt idx="7">
                  <c:v>-8.3124226760443989</c:v>
                </c:pt>
                <c:pt idx="8">
                  <c:v>7.8489534785187729</c:v>
                </c:pt>
                <c:pt idx="9">
                  <c:v>-18.333209050080498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58-4032-85AD-B2D456E70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993327"/>
        <c:axId val="937994287"/>
      </c:scatterChart>
      <c:valAx>
        <c:axId val="937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7994287"/>
        <c:crosses val="autoZero"/>
        <c:crossBetween val="midCat"/>
      </c:valAx>
      <c:valAx>
        <c:axId val="93799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7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 </a:t>
            </a:r>
            <a:r>
              <a:rPr lang="en-US"/>
              <a:t>X 1 </a:t>
            </a:r>
            <a:r>
              <a:rPr lang="ru-RU"/>
              <a:t>График остатков модель</a:t>
            </a:r>
            <a:r>
              <a:rPr lang="ru-RU" baseline="0"/>
              <a:t> 1</a:t>
            </a:r>
            <a:endParaRPr lang="ru-RU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Лист1!$K$2:$K$11</c:f>
              <c:numCache>
                <c:formatCode>General</c:formatCode>
                <c:ptCount val="10"/>
                <c:pt idx="0">
                  <c:v>3.5835189384561099</c:v>
                </c:pt>
                <c:pt idx="1">
                  <c:v>3.3322045101752038</c:v>
                </c:pt>
                <c:pt idx="2">
                  <c:v>3.912023005428146</c:v>
                </c:pt>
                <c:pt idx="3">
                  <c:v>3.9512437185814275</c:v>
                </c:pt>
                <c:pt idx="4">
                  <c:v>3.9318256327243257</c:v>
                </c:pt>
                <c:pt idx="5">
                  <c:v>3.9889840465642745</c:v>
                </c:pt>
                <c:pt idx="6">
                  <c:v>3.2188758248682006</c:v>
                </c:pt>
                <c:pt idx="7">
                  <c:v>3.6109179126442243</c:v>
                </c:pt>
                <c:pt idx="8">
                  <c:v>3.9318256327243257</c:v>
                </c:pt>
                <c:pt idx="9">
                  <c:v>3.3672958299864741</c:v>
                </c:pt>
              </c:numCache>
            </c:numRef>
          </c:xVal>
          <c:yVal>
            <c:numRef>
              <c:f>Лист1!$P$41:$P$50</c:f>
              <c:numCache>
                <c:formatCode>General</c:formatCode>
                <c:ptCount val="10"/>
                <c:pt idx="0">
                  <c:v>3.2598112346728811</c:v>
                </c:pt>
                <c:pt idx="1">
                  <c:v>14.253429499932203</c:v>
                </c:pt>
                <c:pt idx="2">
                  <c:v>3.4217249196155279</c:v>
                </c:pt>
                <c:pt idx="3">
                  <c:v>-1.2992479711962659</c:v>
                </c:pt>
                <c:pt idx="4">
                  <c:v>1.5616258868272226</c:v>
                </c:pt>
                <c:pt idx="5">
                  <c:v>-6.5232037389396353</c:v>
                </c:pt>
                <c:pt idx="6">
                  <c:v>4.1250797921410651</c:v>
                </c:pt>
                <c:pt idx="7">
                  <c:v>-8.2849816680888111</c:v>
                </c:pt>
                <c:pt idx="8">
                  <c:v>7.9616258868272212</c:v>
                </c:pt>
                <c:pt idx="9">
                  <c:v>-18.475863841791458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ED-4E2E-A7EB-692748FD1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4600687"/>
        <c:axId val="1834601647"/>
      </c:scatterChart>
      <c:valAx>
        <c:axId val="18346006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34601647"/>
        <c:crosses val="autoZero"/>
        <c:crossBetween val="midCat"/>
      </c:valAx>
      <c:valAx>
        <c:axId val="18346016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3460068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Поле</a:t>
            </a:r>
            <a:r>
              <a:rPr lang="ru-RU" baseline="0"/>
              <a:t> корреляции 1 модели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Лист1!$K$2:$K$11</c:f>
              <c:numCache>
                <c:formatCode>General</c:formatCode>
                <c:ptCount val="10"/>
                <c:pt idx="0">
                  <c:v>3.5835189384561099</c:v>
                </c:pt>
                <c:pt idx="1">
                  <c:v>3.3322045101752038</c:v>
                </c:pt>
                <c:pt idx="2">
                  <c:v>3.912023005428146</c:v>
                </c:pt>
                <c:pt idx="3">
                  <c:v>3.9512437185814275</c:v>
                </c:pt>
                <c:pt idx="4">
                  <c:v>3.9318256327243257</c:v>
                </c:pt>
                <c:pt idx="5">
                  <c:v>3.9889840465642745</c:v>
                </c:pt>
                <c:pt idx="6">
                  <c:v>3.2188758248682006</c:v>
                </c:pt>
                <c:pt idx="7">
                  <c:v>3.6109179126442243</c:v>
                </c:pt>
                <c:pt idx="8">
                  <c:v>3.9318256327243257</c:v>
                </c:pt>
                <c:pt idx="9">
                  <c:v>3.3672958299864741</c:v>
                </c:pt>
              </c:numCache>
            </c:numRef>
          </c:xVal>
          <c:yVal>
            <c:numRef>
              <c:f>Лист1!$L$2:$L$11</c:f>
              <c:numCache>
                <c:formatCode>General</c:formatCode>
                <c:ptCount val="10"/>
                <c:pt idx="0">
                  <c:v>65.5</c:v>
                </c:pt>
                <c:pt idx="1">
                  <c:v>77</c:v>
                </c:pt>
                <c:pt idx="2">
                  <c:v>65</c:v>
                </c:pt>
                <c:pt idx="3">
                  <c:v>60.2</c:v>
                </c:pt>
                <c:pt idx="4">
                  <c:v>63.1</c:v>
                </c:pt>
                <c:pt idx="5">
                  <c:v>54.9</c:v>
                </c:pt>
                <c:pt idx="6">
                  <c:v>67.099999999999994</c:v>
                </c:pt>
                <c:pt idx="7">
                  <c:v>53.9</c:v>
                </c:pt>
                <c:pt idx="8">
                  <c:v>69.5</c:v>
                </c:pt>
                <c:pt idx="9">
                  <c:v>44.2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80-4F94-82B4-23A12B25B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988815"/>
        <c:axId val="8727519"/>
      </c:scatterChart>
      <c:valAx>
        <c:axId val="1522988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27519"/>
        <c:crosses val="autoZero"/>
        <c:crossBetween val="midCat"/>
      </c:valAx>
      <c:valAx>
        <c:axId val="872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2988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</a:t>
            </a:r>
            <a:r>
              <a:rPr lang="ru-RU" baseline="0"/>
              <a:t> рассеяния</a:t>
            </a:r>
          </a:p>
          <a:p>
            <a:pPr>
              <a:defRPr/>
            </a:pPr>
            <a:r>
              <a:rPr lang="ru-RU"/>
              <a:t> модели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Лист1!$O$41:$O$50</c:f>
              <c:numCache>
                <c:formatCode>General</c:formatCode>
                <c:ptCount val="10"/>
                <c:pt idx="0">
                  <c:v>62.240188765327119</c:v>
                </c:pt>
                <c:pt idx="1">
                  <c:v>62.746570500067797</c:v>
                </c:pt>
                <c:pt idx="2">
                  <c:v>61.578275080384472</c:v>
                </c:pt>
                <c:pt idx="3">
                  <c:v>61.499247971196269</c:v>
                </c:pt>
                <c:pt idx="4">
                  <c:v>61.538374113172779</c:v>
                </c:pt>
                <c:pt idx="5">
                  <c:v>61.423203738939634</c:v>
                </c:pt>
                <c:pt idx="6">
                  <c:v>62.974920207858929</c:v>
                </c:pt>
                <c:pt idx="7">
                  <c:v>62.18498166808881</c:v>
                </c:pt>
                <c:pt idx="8">
                  <c:v>61.538374113172779</c:v>
                </c:pt>
                <c:pt idx="9">
                  <c:v>62.675863841791461</c:v>
                </c:pt>
              </c:numCache>
            </c:numRef>
          </c:xVal>
          <c:yVal>
            <c:numRef>
              <c:f>Лист1!$P$41:$P$50</c:f>
              <c:numCache>
                <c:formatCode>General</c:formatCode>
                <c:ptCount val="10"/>
                <c:pt idx="0">
                  <c:v>3.2598112346728811</c:v>
                </c:pt>
                <c:pt idx="1">
                  <c:v>14.253429499932203</c:v>
                </c:pt>
                <c:pt idx="2">
                  <c:v>3.4217249196155279</c:v>
                </c:pt>
                <c:pt idx="3">
                  <c:v>-1.2992479711962659</c:v>
                </c:pt>
                <c:pt idx="4">
                  <c:v>1.5616258868272226</c:v>
                </c:pt>
                <c:pt idx="5">
                  <c:v>-6.5232037389396353</c:v>
                </c:pt>
                <c:pt idx="6">
                  <c:v>4.1250797921410651</c:v>
                </c:pt>
                <c:pt idx="7">
                  <c:v>-8.2849816680888111</c:v>
                </c:pt>
                <c:pt idx="8">
                  <c:v>7.9616258868272212</c:v>
                </c:pt>
                <c:pt idx="9">
                  <c:v>-18.475863841791458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27-4ECD-B8C4-39B53D530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796175"/>
        <c:axId val="1512797135"/>
      </c:scatterChart>
      <c:valAx>
        <c:axId val="1512796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2797135"/>
        <c:crosses val="autoZero"/>
        <c:crossBetween val="midCat"/>
      </c:valAx>
      <c:valAx>
        <c:axId val="151279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2796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</a:t>
            </a:r>
            <a:r>
              <a:rPr lang="ru-RU" baseline="0"/>
              <a:t> рассеяния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Лист1!$F$44:$F$53</c:f>
              <c:numCache>
                <c:formatCode>General</c:formatCode>
                <c:ptCount val="10"/>
                <c:pt idx="0">
                  <c:v>62.252520972798912</c:v>
                </c:pt>
                <c:pt idx="1">
                  <c:v>62.573307346835009</c:v>
                </c:pt>
                <c:pt idx="2">
                  <c:v>61.691144818235742</c:v>
                </c:pt>
                <c:pt idx="3">
                  <c:v>61.610948224726712</c:v>
                </c:pt>
                <c:pt idx="4">
                  <c:v>61.651046521481227</c:v>
                </c:pt>
                <c:pt idx="5">
                  <c:v>61.53075163121769</c:v>
                </c:pt>
                <c:pt idx="6">
                  <c:v>62.693602237098546</c:v>
                </c:pt>
                <c:pt idx="7">
                  <c:v>62.212422676044397</c:v>
                </c:pt>
                <c:pt idx="8">
                  <c:v>61.651046521481227</c:v>
                </c:pt>
                <c:pt idx="9">
                  <c:v>62.533209050080501</c:v>
                </c:pt>
              </c:numCache>
            </c:numRef>
          </c:xVal>
          <c:yVal>
            <c:numRef>
              <c:f>Лист1!$G$44:$G$53</c:f>
              <c:numCache>
                <c:formatCode>General</c:formatCode>
                <c:ptCount val="10"/>
                <c:pt idx="0">
                  <c:v>3.2474790272010878</c:v>
                </c:pt>
                <c:pt idx="1">
                  <c:v>14.426692653164991</c:v>
                </c:pt>
                <c:pt idx="2">
                  <c:v>3.3088551817642582</c:v>
                </c:pt>
                <c:pt idx="3">
                  <c:v>-1.4109482247267096</c:v>
                </c:pt>
                <c:pt idx="4">
                  <c:v>1.4489534785187743</c:v>
                </c:pt>
                <c:pt idx="5">
                  <c:v>-6.6307516312176915</c:v>
                </c:pt>
                <c:pt idx="6">
                  <c:v>4.4063977629014488</c:v>
                </c:pt>
                <c:pt idx="7">
                  <c:v>-8.3124226760443989</c:v>
                </c:pt>
                <c:pt idx="8">
                  <c:v>7.8489534785187729</c:v>
                </c:pt>
                <c:pt idx="9">
                  <c:v>-18.333209050080498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2A-48ED-A0AA-328C277C5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9894767"/>
        <c:axId val="1999895247"/>
      </c:scatterChart>
      <c:valAx>
        <c:axId val="1999894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9895247"/>
        <c:crosses val="autoZero"/>
        <c:crossBetween val="midCat"/>
      </c:valAx>
      <c:valAx>
        <c:axId val="199989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9894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Q-Q</a:t>
            </a:r>
            <a:r>
              <a:rPr lang="ru-RU" baseline="0"/>
              <a:t> график модель 1</a:t>
            </a:r>
            <a:r>
              <a:rPr lang="en-US" baseline="0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Лист1!$V$20:$V$29</c:f>
              <c:numCache>
                <c:formatCode>General</c:formatCode>
                <c:ptCount val="10"/>
                <c:pt idx="0">
                  <c:v>-1.6448536269514726</c:v>
                </c:pt>
                <c:pt idx="1">
                  <c:v>-1.0364333894937898</c:v>
                </c:pt>
                <c:pt idx="2">
                  <c:v>-0.67448975019608193</c:v>
                </c:pt>
                <c:pt idx="3">
                  <c:v>-0.38532046640756784</c:v>
                </c:pt>
                <c:pt idx="4">
                  <c:v>-0.12566134685507402</c:v>
                </c:pt>
                <c:pt idx="5">
                  <c:v>0.12566134685507416</c:v>
                </c:pt>
                <c:pt idx="6">
                  <c:v>0.38532046640756784</c:v>
                </c:pt>
                <c:pt idx="7">
                  <c:v>0.67448975019608193</c:v>
                </c:pt>
                <c:pt idx="8">
                  <c:v>1.0364333894937898</c:v>
                </c:pt>
                <c:pt idx="9">
                  <c:v>1.6448536269514715</c:v>
                </c:pt>
              </c:numCache>
            </c:numRef>
          </c:xVal>
          <c:yVal>
            <c:numRef>
              <c:f>Лист1!$W$20:$W$29</c:f>
              <c:numCache>
                <c:formatCode>General</c:formatCode>
                <c:ptCount val="10"/>
                <c:pt idx="0">
                  <c:v>-18.475863841791458</c:v>
                </c:pt>
                <c:pt idx="1">
                  <c:v>-8.2849816680888111</c:v>
                </c:pt>
                <c:pt idx="2">
                  <c:v>-6.5232037389396353</c:v>
                </c:pt>
                <c:pt idx="3">
                  <c:v>-1.2992479711962659</c:v>
                </c:pt>
                <c:pt idx="4">
                  <c:v>1.5616258868272226</c:v>
                </c:pt>
                <c:pt idx="5">
                  <c:v>3.2598112346728811</c:v>
                </c:pt>
                <c:pt idx="6">
                  <c:v>3.4217249196155279</c:v>
                </c:pt>
                <c:pt idx="7">
                  <c:v>4.1250797921410651</c:v>
                </c:pt>
                <c:pt idx="8">
                  <c:v>7.9616258868272212</c:v>
                </c:pt>
                <c:pt idx="9">
                  <c:v>14.253429499932203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EC-467E-A587-9B460535D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798095"/>
        <c:axId val="1999894287"/>
      </c:scatterChart>
      <c:valAx>
        <c:axId val="1512798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9894287"/>
        <c:crosses val="autoZero"/>
        <c:crossBetween val="midCat"/>
      </c:valAx>
      <c:valAx>
        <c:axId val="199989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2798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Последовательность</a:t>
            </a:r>
            <a:r>
              <a:rPr lang="ru-RU" baseline="0"/>
              <a:t> остатков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Лист1!$X$32:$X$41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Лист1!$Y$32:$Y$41</c:f>
              <c:numCache>
                <c:formatCode>General</c:formatCode>
                <c:ptCount val="10"/>
                <c:pt idx="0">
                  <c:v>3.2598112346728811</c:v>
                </c:pt>
                <c:pt idx="1">
                  <c:v>14.253429499932203</c:v>
                </c:pt>
                <c:pt idx="2">
                  <c:v>3.4217249196155279</c:v>
                </c:pt>
                <c:pt idx="3">
                  <c:v>-1.2992479711962659</c:v>
                </c:pt>
                <c:pt idx="4">
                  <c:v>1.5616258868272226</c:v>
                </c:pt>
                <c:pt idx="5">
                  <c:v>-6.5232037389396353</c:v>
                </c:pt>
                <c:pt idx="6">
                  <c:v>4.1250797921410651</c:v>
                </c:pt>
                <c:pt idx="7">
                  <c:v>-8.2849816680888111</c:v>
                </c:pt>
                <c:pt idx="8">
                  <c:v>7.9616258868272212</c:v>
                </c:pt>
                <c:pt idx="9">
                  <c:v>-18.475863841791458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52-4CFF-8DCA-C7FCFEFEE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5119"/>
        <c:axId val="8723199"/>
      </c:scatterChart>
      <c:valAx>
        <c:axId val="8725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23199"/>
        <c:crosses val="autoZero"/>
        <c:crossBetween val="midCat"/>
      </c:valAx>
      <c:valAx>
        <c:axId val="872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25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 </a:t>
            </a:r>
            <a:r>
              <a:rPr lang="en-US"/>
              <a:t>X 1 </a:t>
            </a:r>
            <a:r>
              <a:rPr lang="ru-RU"/>
              <a:t>График остатков модели 2</a:t>
            </a:r>
          </a:p>
          <a:p>
            <a:pPr>
              <a:defRPr/>
            </a:pPr>
            <a:endParaRPr lang="ru-RU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Лист1!$K$2:$K$11</c:f>
              <c:numCache>
                <c:formatCode>General</c:formatCode>
                <c:ptCount val="10"/>
                <c:pt idx="0">
                  <c:v>3.5835189384561099</c:v>
                </c:pt>
                <c:pt idx="1">
                  <c:v>3.3322045101752038</c:v>
                </c:pt>
                <c:pt idx="2">
                  <c:v>3.912023005428146</c:v>
                </c:pt>
                <c:pt idx="3">
                  <c:v>3.9512437185814275</c:v>
                </c:pt>
                <c:pt idx="4">
                  <c:v>3.9318256327243257</c:v>
                </c:pt>
                <c:pt idx="5">
                  <c:v>3.9889840465642745</c:v>
                </c:pt>
                <c:pt idx="6">
                  <c:v>3.2188758248682006</c:v>
                </c:pt>
                <c:pt idx="7">
                  <c:v>3.6109179126442243</c:v>
                </c:pt>
                <c:pt idx="8">
                  <c:v>3.9318256327243257</c:v>
                </c:pt>
                <c:pt idx="9">
                  <c:v>3.3672958299864741</c:v>
                </c:pt>
              </c:numCache>
            </c:numRef>
          </c:xVal>
          <c:yVal>
            <c:numRef>
              <c:f>Лист1!$AN$41:$AN$50</c:f>
              <c:numCache>
                <c:formatCode>General</c:formatCode>
                <c:ptCount val="10"/>
                <c:pt idx="0">
                  <c:v>6.4555214581074161E-2</c:v>
                </c:pt>
                <c:pt idx="1">
                  <c:v>0.22544187838564689</c:v>
                </c:pt>
                <c:pt idx="2">
                  <c:v>5.802774697751456E-2</c:v>
                </c:pt>
                <c:pt idx="3">
                  <c:v>-1.855161246612802E-2</c:v>
                </c:pt>
                <c:pt idx="4">
                  <c:v>2.8429690240915129E-2</c:v>
                </c:pt>
                <c:pt idx="5">
                  <c:v>-0.11058017476785142</c:v>
                </c:pt>
                <c:pt idx="6">
                  <c:v>8.7428803769826757E-2</c:v>
                </c:pt>
                <c:pt idx="7">
                  <c:v>-0.13026975135966579</c:v>
                </c:pt>
                <c:pt idx="8">
                  <c:v>0.1250356732644935</c:v>
                </c:pt>
                <c:pt idx="9">
                  <c:v>-0.32951746862582221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42-4509-A3C3-BB34D5F18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03903"/>
        <c:axId val="86206783"/>
      </c:scatterChart>
      <c:valAx>
        <c:axId val="862039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206783"/>
        <c:crosses val="autoZero"/>
        <c:crossBetween val="midCat"/>
      </c:valAx>
      <c:valAx>
        <c:axId val="8620678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20390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Поле корреляции модели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Лист1!$AX$2:$AX$11</c:f>
              <c:numCache>
                <c:formatCode>General</c:formatCode>
                <c:ptCount val="10"/>
                <c:pt idx="0">
                  <c:v>3.5835189384561099</c:v>
                </c:pt>
                <c:pt idx="1">
                  <c:v>3.3322045101752038</c:v>
                </c:pt>
                <c:pt idx="2">
                  <c:v>3.912023005428146</c:v>
                </c:pt>
                <c:pt idx="3">
                  <c:v>3.9512437185814275</c:v>
                </c:pt>
                <c:pt idx="4">
                  <c:v>3.9318256327243257</c:v>
                </c:pt>
                <c:pt idx="5">
                  <c:v>3.9889840465642745</c:v>
                </c:pt>
                <c:pt idx="6">
                  <c:v>3.2188758248682006</c:v>
                </c:pt>
                <c:pt idx="7">
                  <c:v>3.6109179126442243</c:v>
                </c:pt>
                <c:pt idx="8">
                  <c:v>3.9318256327243257</c:v>
                </c:pt>
                <c:pt idx="9">
                  <c:v>3.3672958299864741</c:v>
                </c:pt>
              </c:numCache>
            </c:numRef>
          </c:xVal>
          <c:yVal>
            <c:numRef>
              <c:f>Лист1!$AY$2:$AY$11</c:f>
              <c:numCache>
                <c:formatCode>General</c:formatCode>
                <c:ptCount val="10"/>
                <c:pt idx="0">
                  <c:v>4.1820501426412067</c:v>
                </c:pt>
                <c:pt idx="1">
                  <c:v>4.3438054218536841</c:v>
                </c:pt>
                <c:pt idx="2">
                  <c:v>4.1743872698956368</c:v>
                </c:pt>
                <c:pt idx="3">
                  <c:v>4.0976723523147758</c:v>
                </c:pt>
                <c:pt idx="4">
                  <c:v>4.1447207695471677</c:v>
                </c:pt>
                <c:pt idx="5">
                  <c:v>4.0055133485154846</c:v>
                </c:pt>
                <c:pt idx="6">
                  <c:v>4.2061840439776361</c:v>
                </c:pt>
                <c:pt idx="7">
                  <c:v>3.9871304779149512</c:v>
                </c:pt>
                <c:pt idx="8">
                  <c:v>4.2413267525707461</c:v>
                </c:pt>
                <c:pt idx="9">
                  <c:v>3.7887247890836524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BC-4331-B73F-DE820F213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754895"/>
        <c:axId val="95754415"/>
      </c:scatterChart>
      <c:valAx>
        <c:axId val="95754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754415"/>
        <c:crosses val="autoZero"/>
        <c:crossBetween val="midCat"/>
      </c:valAx>
      <c:valAx>
        <c:axId val="9575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754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Q-Q</a:t>
            </a:r>
            <a:r>
              <a:rPr lang="en-US" baseline="0"/>
              <a:t> </a:t>
            </a:r>
            <a:r>
              <a:rPr lang="ru-RU" baseline="0"/>
              <a:t>график модели 2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Лист1!$AX$26:$AX$35</c:f>
              <c:numCache>
                <c:formatCode>General</c:formatCode>
                <c:ptCount val="10"/>
                <c:pt idx="0">
                  <c:v>-1.6448536269514726</c:v>
                </c:pt>
                <c:pt idx="1">
                  <c:v>-1.0364333894937898</c:v>
                </c:pt>
                <c:pt idx="2">
                  <c:v>-0.67448975019608193</c:v>
                </c:pt>
                <c:pt idx="3">
                  <c:v>-0.38532046640756784</c:v>
                </c:pt>
                <c:pt idx="4">
                  <c:v>-0.12566134685507402</c:v>
                </c:pt>
                <c:pt idx="5">
                  <c:v>0.12566134685507416</c:v>
                </c:pt>
                <c:pt idx="6">
                  <c:v>0.38532046640756784</c:v>
                </c:pt>
                <c:pt idx="7">
                  <c:v>0.67448975019608193</c:v>
                </c:pt>
                <c:pt idx="8">
                  <c:v>1.0364333894937898</c:v>
                </c:pt>
                <c:pt idx="9">
                  <c:v>1.6448536269514715</c:v>
                </c:pt>
              </c:numCache>
            </c:numRef>
          </c:xVal>
          <c:yVal>
            <c:numRef>
              <c:f>Лист1!$AY$26:$AY$35</c:f>
              <c:numCache>
                <c:formatCode>General</c:formatCode>
                <c:ptCount val="10"/>
                <c:pt idx="0">
                  <c:v>-0.32951746862582221</c:v>
                </c:pt>
                <c:pt idx="1">
                  <c:v>-0.13026975135966579</c:v>
                </c:pt>
                <c:pt idx="2">
                  <c:v>-0.11058017476785142</c:v>
                </c:pt>
                <c:pt idx="3">
                  <c:v>-1.855161246612802E-2</c:v>
                </c:pt>
                <c:pt idx="4">
                  <c:v>2.8429690240915129E-2</c:v>
                </c:pt>
                <c:pt idx="5">
                  <c:v>5.802774697751456E-2</c:v>
                </c:pt>
                <c:pt idx="6">
                  <c:v>6.4555214581074161E-2</c:v>
                </c:pt>
                <c:pt idx="7">
                  <c:v>8.7428803769826757E-2</c:v>
                </c:pt>
                <c:pt idx="8">
                  <c:v>0.1250356732644935</c:v>
                </c:pt>
                <c:pt idx="9">
                  <c:v>0.22544187838564689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D3-4012-AD8C-87D94C585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3784831"/>
        <c:axId val="1990970863"/>
      </c:scatterChart>
      <c:valAx>
        <c:axId val="1443784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0970863"/>
        <c:crosses val="autoZero"/>
        <c:crossBetween val="midCat"/>
      </c:valAx>
      <c:valAx>
        <c:axId val="199097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43784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последовательности остатков модели 2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Лист1!$AZ$26:$AZ$35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Лист1!$BA$26:$BA$35</c:f>
              <c:numCache>
                <c:formatCode>General</c:formatCode>
                <c:ptCount val="10"/>
                <c:pt idx="0">
                  <c:v>6.4555214581074161E-2</c:v>
                </c:pt>
                <c:pt idx="1">
                  <c:v>0.22544187838564689</c:v>
                </c:pt>
                <c:pt idx="2">
                  <c:v>5.802774697751456E-2</c:v>
                </c:pt>
                <c:pt idx="3">
                  <c:v>-1.855161246612802E-2</c:v>
                </c:pt>
                <c:pt idx="4">
                  <c:v>2.8429690240915129E-2</c:v>
                </c:pt>
                <c:pt idx="5">
                  <c:v>-0.11058017476785142</c:v>
                </c:pt>
                <c:pt idx="6">
                  <c:v>8.7428803769826757E-2</c:v>
                </c:pt>
                <c:pt idx="7">
                  <c:v>-0.13026975135966579</c:v>
                </c:pt>
                <c:pt idx="8">
                  <c:v>0.1250356732644935</c:v>
                </c:pt>
                <c:pt idx="9">
                  <c:v>-0.32951746862582221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E3-4C02-899A-71400CB04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918975"/>
        <c:axId val="1446917055"/>
      </c:scatterChart>
      <c:valAx>
        <c:axId val="1446918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46917055"/>
        <c:crosses val="autoZero"/>
        <c:crossBetween val="midCat"/>
      </c:valAx>
      <c:valAx>
        <c:axId val="144691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46918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 </a:t>
            </a:r>
            <a:r>
              <a:rPr lang="en-US"/>
              <a:t>X 1 </a:t>
            </a:r>
            <a:r>
              <a:rPr lang="ru-RU"/>
              <a:t>График остатков модели 3</a:t>
            </a:r>
          </a:p>
          <a:p>
            <a:pPr>
              <a:defRPr/>
            </a:pPr>
            <a:endParaRPr lang="ru-RU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Лист1!$BD$2:$BD$11</c:f>
              <c:numCache>
                <c:formatCode>General</c:formatCode>
                <c:ptCount val="10"/>
                <c:pt idx="0">
                  <c:v>36</c:v>
                </c:pt>
                <c:pt idx="1">
                  <c:v>28</c:v>
                </c:pt>
                <c:pt idx="2">
                  <c:v>50</c:v>
                </c:pt>
                <c:pt idx="3">
                  <c:v>52</c:v>
                </c:pt>
                <c:pt idx="4">
                  <c:v>51</c:v>
                </c:pt>
                <c:pt idx="5">
                  <c:v>54</c:v>
                </c:pt>
                <c:pt idx="6">
                  <c:v>25</c:v>
                </c:pt>
                <c:pt idx="7">
                  <c:v>37</c:v>
                </c:pt>
                <c:pt idx="8">
                  <c:v>51</c:v>
                </c:pt>
                <c:pt idx="9">
                  <c:v>29</c:v>
                </c:pt>
              </c:numCache>
            </c:numRef>
          </c:xVal>
          <c:yVal>
            <c:numRef>
              <c:f>Лист1!$BH$41:$BH$50</c:f>
              <c:numCache>
                <c:formatCode>General</c:formatCode>
                <c:ptCount val="10"/>
                <c:pt idx="0">
                  <c:v>6.5494536553537763E-2</c:v>
                </c:pt>
                <c:pt idx="1">
                  <c:v>0.22814933386990077</c:v>
                </c:pt>
                <c:pt idx="2">
                  <c:v>5.6257507126167283E-2</c:v>
                </c:pt>
                <c:pt idx="3">
                  <c:v>-2.0682289980665125E-2</c:v>
                </c:pt>
                <c:pt idx="4">
                  <c:v>2.6478567014712517E-2</c:v>
                </c:pt>
                <c:pt idx="5">
                  <c:v>-0.11306617330592772</c:v>
                </c:pt>
                <c:pt idx="6">
                  <c:v>9.0865275282809854E-2</c:v>
                </c:pt>
                <c:pt idx="7">
                  <c:v>-0.12953756793570337</c:v>
                </c:pt>
                <c:pt idx="8">
                  <c:v>0.12308455003829089</c:v>
                </c:pt>
                <c:pt idx="9">
                  <c:v>-0.32704373866311665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01-456A-91B4-A30F12577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307663"/>
        <c:axId val="124383823"/>
      </c:scatterChart>
      <c:valAx>
        <c:axId val="18443076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383823"/>
        <c:crosses val="autoZero"/>
        <c:crossBetween val="midCat"/>
      </c:valAx>
      <c:valAx>
        <c:axId val="12438382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4430766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Поле корреляции модели 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Лист1!$BD$2:$BD$11</c:f>
              <c:numCache>
                <c:formatCode>General</c:formatCode>
                <c:ptCount val="10"/>
                <c:pt idx="0">
                  <c:v>36</c:v>
                </c:pt>
                <c:pt idx="1">
                  <c:v>28</c:v>
                </c:pt>
                <c:pt idx="2">
                  <c:v>50</c:v>
                </c:pt>
                <c:pt idx="3">
                  <c:v>52</c:v>
                </c:pt>
                <c:pt idx="4">
                  <c:v>51</c:v>
                </c:pt>
                <c:pt idx="5">
                  <c:v>54</c:v>
                </c:pt>
                <c:pt idx="6">
                  <c:v>25</c:v>
                </c:pt>
                <c:pt idx="7">
                  <c:v>37</c:v>
                </c:pt>
                <c:pt idx="8">
                  <c:v>51</c:v>
                </c:pt>
                <c:pt idx="9">
                  <c:v>29</c:v>
                </c:pt>
              </c:numCache>
            </c:numRef>
          </c:xVal>
          <c:yVal>
            <c:numRef>
              <c:f>Лист1!$BE$2:$BE$11</c:f>
              <c:numCache>
                <c:formatCode>General</c:formatCode>
                <c:ptCount val="10"/>
                <c:pt idx="0">
                  <c:v>4.1820501426412067</c:v>
                </c:pt>
                <c:pt idx="1">
                  <c:v>4.3438054218536841</c:v>
                </c:pt>
                <c:pt idx="2">
                  <c:v>4.1743872698956368</c:v>
                </c:pt>
                <c:pt idx="3">
                  <c:v>4.0976723523147758</c:v>
                </c:pt>
                <c:pt idx="4">
                  <c:v>4.1447207695471677</c:v>
                </c:pt>
                <c:pt idx="5">
                  <c:v>4.0055133485154846</c:v>
                </c:pt>
                <c:pt idx="6">
                  <c:v>4.2061840439776361</c:v>
                </c:pt>
                <c:pt idx="7">
                  <c:v>3.9871304779149512</c:v>
                </c:pt>
                <c:pt idx="8">
                  <c:v>4.2413267525707461</c:v>
                </c:pt>
                <c:pt idx="9">
                  <c:v>3.7887247890836524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7F-427A-B2D0-0C954D6AD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613183"/>
        <c:axId val="777617503"/>
      </c:scatterChart>
      <c:valAx>
        <c:axId val="777613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7617503"/>
        <c:crosses val="autoZero"/>
        <c:crossBetween val="midCat"/>
      </c:valAx>
      <c:valAx>
        <c:axId val="77761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7613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</a:t>
            </a:r>
            <a:r>
              <a:rPr lang="ru-RU" baseline="0"/>
              <a:t> рассеяния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Лист1!$BG$41:$BG$50</c:f>
              <c:numCache>
                <c:formatCode>General</c:formatCode>
                <c:ptCount val="10"/>
                <c:pt idx="0">
                  <c:v>4.1165556060876689</c:v>
                </c:pt>
                <c:pt idx="1">
                  <c:v>4.1156560879837834</c:v>
                </c:pt>
                <c:pt idx="2">
                  <c:v>4.1181297627694695</c:v>
                </c:pt>
                <c:pt idx="3">
                  <c:v>4.1183546422954409</c:v>
                </c:pt>
                <c:pt idx="4">
                  <c:v>4.1182422025324552</c:v>
                </c:pt>
                <c:pt idx="5">
                  <c:v>4.1185795218214123</c:v>
                </c:pt>
                <c:pt idx="6">
                  <c:v>4.1153187686948263</c:v>
                </c:pt>
                <c:pt idx="7">
                  <c:v>4.1166680458506546</c:v>
                </c:pt>
                <c:pt idx="8">
                  <c:v>4.1182422025324552</c:v>
                </c:pt>
                <c:pt idx="9">
                  <c:v>4.115768527746769</c:v>
                </c:pt>
              </c:numCache>
            </c:numRef>
          </c:xVal>
          <c:yVal>
            <c:numRef>
              <c:f>Лист1!$BH$41:$BH$50</c:f>
              <c:numCache>
                <c:formatCode>General</c:formatCode>
                <c:ptCount val="10"/>
                <c:pt idx="0">
                  <c:v>6.5494536553537763E-2</c:v>
                </c:pt>
                <c:pt idx="1">
                  <c:v>0.22814933386990077</c:v>
                </c:pt>
                <c:pt idx="2">
                  <c:v>5.6257507126167283E-2</c:v>
                </c:pt>
                <c:pt idx="3">
                  <c:v>-2.0682289980665125E-2</c:v>
                </c:pt>
                <c:pt idx="4">
                  <c:v>2.6478567014712517E-2</c:v>
                </c:pt>
                <c:pt idx="5">
                  <c:v>-0.11306617330592772</c:v>
                </c:pt>
                <c:pt idx="6">
                  <c:v>9.0865275282809854E-2</c:v>
                </c:pt>
                <c:pt idx="7">
                  <c:v>-0.12953756793570337</c:v>
                </c:pt>
                <c:pt idx="8">
                  <c:v>0.12308455003829089</c:v>
                </c:pt>
                <c:pt idx="9">
                  <c:v>-0.32704373866311665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7F-4EF7-A033-48FD0F415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0583695"/>
        <c:axId val="2000579855"/>
      </c:scatterChart>
      <c:valAx>
        <c:axId val="2000583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0579855"/>
        <c:crosses val="autoZero"/>
        <c:crossBetween val="midCat"/>
      </c:valAx>
      <c:valAx>
        <c:axId val="200057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0583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Q-Q</a:t>
            </a:r>
            <a:r>
              <a:rPr lang="en-US" baseline="0"/>
              <a:t> </a:t>
            </a:r>
            <a:r>
              <a:rPr lang="ru-RU" baseline="0"/>
              <a:t>график модели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Лист1!$BV$22:$BV$31</c:f>
              <c:numCache>
                <c:formatCode>General</c:formatCode>
                <c:ptCount val="10"/>
                <c:pt idx="0">
                  <c:v>-1.6448536269514726</c:v>
                </c:pt>
                <c:pt idx="1">
                  <c:v>-1.0364333894937898</c:v>
                </c:pt>
                <c:pt idx="2">
                  <c:v>-0.67448975019608193</c:v>
                </c:pt>
                <c:pt idx="3">
                  <c:v>-0.38532046640756784</c:v>
                </c:pt>
                <c:pt idx="4">
                  <c:v>-0.12566134685507402</c:v>
                </c:pt>
                <c:pt idx="5">
                  <c:v>0.12566134685507416</c:v>
                </c:pt>
                <c:pt idx="6">
                  <c:v>0.38532046640756784</c:v>
                </c:pt>
                <c:pt idx="7">
                  <c:v>0.67448975019608193</c:v>
                </c:pt>
                <c:pt idx="8">
                  <c:v>1.0364333894937898</c:v>
                </c:pt>
                <c:pt idx="9">
                  <c:v>1.6448536269514715</c:v>
                </c:pt>
              </c:numCache>
            </c:numRef>
          </c:xVal>
          <c:yVal>
            <c:numRef>
              <c:f>Лист1!$BW$22:$BW$31</c:f>
              <c:numCache>
                <c:formatCode>General</c:formatCode>
                <c:ptCount val="10"/>
                <c:pt idx="0">
                  <c:v>-0.32704373866311665</c:v>
                </c:pt>
                <c:pt idx="1">
                  <c:v>-0.12953756793570337</c:v>
                </c:pt>
                <c:pt idx="2">
                  <c:v>-0.11306617330592772</c:v>
                </c:pt>
                <c:pt idx="3">
                  <c:v>-2.0682289980665125E-2</c:v>
                </c:pt>
                <c:pt idx="4">
                  <c:v>2.6478567014712517E-2</c:v>
                </c:pt>
                <c:pt idx="5">
                  <c:v>5.6257507126167283E-2</c:v>
                </c:pt>
                <c:pt idx="6">
                  <c:v>6.5494536553537763E-2</c:v>
                </c:pt>
                <c:pt idx="7">
                  <c:v>9.0865275282809854E-2</c:v>
                </c:pt>
                <c:pt idx="8">
                  <c:v>0.12308455003829089</c:v>
                </c:pt>
                <c:pt idx="9">
                  <c:v>0.22814933386990077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89-47F9-8B0F-2F546E8BC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4508063"/>
        <c:axId val="1834509023"/>
      </c:scatterChart>
      <c:valAx>
        <c:axId val="1834508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4509023"/>
        <c:crosses val="autoZero"/>
        <c:crossBetween val="midCat"/>
      </c:valAx>
      <c:valAx>
        <c:axId val="183450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4508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последовательности остатков модели 3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Лист1!$BX$22:$BX$31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Лист1!$BY$22:$BY$31</c:f>
              <c:numCache>
                <c:formatCode>General</c:formatCode>
                <c:ptCount val="10"/>
                <c:pt idx="0">
                  <c:v>6.5494536553537763E-2</c:v>
                </c:pt>
                <c:pt idx="1">
                  <c:v>0.22814933386990077</c:v>
                </c:pt>
                <c:pt idx="2">
                  <c:v>5.6257507126167283E-2</c:v>
                </c:pt>
                <c:pt idx="3">
                  <c:v>-2.0682289980665125E-2</c:v>
                </c:pt>
                <c:pt idx="4">
                  <c:v>2.6478567014712517E-2</c:v>
                </c:pt>
                <c:pt idx="5">
                  <c:v>-0.11306617330592772</c:v>
                </c:pt>
                <c:pt idx="6">
                  <c:v>9.0865275282809854E-2</c:v>
                </c:pt>
                <c:pt idx="7">
                  <c:v>-0.12953756793570337</c:v>
                </c:pt>
                <c:pt idx="8">
                  <c:v>0.12308455003829089</c:v>
                </c:pt>
                <c:pt idx="9">
                  <c:v>-0.32704373866311665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C2-47B4-8975-0DFB726A9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01983"/>
        <c:axId val="86208223"/>
      </c:scatterChart>
      <c:valAx>
        <c:axId val="86201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208223"/>
        <c:crosses val="autoZero"/>
        <c:crossBetween val="midCat"/>
      </c:valAx>
      <c:valAx>
        <c:axId val="8620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201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 </a:t>
            </a:r>
            <a:r>
              <a:rPr lang="en-US"/>
              <a:t>X 1 </a:t>
            </a:r>
            <a:r>
              <a:rPr lang="ru-RU"/>
              <a:t>График остатков модели 4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Лист1!$P$2:$P$11</c:f>
              <c:numCache>
                <c:formatCode>General</c:formatCode>
                <c:ptCount val="10"/>
                <c:pt idx="0">
                  <c:v>36</c:v>
                </c:pt>
                <c:pt idx="1">
                  <c:v>28</c:v>
                </c:pt>
                <c:pt idx="2">
                  <c:v>50</c:v>
                </c:pt>
                <c:pt idx="3">
                  <c:v>52</c:v>
                </c:pt>
                <c:pt idx="4">
                  <c:v>51</c:v>
                </c:pt>
                <c:pt idx="5">
                  <c:v>54</c:v>
                </c:pt>
                <c:pt idx="6">
                  <c:v>25</c:v>
                </c:pt>
                <c:pt idx="7">
                  <c:v>37</c:v>
                </c:pt>
                <c:pt idx="8">
                  <c:v>51</c:v>
                </c:pt>
                <c:pt idx="9">
                  <c:v>29</c:v>
                </c:pt>
              </c:numCache>
            </c:numRef>
          </c:xVal>
          <c:yVal>
            <c:numRef>
              <c:f>Лист1!$CE$46:$CE$55</c:f>
              <c:numCache>
                <c:formatCode>General</c:formatCode>
                <c:ptCount val="10"/>
                <c:pt idx="0">
                  <c:v>11.582983495827648</c:v>
                </c:pt>
                <c:pt idx="1">
                  <c:v>9.9251441346004867</c:v>
                </c:pt>
                <c:pt idx="2">
                  <c:v>0.12693366408348083</c:v>
                </c:pt>
                <c:pt idx="3">
                  <c:v>-4.1381406706757815</c:v>
                </c:pt>
                <c:pt idx="4">
                  <c:v>-1.4784957630094127</c:v>
                </c:pt>
                <c:pt idx="5">
                  <c:v>0.87081193025223769</c:v>
                </c:pt>
                <c:pt idx="6">
                  <c:v>-0.95378027012193911</c:v>
                </c:pt>
                <c:pt idx="7">
                  <c:v>-9.9969647115300191</c:v>
                </c:pt>
                <c:pt idx="8">
                  <c:v>4.9215042369905859</c:v>
                </c:pt>
                <c:pt idx="9">
                  <c:v>-10.85999604682074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64-4382-A225-3455614B4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5839967"/>
        <c:axId val="1435840447"/>
      </c:scatterChart>
      <c:valAx>
        <c:axId val="14358399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35840447"/>
        <c:crosses val="autoZero"/>
        <c:crossBetween val="midCat"/>
      </c:valAx>
      <c:valAx>
        <c:axId val="14358404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3583996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 </a:t>
            </a:r>
            <a:r>
              <a:rPr lang="en-US"/>
              <a:t>X 2 </a:t>
            </a:r>
            <a:r>
              <a:rPr lang="ru-RU"/>
              <a:t>График остатков модели 4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Лист1!$Q$2:$Q$11</c:f>
              <c:numCache>
                <c:formatCode>General</c:formatCode>
                <c:ptCount val="10"/>
                <c:pt idx="0">
                  <c:v>1296</c:v>
                </c:pt>
                <c:pt idx="1">
                  <c:v>784</c:v>
                </c:pt>
                <c:pt idx="2">
                  <c:v>2500</c:v>
                </c:pt>
                <c:pt idx="3">
                  <c:v>2704</c:v>
                </c:pt>
                <c:pt idx="4">
                  <c:v>2601</c:v>
                </c:pt>
                <c:pt idx="5">
                  <c:v>2916</c:v>
                </c:pt>
                <c:pt idx="6">
                  <c:v>625</c:v>
                </c:pt>
                <c:pt idx="7">
                  <c:v>1369</c:v>
                </c:pt>
                <c:pt idx="8">
                  <c:v>2601</c:v>
                </c:pt>
                <c:pt idx="9">
                  <c:v>841</c:v>
                </c:pt>
              </c:numCache>
            </c:numRef>
          </c:xVal>
          <c:yVal>
            <c:numRef>
              <c:f>Лист1!$CE$46:$CE$55</c:f>
              <c:numCache>
                <c:formatCode>General</c:formatCode>
                <c:ptCount val="10"/>
                <c:pt idx="0">
                  <c:v>11.582983495827648</c:v>
                </c:pt>
                <c:pt idx="1">
                  <c:v>9.9251441346004867</c:v>
                </c:pt>
                <c:pt idx="2">
                  <c:v>0.12693366408348083</c:v>
                </c:pt>
                <c:pt idx="3">
                  <c:v>-4.1381406706757815</c:v>
                </c:pt>
                <c:pt idx="4">
                  <c:v>-1.4784957630094127</c:v>
                </c:pt>
                <c:pt idx="5">
                  <c:v>0.87081193025223769</c:v>
                </c:pt>
                <c:pt idx="6">
                  <c:v>-0.95378027012193911</c:v>
                </c:pt>
                <c:pt idx="7">
                  <c:v>-9.9969647115300191</c:v>
                </c:pt>
                <c:pt idx="8">
                  <c:v>4.9215042369905859</c:v>
                </c:pt>
                <c:pt idx="9">
                  <c:v>-10.85999604682074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77-48B8-B087-C695095DA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5087"/>
        <c:axId val="4557887"/>
      </c:scatterChart>
      <c:valAx>
        <c:axId val="45650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557887"/>
        <c:crosses val="autoZero"/>
        <c:crossBetween val="midCat"/>
      </c:valAx>
      <c:valAx>
        <c:axId val="45578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56508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 </a:t>
            </a:r>
            <a:r>
              <a:rPr lang="en-US"/>
              <a:t>X 3 </a:t>
            </a:r>
            <a:r>
              <a:rPr lang="ru-RU"/>
              <a:t>График остатков модели 4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Лист1!$R$2:$R$11</c:f>
              <c:numCache>
                <c:formatCode>General</c:formatCode>
                <c:ptCount val="10"/>
                <c:pt idx="0">
                  <c:v>46656</c:v>
                </c:pt>
                <c:pt idx="1">
                  <c:v>21952</c:v>
                </c:pt>
                <c:pt idx="2">
                  <c:v>125000</c:v>
                </c:pt>
                <c:pt idx="3">
                  <c:v>140608</c:v>
                </c:pt>
                <c:pt idx="4">
                  <c:v>132651</c:v>
                </c:pt>
                <c:pt idx="5">
                  <c:v>157464</c:v>
                </c:pt>
                <c:pt idx="6">
                  <c:v>15625</c:v>
                </c:pt>
                <c:pt idx="7">
                  <c:v>50653</c:v>
                </c:pt>
                <c:pt idx="8">
                  <c:v>132651</c:v>
                </c:pt>
                <c:pt idx="9">
                  <c:v>24389</c:v>
                </c:pt>
              </c:numCache>
            </c:numRef>
          </c:xVal>
          <c:yVal>
            <c:numRef>
              <c:f>Лист1!$CE$46:$CE$55</c:f>
              <c:numCache>
                <c:formatCode>General</c:formatCode>
                <c:ptCount val="10"/>
                <c:pt idx="0">
                  <c:v>11.582983495827648</c:v>
                </c:pt>
                <c:pt idx="1">
                  <c:v>9.9251441346004867</c:v>
                </c:pt>
                <c:pt idx="2">
                  <c:v>0.12693366408348083</c:v>
                </c:pt>
                <c:pt idx="3">
                  <c:v>-4.1381406706757815</c:v>
                </c:pt>
                <c:pt idx="4">
                  <c:v>-1.4784957630094127</c:v>
                </c:pt>
                <c:pt idx="5">
                  <c:v>0.87081193025223769</c:v>
                </c:pt>
                <c:pt idx="6">
                  <c:v>-0.95378027012193911</c:v>
                </c:pt>
                <c:pt idx="7">
                  <c:v>-9.9969647115300191</c:v>
                </c:pt>
                <c:pt idx="8">
                  <c:v>4.9215042369905859</c:v>
                </c:pt>
                <c:pt idx="9">
                  <c:v>-10.85999604682074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D0-4474-A804-A82F11213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0767"/>
        <c:axId val="4561247"/>
      </c:scatterChart>
      <c:valAx>
        <c:axId val="45607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561247"/>
        <c:crosses val="autoZero"/>
        <c:crossBetween val="midCat"/>
      </c:valAx>
      <c:valAx>
        <c:axId val="45612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56076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 </a:t>
            </a:r>
            <a:r>
              <a:rPr lang="en-US"/>
              <a:t>X 4 </a:t>
            </a:r>
            <a:r>
              <a:rPr lang="ru-RU"/>
              <a:t>График остатков модели 4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Лист1!$S$2:$S$11</c:f>
              <c:numCache>
                <c:formatCode>General</c:formatCode>
                <c:ptCount val="10"/>
                <c:pt idx="0">
                  <c:v>1679616</c:v>
                </c:pt>
                <c:pt idx="1">
                  <c:v>614656</c:v>
                </c:pt>
                <c:pt idx="2">
                  <c:v>6250000</c:v>
                </c:pt>
                <c:pt idx="3">
                  <c:v>7311616</c:v>
                </c:pt>
                <c:pt idx="4">
                  <c:v>6765201</c:v>
                </c:pt>
                <c:pt idx="5">
                  <c:v>8503056</c:v>
                </c:pt>
                <c:pt idx="6">
                  <c:v>390625</c:v>
                </c:pt>
                <c:pt idx="7">
                  <c:v>1874161</c:v>
                </c:pt>
                <c:pt idx="8">
                  <c:v>6765201</c:v>
                </c:pt>
                <c:pt idx="9">
                  <c:v>707281</c:v>
                </c:pt>
              </c:numCache>
            </c:numRef>
          </c:xVal>
          <c:yVal>
            <c:numRef>
              <c:f>Лист1!$CE$46:$CE$55</c:f>
              <c:numCache>
                <c:formatCode>General</c:formatCode>
                <c:ptCount val="10"/>
                <c:pt idx="0">
                  <c:v>11.582983495827648</c:v>
                </c:pt>
                <c:pt idx="1">
                  <c:v>9.9251441346004867</c:v>
                </c:pt>
                <c:pt idx="2">
                  <c:v>0.12693366408348083</c:v>
                </c:pt>
                <c:pt idx="3">
                  <c:v>-4.1381406706757815</c:v>
                </c:pt>
                <c:pt idx="4">
                  <c:v>-1.4784957630094127</c:v>
                </c:pt>
                <c:pt idx="5">
                  <c:v>0.87081193025223769</c:v>
                </c:pt>
                <c:pt idx="6">
                  <c:v>-0.95378027012193911</c:v>
                </c:pt>
                <c:pt idx="7">
                  <c:v>-9.9969647115300191</c:v>
                </c:pt>
                <c:pt idx="8">
                  <c:v>4.9215042369905859</c:v>
                </c:pt>
                <c:pt idx="9">
                  <c:v>-10.85999604682074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5C-470B-B3FF-A95F3F959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8367"/>
        <c:axId val="4559327"/>
      </c:scatterChart>
      <c:valAx>
        <c:axId val="45583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4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559327"/>
        <c:crosses val="autoZero"/>
        <c:crossBetween val="midCat"/>
      </c:valAx>
      <c:valAx>
        <c:axId val="455932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55836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 </a:t>
            </a:r>
            <a:r>
              <a:rPr lang="en-US"/>
              <a:t>X 5 </a:t>
            </a:r>
            <a:r>
              <a:rPr lang="ru-RU"/>
              <a:t>График остатков модели 4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Лист1!$T$2:$T$11</c:f>
              <c:numCache>
                <c:formatCode>General</c:formatCode>
                <c:ptCount val="10"/>
                <c:pt idx="0">
                  <c:v>60466176</c:v>
                </c:pt>
                <c:pt idx="1">
                  <c:v>17210368</c:v>
                </c:pt>
                <c:pt idx="2">
                  <c:v>312500000</c:v>
                </c:pt>
                <c:pt idx="3">
                  <c:v>380204032</c:v>
                </c:pt>
                <c:pt idx="4">
                  <c:v>345025251</c:v>
                </c:pt>
                <c:pt idx="5">
                  <c:v>459165024</c:v>
                </c:pt>
                <c:pt idx="6">
                  <c:v>9765625</c:v>
                </c:pt>
                <c:pt idx="7">
                  <c:v>69343957</c:v>
                </c:pt>
                <c:pt idx="8">
                  <c:v>345025251</c:v>
                </c:pt>
                <c:pt idx="9">
                  <c:v>20511149</c:v>
                </c:pt>
              </c:numCache>
            </c:numRef>
          </c:xVal>
          <c:yVal>
            <c:numRef>
              <c:f>Лист1!$CE$46:$CE$55</c:f>
              <c:numCache>
                <c:formatCode>General</c:formatCode>
                <c:ptCount val="10"/>
                <c:pt idx="0">
                  <c:v>11.582983495827648</c:v>
                </c:pt>
                <c:pt idx="1">
                  <c:v>9.9251441346004867</c:v>
                </c:pt>
                <c:pt idx="2">
                  <c:v>0.12693366408348083</c:v>
                </c:pt>
                <c:pt idx="3">
                  <c:v>-4.1381406706757815</c:v>
                </c:pt>
                <c:pt idx="4">
                  <c:v>-1.4784957630094127</c:v>
                </c:pt>
                <c:pt idx="5">
                  <c:v>0.87081193025223769</c:v>
                </c:pt>
                <c:pt idx="6">
                  <c:v>-0.95378027012193911</c:v>
                </c:pt>
                <c:pt idx="7">
                  <c:v>-9.9969647115300191</c:v>
                </c:pt>
                <c:pt idx="8">
                  <c:v>4.9215042369905859</c:v>
                </c:pt>
                <c:pt idx="9">
                  <c:v>-10.85999604682074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28-4B2B-BA09-345F51B6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0767"/>
        <c:axId val="1510464639"/>
      </c:scatterChart>
      <c:valAx>
        <c:axId val="45607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5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10464639"/>
        <c:crosses val="autoZero"/>
        <c:crossBetween val="midCat"/>
      </c:valAx>
      <c:valAx>
        <c:axId val="15104646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56076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 </a:t>
            </a:r>
            <a:r>
              <a:rPr lang="en-US"/>
              <a:t>X 6 </a:t>
            </a:r>
            <a:r>
              <a:rPr lang="ru-RU"/>
              <a:t>График остатков модели 4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Лист1!$U$2:$U$11</c:f>
              <c:numCache>
                <c:formatCode>General</c:formatCode>
                <c:ptCount val="10"/>
                <c:pt idx="0">
                  <c:v>2176782336</c:v>
                </c:pt>
                <c:pt idx="1">
                  <c:v>481890304</c:v>
                </c:pt>
                <c:pt idx="2">
                  <c:v>15625000000</c:v>
                </c:pt>
                <c:pt idx="3">
                  <c:v>19770609664</c:v>
                </c:pt>
                <c:pt idx="4">
                  <c:v>17596287801</c:v>
                </c:pt>
                <c:pt idx="5">
                  <c:v>24794911296</c:v>
                </c:pt>
                <c:pt idx="6">
                  <c:v>244140625</c:v>
                </c:pt>
                <c:pt idx="7">
                  <c:v>2565726409</c:v>
                </c:pt>
                <c:pt idx="8">
                  <c:v>17596287801</c:v>
                </c:pt>
                <c:pt idx="9">
                  <c:v>594823321</c:v>
                </c:pt>
              </c:numCache>
            </c:numRef>
          </c:xVal>
          <c:yVal>
            <c:numRef>
              <c:f>Лист1!$CE$46:$CE$55</c:f>
              <c:numCache>
                <c:formatCode>General</c:formatCode>
                <c:ptCount val="10"/>
                <c:pt idx="0">
                  <c:v>11.582983495827648</c:v>
                </c:pt>
                <c:pt idx="1">
                  <c:v>9.9251441346004867</c:v>
                </c:pt>
                <c:pt idx="2">
                  <c:v>0.12693366408348083</c:v>
                </c:pt>
                <c:pt idx="3">
                  <c:v>-4.1381406706757815</c:v>
                </c:pt>
                <c:pt idx="4">
                  <c:v>-1.4784957630094127</c:v>
                </c:pt>
                <c:pt idx="5">
                  <c:v>0.87081193025223769</c:v>
                </c:pt>
                <c:pt idx="6">
                  <c:v>-0.95378027012193911</c:v>
                </c:pt>
                <c:pt idx="7">
                  <c:v>-9.9969647115300191</c:v>
                </c:pt>
                <c:pt idx="8">
                  <c:v>4.9215042369905859</c:v>
                </c:pt>
                <c:pt idx="9">
                  <c:v>-10.85999604682074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F7-48E0-BA1C-997F9BCD6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355087"/>
        <c:axId val="97349807"/>
      </c:scatterChart>
      <c:valAx>
        <c:axId val="973550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6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7349807"/>
        <c:crosses val="autoZero"/>
        <c:crossBetween val="midCat"/>
      </c:valAx>
      <c:valAx>
        <c:axId val="973498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735508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</a:t>
            </a:r>
            <a:r>
              <a:rPr lang="ru-RU" baseline="0"/>
              <a:t> рассеяния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Лист1!$CD$46:$CD$55</c:f>
              <c:numCache>
                <c:formatCode>General</c:formatCode>
                <c:ptCount val="10"/>
                <c:pt idx="0">
                  <c:v>53.917016504172352</c:v>
                </c:pt>
                <c:pt idx="1">
                  <c:v>67.074855865399513</c:v>
                </c:pt>
                <c:pt idx="2">
                  <c:v>64.873066335916519</c:v>
                </c:pt>
                <c:pt idx="3">
                  <c:v>64.338140670675784</c:v>
                </c:pt>
                <c:pt idx="4">
                  <c:v>64.578495763009414</c:v>
                </c:pt>
                <c:pt idx="5">
                  <c:v>54.029188069747761</c:v>
                </c:pt>
                <c:pt idx="6">
                  <c:v>68.053780270121933</c:v>
                </c:pt>
                <c:pt idx="7">
                  <c:v>63.896964711530018</c:v>
                </c:pt>
                <c:pt idx="8">
                  <c:v>64.578495763009414</c:v>
                </c:pt>
                <c:pt idx="9">
                  <c:v>55.059996046820743</c:v>
                </c:pt>
              </c:numCache>
            </c:numRef>
          </c:xVal>
          <c:yVal>
            <c:numRef>
              <c:f>Лист1!$CE$46:$CE$55</c:f>
              <c:numCache>
                <c:formatCode>General</c:formatCode>
                <c:ptCount val="10"/>
                <c:pt idx="0">
                  <c:v>11.582983495827648</c:v>
                </c:pt>
                <c:pt idx="1">
                  <c:v>9.9251441346004867</c:v>
                </c:pt>
                <c:pt idx="2">
                  <c:v>0.12693366408348083</c:v>
                </c:pt>
                <c:pt idx="3">
                  <c:v>-4.1381406706757815</c:v>
                </c:pt>
                <c:pt idx="4">
                  <c:v>-1.4784957630094127</c:v>
                </c:pt>
                <c:pt idx="5">
                  <c:v>0.87081193025223769</c:v>
                </c:pt>
                <c:pt idx="6">
                  <c:v>-0.95378027012193911</c:v>
                </c:pt>
                <c:pt idx="7">
                  <c:v>-9.9969647115300191</c:v>
                </c:pt>
                <c:pt idx="8">
                  <c:v>4.9215042369905859</c:v>
                </c:pt>
                <c:pt idx="9">
                  <c:v>-10.85999604682074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30-4C49-86E5-6466EBFED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1253391"/>
        <c:axId val="1011250511"/>
      </c:scatterChart>
      <c:valAx>
        <c:axId val="1011253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1250511"/>
        <c:crosses val="autoZero"/>
        <c:crossBetween val="midCat"/>
      </c:valAx>
      <c:valAx>
        <c:axId val="101125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1253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</a:t>
            </a:r>
            <a:r>
              <a:rPr lang="en-US" baseline="0"/>
              <a:t>-Q </a:t>
            </a:r>
            <a:r>
              <a:rPr lang="ru-RU" baseline="0"/>
              <a:t>график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Лист1!$CR$25:$CR$34</c:f>
              <c:numCache>
                <c:formatCode>General</c:formatCode>
                <c:ptCount val="10"/>
                <c:pt idx="0">
                  <c:v>-1.6448536269514726</c:v>
                </c:pt>
                <c:pt idx="1">
                  <c:v>-1.0364333894937898</c:v>
                </c:pt>
                <c:pt idx="2">
                  <c:v>-0.67448975019608193</c:v>
                </c:pt>
                <c:pt idx="3">
                  <c:v>-0.38532046640756784</c:v>
                </c:pt>
                <c:pt idx="4">
                  <c:v>-0.12566134685507402</c:v>
                </c:pt>
                <c:pt idx="5">
                  <c:v>0.12566134685507416</c:v>
                </c:pt>
                <c:pt idx="6">
                  <c:v>0.38532046640756784</c:v>
                </c:pt>
                <c:pt idx="7">
                  <c:v>0.67448975019608193</c:v>
                </c:pt>
                <c:pt idx="8">
                  <c:v>1.0364333894937898</c:v>
                </c:pt>
                <c:pt idx="9">
                  <c:v>1.6448536269514715</c:v>
                </c:pt>
              </c:numCache>
            </c:numRef>
          </c:xVal>
          <c:yVal>
            <c:numRef>
              <c:f>Лист1!$CS$25:$CS$34</c:f>
              <c:numCache>
                <c:formatCode>General</c:formatCode>
                <c:ptCount val="10"/>
                <c:pt idx="0">
                  <c:v>-10.85999604682074</c:v>
                </c:pt>
                <c:pt idx="1">
                  <c:v>-9.9969647115300191</c:v>
                </c:pt>
                <c:pt idx="2">
                  <c:v>-4.1381406706757815</c:v>
                </c:pt>
                <c:pt idx="3">
                  <c:v>-1.4784957630094127</c:v>
                </c:pt>
                <c:pt idx="4">
                  <c:v>-0.95378027012193911</c:v>
                </c:pt>
                <c:pt idx="5">
                  <c:v>0.12693366408348083</c:v>
                </c:pt>
                <c:pt idx="6">
                  <c:v>0.87081193025223769</c:v>
                </c:pt>
                <c:pt idx="7">
                  <c:v>4.9215042369905859</c:v>
                </c:pt>
                <c:pt idx="8">
                  <c:v>9.9251441346004867</c:v>
                </c:pt>
                <c:pt idx="9">
                  <c:v>11.582983495827648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F9-4A1A-8B63-E20283F40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1377871"/>
        <c:axId val="1522991695"/>
      </c:scatterChart>
      <c:valAx>
        <c:axId val="1841377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2991695"/>
        <c:crosses val="autoZero"/>
        <c:crossBetween val="midCat"/>
      </c:valAx>
      <c:valAx>
        <c:axId val="152299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1377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Последовательность</a:t>
            </a:r>
            <a:r>
              <a:rPr lang="ru-RU" baseline="0"/>
              <a:t> остатков модели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Лист1!$CT$25:$CT$34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Лист1!$CU$25:$CU$34</c:f>
              <c:numCache>
                <c:formatCode>General</c:formatCode>
                <c:ptCount val="10"/>
                <c:pt idx="0">
                  <c:v>11.582983495827648</c:v>
                </c:pt>
                <c:pt idx="1">
                  <c:v>9.9251441346004867</c:v>
                </c:pt>
                <c:pt idx="2">
                  <c:v>0.12693366408348083</c:v>
                </c:pt>
                <c:pt idx="3">
                  <c:v>-4.1381406706757815</c:v>
                </c:pt>
                <c:pt idx="4">
                  <c:v>-1.4784957630094127</c:v>
                </c:pt>
                <c:pt idx="5">
                  <c:v>0.87081193025223769</c:v>
                </c:pt>
                <c:pt idx="6">
                  <c:v>-0.95378027012193911</c:v>
                </c:pt>
                <c:pt idx="7">
                  <c:v>-9.9969647115300191</c:v>
                </c:pt>
                <c:pt idx="8">
                  <c:v>4.9215042369905859</c:v>
                </c:pt>
                <c:pt idx="9">
                  <c:v>-10.85999604682074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B9-4AD3-831E-D93F27720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51951"/>
        <c:axId val="65752911"/>
      </c:scatterChart>
      <c:valAx>
        <c:axId val="65751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752911"/>
        <c:crosses val="autoZero"/>
        <c:crossBetween val="midCat"/>
      </c:valAx>
      <c:valAx>
        <c:axId val="6575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751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Поле</a:t>
            </a:r>
            <a:r>
              <a:rPr lang="ru-RU" baseline="0"/>
              <a:t> корреляции модели 4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Лист1!$A$2:$A$11</c:f>
              <c:numCache>
                <c:formatCode>General</c:formatCode>
                <c:ptCount val="10"/>
                <c:pt idx="0">
                  <c:v>36</c:v>
                </c:pt>
                <c:pt idx="1">
                  <c:v>28</c:v>
                </c:pt>
                <c:pt idx="2">
                  <c:v>50</c:v>
                </c:pt>
                <c:pt idx="3">
                  <c:v>52</c:v>
                </c:pt>
                <c:pt idx="4">
                  <c:v>51</c:v>
                </c:pt>
                <c:pt idx="5">
                  <c:v>54</c:v>
                </c:pt>
                <c:pt idx="6">
                  <c:v>25</c:v>
                </c:pt>
                <c:pt idx="7">
                  <c:v>37</c:v>
                </c:pt>
                <c:pt idx="8">
                  <c:v>51</c:v>
                </c:pt>
                <c:pt idx="9">
                  <c:v>29</c:v>
                </c:pt>
              </c:numCache>
            </c:numRef>
          </c:xVal>
          <c:yVal>
            <c:numRef>
              <c:f>Лист1!$B$2:$B$11</c:f>
              <c:numCache>
                <c:formatCode>General</c:formatCode>
                <c:ptCount val="10"/>
                <c:pt idx="0">
                  <c:v>65.5</c:v>
                </c:pt>
                <c:pt idx="1">
                  <c:v>77</c:v>
                </c:pt>
                <c:pt idx="2">
                  <c:v>65</c:v>
                </c:pt>
                <c:pt idx="3">
                  <c:v>60.2</c:v>
                </c:pt>
                <c:pt idx="4">
                  <c:v>63.1</c:v>
                </c:pt>
                <c:pt idx="5">
                  <c:v>54.9</c:v>
                </c:pt>
                <c:pt idx="6">
                  <c:v>67.099999999999994</c:v>
                </c:pt>
                <c:pt idx="7">
                  <c:v>53.9</c:v>
                </c:pt>
                <c:pt idx="8">
                  <c:v>69.5</c:v>
                </c:pt>
                <c:pt idx="9">
                  <c:v>44.2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7F-4EAA-83F7-53383EAEDE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3144351"/>
        <c:axId val="1413140031"/>
      </c:scatterChart>
      <c:valAx>
        <c:axId val="1413144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3140031"/>
        <c:crosses val="autoZero"/>
        <c:crossBetween val="midCat"/>
      </c:valAx>
      <c:valAx>
        <c:axId val="1413140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3144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2</xdr:row>
      <xdr:rowOff>78350</xdr:rowOff>
    </xdr:from>
    <xdr:to>
      <xdr:col>8</xdr:col>
      <xdr:colOff>487680</xdr:colOff>
      <xdr:row>17</xdr:row>
      <xdr:rowOff>51190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FC3C01D-BEC4-4477-118C-4B263AC9E3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311801</xdr:colOff>
      <xdr:row>55</xdr:row>
      <xdr:rowOff>17917</xdr:rowOff>
    </xdr:from>
    <xdr:to>
      <xdr:col>15</xdr:col>
      <xdr:colOff>334661</xdr:colOff>
      <xdr:row>76</xdr:row>
      <xdr:rowOff>173406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3B71BD9-A9E2-B557-2118-9763010E70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71</xdr:row>
      <xdr:rowOff>100912</xdr:rowOff>
    </xdr:from>
    <xdr:to>
      <xdr:col>7</xdr:col>
      <xdr:colOff>308919</xdr:colOff>
      <xdr:row>86</xdr:row>
      <xdr:rowOff>74139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EEFA3167-0B30-8890-9DA6-EA580A7B7F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298622</xdr:colOff>
      <xdr:row>55</xdr:row>
      <xdr:rowOff>183292</xdr:rowOff>
    </xdr:from>
    <xdr:to>
      <xdr:col>6</xdr:col>
      <xdr:colOff>597244</xdr:colOff>
      <xdr:row>70</xdr:row>
      <xdr:rowOff>146221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2CB70F5-1BAC-B59A-938F-F9D84D3032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378527</xdr:colOff>
      <xdr:row>49</xdr:row>
      <xdr:rowOff>137160</xdr:rowOff>
    </xdr:from>
    <xdr:to>
      <xdr:col>23</xdr:col>
      <xdr:colOff>113269</xdr:colOff>
      <xdr:row>64</xdr:row>
      <xdr:rowOff>10296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851766FD-C45E-A89C-8390-6A41805B92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61784</xdr:colOff>
      <xdr:row>14</xdr:row>
      <xdr:rowOff>162698</xdr:rowOff>
    </xdr:from>
    <xdr:to>
      <xdr:col>31</xdr:col>
      <xdr:colOff>381000</xdr:colOff>
      <xdr:row>29</xdr:row>
      <xdr:rowOff>63844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6CEA5073-F50C-C93E-6073-8C9283AE01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545756</xdr:colOff>
      <xdr:row>34</xdr:row>
      <xdr:rowOff>8237</xdr:rowOff>
    </xdr:from>
    <xdr:to>
      <xdr:col>35</xdr:col>
      <xdr:colOff>257432</xdr:colOff>
      <xdr:row>48</xdr:row>
      <xdr:rowOff>115329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D4912E8B-6BCB-E1DC-4D70-65114B9114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1</xdr:colOff>
      <xdr:row>78</xdr:row>
      <xdr:rowOff>172996</xdr:rowOff>
    </xdr:from>
    <xdr:to>
      <xdr:col>14</xdr:col>
      <xdr:colOff>308919</xdr:colOff>
      <xdr:row>93</xdr:row>
      <xdr:rowOff>135925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60CCFE5E-984A-07CC-B505-CD5806F7DF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23</xdr:col>
      <xdr:colOff>370703</xdr:colOff>
      <xdr:row>46</xdr:row>
      <xdr:rowOff>28832</xdr:rowOff>
    </xdr:from>
    <xdr:to>
      <xdr:col>31</xdr:col>
      <xdr:colOff>82379</xdr:colOff>
      <xdr:row>60</xdr:row>
      <xdr:rowOff>146221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D65A13A8-B94E-AB0F-579A-4EA80F44E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41189</xdr:colOff>
      <xdr:row>34</xdr:row>
      <xdr:rowOff>18535</xdr:rowOff>
    </xdr:from>
    <xdr:to>
      <xdr:col>23</xdr:col>
      <xdr:colOff>175054</xdr:colOff>
      <xdr:row>48</xdr:row>
      <xdr:rowOff>115330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783C37AF-DC7C-3F8F-29D9-C3CC53F7AA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39</xdr:col>
      <xdr:colOff>329720</xdr:colOff>
      <xdr:row>14</xdr:row>
      <xdr:rowOff>106268</xdr:rowOff>
    </xdr:from>
    <xdr:to>
      <xdr:col>45</xdr:col>
      <xdr:colOff>329719</xdr:colOff>
      <xdr:row>24</xdr:row>
      <xdr:rowOff>116565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E5C6D8EF-4F10-805A-F6FF-2676E47134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40</xdr:col>
      <xdr:colOff>41188</xdr:colOff>
      <xdr:row>34</xdr:row>
      <xdr:rowOff>193591</xdr:rowOff>
    </xdr:from>
    <xdr:to>
      <xdr:col>47</xdr:col>
      <xdr:colOff>360404</xdr:colOff>
      <xdr:row>49</xdr:row>
      <xdr:rowOff>94736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0CD1C9B8-63A0-E60B-3554-00BF0A9120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36</xdr:col>
      <xdr:colOff>339810</xdr:colOff>
      <xdr:row>52</xdr:row>
      <xdr:rowOff>8237</xdr:rowOff>
    </xdr:from>
    <xdr:to>
      <xdr:col>44</xdr:col>
      <xdr:colOff>51486</xdr:colOff>
      <xdr:row>66</xdr:row>
      <xdr:rowOff>135923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213DB4F6-71E2-20DD-3A2B-CE84515E15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44</xdr:col>
      <xdr:colOff>350107</xdr:colOff>
      <xdr:row>51</xdr:row>
      <xdr:rowOff>28833</xdr:rowOff>
    </xdr:from>
    <xdr:to>
      <xdr:col>51</xdr:col>
      <xdr:colOff>556053</xdr:colOff>
      <xdr:row>65</xdr:row>
      <xdr:rowOff>156520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B75E4B43-A85A-2E04-4D8D-DD22962FD0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60</xdr:col>
      <xdr:colOff>123773</xdr:colOff>
      <xdr:row>14</xdr:row>
      <xdr:rowOff>137158</xdr:rowOff>
    </xdr:from>
    <xdr:to>
      <xdr:col>66</xdr:col>
      <xdr:colOff>339811</xdr:colOff>
      <xdr:row>25</xdr:row>
      <xdr:rowOff>123566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E38DB88A-6996-D36D-E517-0EAAC94F8F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59</xdr:col>
      <xdr:colOff>597244</xdr:colOff>
      <xdr:row>0</xdr:row>
      <xdr:rowOff>18535</xdr:rowOff>
    </xdr:from>
    <xdr:to>
      <xdr:col>67</xdr:col>
      <xdr:colOff>247135</xdr:colOff>
      <xdr:row>13</xdr:row>
      <xdr:rowOff>144162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BBBA51FD-0602-7362-3E7C-84317C23D0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60</xdr:col>
      <xdr:colOff>278027</xdr:colOff>
      <xdr:row>34</xdr:row>
      <xdr:rowOff>193589</xdr:rowOff>
    </xdr:from>
    <xdr:to>
      <xdr:col>67</xdr:col>
      <xdr:colOff>597243</xdr:colOff>
      <xdr:row>49</xdr:row>
      <xdr:rowOff>94735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BCE2EE11-9AC7-D585-F33C-408BEE3729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68</xdr:col>
      <xdr:colOff>288325</xdr:colOff>
      <xdr:row>34</xdr:row>
      <xdr:rowOff>162697</xdr:rowOff>
    </xdr:from>
    <xdr:to>
      <xdr:col>76</xdr:col>
      <xdr:colOff>0</xdr:colOff>
      <xdr:row>49</xdr:row>
      <xdr:rowOff>63843</xdr:rowOff>
    </xdr:to>
    <xdr:graphicFrame macro="">
      <xdr:nvGraphicFramePr>
        <xdr:cNvPr id="20" name="Диаграмма 19">
          <a:extLst>
            <a:ext uri="{FF2B5EF4-FFF2-40B4-BE49-F238E27FC236}">
              <a16:creationId xmlns:a16="http://schemas.microsoft.com/office/drawing/2014/main" id="{138FD2A8-4126-BB94-B116-04D55CD8B0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61</xdr:col>
      <xdr:colOff>545756</xdr:colOff>
      <xdr:row>51</xdr:row>
      <xdr:rowOff>90616</xdr:rowOff>
    </xdr:from>
    <xdr:to>
      <xdr:col>69</xdr:col>
      <xdr:colOff>257432</xdr:colOff>
      <xdr:row>66</xdr:row>
      <xdr:rowOff>32951</xdr:rowOff>
    </xdr:to>
    <xdr:graphicFrame macro="">
      <xdr:nvGraphicFramePr>
        <xdr:cNvPr id="21" name="Диаграмма 20">
          <a:extLst>
            <a:ext uri="{FF2B5EF4-FFF2-40B4-BE49-F238E27FC236}">
              <a16:creationId xmlns:a16="http://schemas.microsoft.com/office/drawing/2014/main" id="{5B460C33-6388-F9BB-F58D-2063E6CED0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68</xdr:col>
      <xdr:colOff>453082</xdr:colOff>
      <xdr:row>2</xdr:row>
      <xdr:rowOff>61783</xdr:rowOff>
    </xdr:from>
    <xdr:to>
      <xdr:col>74</xdr:col>
      <xdr:colOff>457612</xdr:colOff>
      <xdr:row>12</xdr:row>
      <xdr:rowOff>97618</xdr:rowOff>
    </xdr:to>
    <xdr:graphicFrame macro="">
      <xdr:nvGraphicFramePr>
        <xdr:cNvPr id="28" name="Диаграмма 27">
          <a:extLst>
            <a:ext uri="{FF2B5EF4-FFF2-40B4-BE49-F238E27FC236}">
              <a16:creationId xmlns:a16="http://schemas.microsoft.com/office/drawing/2014/main" id="{28E3A3D0-F730-4BFF-96E4-F220D9B011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75</xdr:col>
      <xdr:colOff>144162</xdr:colOff>
      <xdr:row>3</xdr:row>
      <xdr:rowOff>28215</xdr:rowOff>
    </xdr:from>
    <xdr:to>
      <xdr:col>81</xdr:col>
      <xdr:colOff>148693</xdr:colOff>
      <xdr:row>13</xdr:row>
      <xdr:rowOff>64049</xdr:rowOff>
    </xdr:to>
    <xdr:graphicFrame macro="">
      <xdr:nvGraphicFramePr>
        <xdr:cNvPr id="29" name="Диаграмма 28">
          <a:extLst>
            <a:ext uri="{FF2B5EF4-FFF2-40B4-BE49-F238E27FC236}">
              <a16:creationId xmlns:a16="http://schemas.microsoft.com/office/drawing/2014/main" id="{18BA0A2F-9DC3-4988-8010-70C48157F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84</xdr:col>
      <xdr:colOff>1</xdr:colOff>
      <xdr:row>2</xdr:row>
      <xdr:rowOff>120889</xdr:rowOff>
    </xdr:from>
    <xdr:to>
      <xdr:col>90</xdr:col>
      <xdr:colOff>154460</xdr:colOff>
      <xdr:row>17</xdr:row>
      <xdr:rowOff>10297</xdr:rowOff>
    </xdr:to>
    <xdr:graphicFrame macro="">
      <xdr:nvGraphicFramePr>
        <xdr:cNvPr id="30" name="Диаграмма 29">
          <a:extLst>
            <a:ext uri="{FF2B5EF4-FFF2-40B4-BE49-F238E27FC236}">
              <a16:creationId xmlns:a16="http://schemas.microsoft.com/office/drawing/2014/main" id="{03C05E31-E480-44A8-9030-B3961777E3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90</xdr:col>
      <xdr:colOff>494270</xdr:colOff>
      <xdr:row>2</xdr:row>
      <xdr:rowOff>179996</xdr:rowOff>
    </xdr:from>
    <xdr:to>
      <xdr:col>96</xdr:col>
      <xdr:colOff>498801</xdr:colOff>
      <xdr:row>13</xdr:row>
      <xdr:rowOff>53751</xdr:rowOff>
    </xdr:to>
    <xdr:graphicFrame macro="">
      <xdr:nvGraphicFramePr>
        <xdr:cNvPr id="31" name="Диаграмма 30">
          <a:extLst>
            <a:ext uri="{FF2B5EF4-FFF2-40B4-BE49-F238E27FC236}">
              <a16:creationId xmlns:a16="http://schemas.microsoft.com/office/drawing/2014/main" id="{4EC438E1-264D-482D-8297-F35BA51C84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96</xdr:col>
      <xdr:colOff>370702</xdr:colOff>
      <xdr:row>2</xdr:row>
      <xdr:rowOff>128508</xdr:rowOff>
    </xdr:from>
    <xdr:to>
      <xdr:col>102</xdr:col>
      <xdr:colOff>375232</xdr:colOff>
      <xdr:row>13</xdr:row>
      <xdr:rowOff>9883</xdr:rowOff>
    </xdr:to>
    <xdr:graphicFrame macro="">
      <xdr:nvGraphicFramePr>
        <xdr:cNvPr id="32" name="Диаграмма 31">
          <a:extLst>
            <a:ext uri="{FF2B5EF4-FFF2-40B4-BE49-F238E27FC236}">
              <a16:creationId xmlns:a16="http://schemas.microsoft.com/office/drawing/2014/main" id="{CC05C2E6-ACAA-43F0-B4A8-CE5E723442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102</xdr:col>
      <xdr:colOff>300681</xdr:colOff>
      <xdr:row>2</xdr:row>
      <xdr:rowOff>128508</xdr:rowOff>
    </xdr:from>
    <xdr:to>
      <xdr:col>108</xdr:col>
      <xdr:colOff>303152</xdr:colOff>
      <xdr:row>13</xdr:row>
      <xdr:rowOff>12560</xdr:rowOff>
    </xdr:to>
    <xdr:graphicFrame macro="">
      <xdr:nvGraphicFramePr>
        <xdr:cNvPr id="33" name="Диаграмма 32">
          <a:extLst>
            <a:ext uri="{FF2B5EF4-FFF2-40B4-BE49-F238E27FC236}">
              <a16:creationId xmlns:a16="http://schemas.microsoft.com/office/drawing/2014/main" id="{20BBEAEA-44B6-4748-A3E6-DD33980106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83</xdr:col>
      <xdr:colOff>102973</xdr:colOff>
      <xdr:row>39</xdr:row>
      <xdr:rowOff>70022</xdr:rowOff>
    </xdr:from>
    <xdr:to>
      <xdr:col>90</xdr:col>
      <xdr:colOff>422189</xdr:colOff>
      <xdr:row>53</xdr:row>
      <xdr:rowOff>156520</xdr:rowOff>
    </xdr:to>
    <xdr:graphicFrame macro="">
      <xdr:nvGraphicFramePr>
        <xdr:cNvPr id="34" name="Диаграмма 33">
          <a:extLst>
            <a:ext uri="{FF2B5EF4-FFF2-40B4-BE49-F238E27FC236}">
              <a16:creationId xmlns:a16="http://schemas.microsoft.com/office/drawing/2014/main" id="{BEF96B8C-AA4B-4352-E73C-23C775BC11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91</xdr:col>
      <xdr:colOff>535460</xdr:colOff>
      <xdr:row>35</xdr:row>
      <xdr:rowOff>70022</xdr:rowOff>
    </xdr:from>
    <xdr:to>
      <xdr:col>99</xdr:col>
      <xdr:colOff>247136</xdr:colOff>
      <xdr:row>49</xdr:row>
      <xdr:rowOff>156520</xdr:rowOff>
    </xdr:to>
    <xdr:graphicFrame macro="">
      <xdr:nvGraphicFramePr>
        <xdr:cNvPr id="35" name="Диаграмма 34">
          <a:extLst>
            <a:ext uri="{FF2B5EF4-FFF2-40B4-BE49-F238E27FC236}">
              <a16:creationId xmlns:a16="http://schemas.microsoft.com/office/drawing/2014/main" id="{F421207C-01F3-AC57-5F80-66FE589D6A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99</xdr:col>
      <xdr:colOff>597243</xdr:colOff>
      <xdr:row>35</xdr:row>
      <xdr:rowOff>49426</xdr:rowOff>
    </xdr:from>
    <xdr:to>
      <xdr:col>107</xdr:col>
      <xdr:colOff>308919</xdr:colOff>
      <xdr:row>49</xdr:row>
      <xdr:rowOff>135924</xdr:rowOff>
    </xdr:to>
    <xdr:graphicFrame macro="">
      <xdr:nvGraphicFramePr>
        <xdr:cNvPr id="36" name="Диаграмма 35">
          <a:extLst>
            <a:ext uri="{FF2B5EF4-FFF2-40B4-BE49-F238E27FC236}">
              <a16:creationId xmlns:a16="http://schemas.microsoft.com/office/drawing/2014/main" id="{370503E3-F6FD-C062-E327-97B8FEAFB7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101</xdr:col>
      <xdr:colOff>0</xdr:colOff>
      <xdr:row>20</xdr:row>
      <xdr:rowOff>0</xdr:rowOff>
    </xdr:from>
    <xdr:to>
      <xdr:col>108</xdr:col>
      <xdr:colOff>319216</xdr:colOff>
      <xdr:row>34</xdr:row>
      <xdr:rowOff>55605</xdr:rowOff>
    </xdr:to>
    <xdr:graphicFrame macro="">
      <xdr:nvGraphicFramePr>
        <xdr:cNvPr id="39" name="Диаграмма 38">
          <a:extLst>
            <a:ext uri="{FF2B5EF4-FFF2-40B4-BE49-F238E27FC236}">
              <a16:creationId xmlns:a16="http://schemas.microsoft.com/office/drawing/2014/main" id="{23ED7448-9C70-4159-ABE9-C89F844177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222D21-8FD0-4187-BAF4-41CD1F154604}" name="Таблица2" displayName="Таблица2" ref="P107:S112" totalsRowShown="0">
  <autoFilter ref="P107:S112" xr:uid="{E2222D21-8FD0-4187-BAF4-41CD1F154604}"/>
  <tableColumns count="4">
    <tableColumn id="1" xr3:uid="{25E1DAD3-DBF0-4D1B-A65B-BE65025FE6A4}" name="Модель"/>
    <tableColumn id="2" xr3:uid="{27DC431E-FC8E-495D-BB7B-2F806A453E07}" name="R^2"/>
    <tableColumn id="3" xr3:uid="{B41CAD15-5EE4-4F8A-ADC3-47E0E7A54FFC}" name="Эластичность"/>
    <tableColumn id="4" xr3:uid="{34EFD7D9-226B-48FC-8DC1-1EC74AFE0F6A}" name="Средняя относительная ошибка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6959C-441E-47BC-A19A-8682A817105E}">
  <dimension ref="A1:CU125"/>
  <sheetViews>
    <sheetView tabSelected="1" topLeftCell="E96" zoomScale="74" workbookViewId="0">
      <selection activeCell="T110" sqref="T110"/>
    </sheetView>
  </sheetViews>
  <sheetFormatPr defaultRowHeight="14.4" x14ac:dyDescent="0.3"/>
  <cols>
    <col min="1" max="1" width="9" customWidth="1"/>
    <col min="3" max="3" width="17.88671875" customWidth="1"/>
    <col min="14" max="14" width="17.88671875" customWidth="1"/>
    <col min="16" max="16" width="9.88671875" customWidth="1"/>
    <col min="18" max="18" width="15.88671875" customWidth="1"/>
    <col min="19" max="19" width="35.5546875" customWidth="1"/>
    <col min="21" max="21" width="11.5546875" bestFit="1" customWidth="1"/>
    <col min="50" max="50" width="10.44140625" bestFit="1" customWidth="1"/>
  </cols>
  <sheetData>
    <row r="1" spans="1:93" x14ac:dyDescent="0.3">
      <c r="A1" t="s">
        <v>0</v>
      </c>
      <c r="B1" t="s">
        <v>1</v>
      </c>
      <c r="C1" t="s">
        <v>2</v>
      </c>
      <c r="K1" t="s">
        <v>50</v>
      </c>
      <c r="L1" t="s">
        <v>1</v>
      </c>
      <c r="M1" t="s">
        <v>57</v>
      </c>
      <c r="N1" s="5" t="s">
        <v>49</v>
      </c>
      <c r="O1" s="5"/>
      <c r="P1" s="5"/>
      <c r="Q1" t="s">
        <v>63</v>
      </c>
      <c r="R1" t="s">
        <v>64</v>
      </c>
      <c r="S1" t="s">
        <v>65</v>
      </c>
      <c r="T1" t="s">
        <v>66</v>
      </c>
      <c r="U1" t="s">
        <v>67</v>
      </c>
      <c r="AX1" t="s">
        <v>50</v>
      </c>
      <c r="AY1" t="s">
        <v>57</v>
      </c>
      <c r="BD1" t="s">
        <v>0</v>
      </c>
      <c r="BE1" t="s">
        <v>57</v>
      </c>
    </row>
    <row r="2" spans="1:93" x14ac:dyDescent="0.3">
      <c r="A2">
        <v>36</v>
      </c>
      <c r="B2">
        <v>65.5</v>
      </c>
      <c r="C2" t="s">
        <v>3</v>
      </c>
      <c r="D2">
        <f>CORREL(A2:A11,B2:B11)</f>
        <v>-4.9776747489736879E-2</v>
      </c>
      <c r="K2">
        <f>LN(A2)</f>
        <v>3.5835189384561099</v>
      </c>
      <c r="L2">
        <v>65.5</v>
      </c>
      <c r="M2">
        <f>LN(L2)</f>
        <v>4.1820501426412067</v>
      </c>
      <c r="N2" t="s">
        <v>51</v>
      </c>
      <c r="P2">
        <v>36</v>
      </c>
      <c r="Q2">
        <f>A2^2</f>
        <v>1296</v>
      </c>
      <c r="R2">
        <f>A2^3</f>
        <v>46656</v>
      </c>
      <c r="S2">
        <f>A2^4</f>
        <v>1679616</v>
      </c>
      <c r="T2">
        <f>A2^5</f>
        <v>60466176</v>
      </c>
      <c r="U2">
        <f>A2^6</f>
        <v>2176782336</v>
      </c>
      <c r="AX2">
        <v>3.5835189384561099</v>
      </c>
      <c r="AY2">
        <v>4.1820501426412067</v>
      </c>
      <c r="BD2">
        <v>36</v>
      </c>
      <c r="BE2">
        <v>4.1820501426412067</v>
      </c>
    </row>
    <row r="3" spans="1:93" x14ac:dyDescent="0.3">
      <c r="A3">
        <v>28</v>
      </c>
      <c r="B3">
        <v>77</v>
      </c>
      <c r="K3">
        <f t="shared" ref="K3:K11" si="0">LN(A3)</f>
        <v>3.3322045101752038</v>
      </c>
      <c r="L3">
        <v>77</v>
      </c>
      <c r="M3">
        <f t="shared" ref="M3:M11" si="1">LN(L3)</f>
        <v>4.3438054218536841</v>
      </c>
      <c r="N3" t="s">
        <v>52</v>
      </c>
      <c r="P3">
        <v>28</v>
      </c>
      <c r="Q3">
        <f t="shared" ref="Q3:Q11" si="2">A3^2</f>
        <v>784</v>
      </c>
      <c r="R3">
        <f t="shared" ref="R3:R11" si="3">A3^3</f>
        <v>21952</v>
      </c>
      <c r="S3">
        <f t="shared" ref="S3:S11" si="4">A3^4</f>
        <v>614656</v>
      </c>
      <c r="T3">
        <f t="shared" ref="T3:T11" si="5">A3^5</f>
        <v>17210368</v>
      </c>
      <c r="U3">
        <f t="shared" ref="U3:U11" si="6">A3^6</f>
        <v>481890304</v>
      </c>
      <c r="AX3">
        <v>3.3322045101752038</v>
      </c>
      <c r="AY3">
        <v>4.3438054218536841</v>
      </c>
      <c r="BD3">
        <v>28</v>
      </c>
      <c r="BE3">
        <v>4.3438054218536841</v>
      </c>
    </row>
    <row r="4" spans="1:93" x14ac:dyDescent="0.3">
      <c r="A4">
        <v>50</v>
      </c>
      <c r="B4">
        <v>65</v>
      </c>
      <c r="K4">
        <f t="shared" si="0"/>
        <v>3.912023005428146</v>
      </c>
      <c r="L4">
        <v>65</v>
      </c>
      <c r="M4">
        <f t="shared" si="1"/>
        <v>4.1743872698956368</v>
      </c>
      <c r="N4" t="s">
        <v>53</v>
      </c>
      <c r="P4">
        <v>50</v>
      </c>
      <c r="Q4">
        <f t="shared" si="2"/>
        <v>2500</v>
      </c>
      <c r="R4">
        <f t="shared" si="3"/>
        <v>125000</v>
      </c>
      <c r="S4">
        <f t="shared" si="4"/>
        <v>6250000</v>
      </c>
      <c r="T4">
        <f t="shared" si="5"/>
        <v>312500000</v>
      </c>
      <c r="U4">
        <f t="shared" si="6"/>
        <v>15625000000</v>
      </c>
      <c r="AX4">
        <v>3.912023005428146</v>
      </c>
      <c r="AY4">
        <v>4.1743872698956368</v>
      </c>
      <c r="BD4">
        <v>50</v>
      </c>
      <c r="BE4">
        <v>4.1743872698956368</v>
      </c>
    </row>
    <row r="5" spans="1:93" x14ac:dyDescent="0.3">
      <c r="A5">
        <v>52</v>
      </c>
      <c r="B5">
        <v>60.2</v>
      </c>
      <c r="K5">
        <f t="shared" si="0"/>
        <v>3.9512437185814275</v>
      </c>
      <c r="L5">
        <v>60.2</v>
      </c>
      <c r="M5">
        <f t="shared" si="1"/>
        <v>4.0976723523147758</v>
      </c>
      <c r="N5" t="s">
        <v>54</v>
      </c>
      <c r="P5">
        <v>52</v>
      </c>
      <c r="Q5">
        <f t="shared" si="2"/>
        <v>2704</v>
      </c>
      <c r="R5">
        <f t="shared" si="3"/>
        <v>140608</v>
      </c>
      <c r="S5">
        <f t="shared" si="4"/>
        <v>7311616</v>
      </c>
      <c r="T5">
        <f t="shared" si="5"/>
        <v>380204032</v>
      </c>
      <c r="U5">
        <f t="shared" si="6"/>
        <v>19770609664</v>
      </c>
      <c r="AX5">
        <v>3.9512437185814275</v>
      </c>
      <c r="AY5">
        <v>4.0976723523147758</v>
      </c>
      <c r="BD5">
        <v>52</v>
      </c>
      <c r="BE5">
        <v>4.0976723523147758</v>
      </c>
    </row>
    <row r="6" spans="1:93" x14ac:dyDescent="0.3">
      <c r="A6">
        <v>51</v>
      </c>
      <c r="B6">
        <v>63.1</v>
      </c>
      <c r="K6">
        <f t="shared" si="0"/>
        <v>3.9318256327243257</v>
      </c>
      <c r="L6">
        <v>63.1</v>
      </c>
      <c r="M6">
        <f t="shared" si="1"/>
        <v>4.1447207695471677</v>
      </c>
      <c r="N6" t="s">
        <v>55</v>
      </c>
      <c r="P6">
        <v>51</v>
      </c>
      <c r="Q6">
        <f t="shared" si="2"/>
        <v>2601</v>
      </c>
      <c r="R6">
        <f t="shared" si="3"/>
        <v>132651</v>
      </c>
      <c r="S6">
        <f t="shared" si="4"/>
        <v>6765201</v>
      </c>
      <c r="T6">
        <f t="shared" si="5"/>
        <v>345025251</v>
      </c>
      <c r="U6">
        <f t="shared" si="6"/>
        <v>17596287801</v>
      </c>
      <c r="AX6">
        <v>3.9318256327243257</v>
      </c>
      <c r="AY6">
        <v>4.1447207695471677</v>
      </c>
      <c r="BD6">
        <v>51</v>
      </c>
      <c r="BE6">
        <v>4.1447207695471677</v>
      </c>
    </row>
    <row r="7" spans="1:93" x14ac:dyDescent="0.3">
      <c r="A7">
        <v>54</v>
      </c>
      <c r="B7">
        <v>54.9</v>
      </c>
      <c r="K7">
        <f t="shared" si="0"/>
        <v>3.9889840465642745</v>
      </c>
      <c r="L7">
        <v>54.9</v>
      </c>
      <c r="M7">
        <f t="shared" si="1"/>
        <v>4.0055133485154846</v>
      </c>
      <c r="N7" t="s">
        <v>56</v>
      </c>
      <c r="P7">
        <v>54</v>
      </c>
      <c r="Q7">
        <f t="shared" si="2"/>
        <v>2916</v>
      </c>
      <c r="R7">
        <f t="shared" si="3"/>
        <v>157464</v>
      </c>
      <c r="S7">
        <f t="shared" si="4"/>
        <v>8503056</v>
      </c>
      <c r="T7">
        <f t="shared" si="5"/>
        <v>459165024</v>
      </c>
      <c r="U7">
        <f t="shared" si="6"/>
        <v>24794911296</v>
      </c>
      <c r="AX7">
        <v>3.9889840465642745</v>
      </c>
      <c r="AY7">
        <v>4.0055133485154846</v>
      </c>
      <c r="BD7">
        <v>54</v>
      </c>
      <c r="BE7">
        <v>4.0055133485154846</v>
      </c>
    </row>
    <row r="8" spans="1:93" x14ac:dyDescent="0.3">
      <c r="A8">
        <v>25</v>
      </c>
      <c r="B8">
        <v>67.099999999999994</v>
      </c>
      <c r="K8">
        <f t="shared" si="0"/>
        <v>3.2188758248682006</v>
      </c>
      <c r="L8">
        <v>67.099999999999994</v>
      </c>
      <c r="M8">
        <f t="shared" si="1"/>
        <v>4.2061840439776361</v>
      </c>
      <c r="N8" t="s">
        <v>58</v>
      </c>
      <c r="P8">
        <v>25</v>
      </c>
      <c r="Q8">
        <f t="shared" si="2"/>
        <v>625</v>
      </c>
      <c r="R8">
        <f t="shared" si="3"/>
        <v>15625</v>
      </c>
      <c r="S8">
        <f t="shared" si="4"/>
        <v>390625</v>
      </c>
      <c r="T8">
        <f t="shared" si="5"/>
        <v>9765625</v>
      </c>
      <c r="U8">
        <f t="shared" si="6"/>
        <v>244140625</v>
      </c>
      <c r="AX8">
        <v>3.2188758248682006</v>
      </c>
      <c r="AY8">
        <v>4.2061840439776361</v>
      </c>
      <c r="BD8">
        <v>25</v>
      </c>
      <c r="BE8">
        <v>4.2061840439776361</v>
      </c>
    </row>
    <row r="9" spans="1:93" x14ac:dyDescent="0.3">
      <c r="A9">
        <v>37</v>
      </c>
      <c r="B9">
        <v>53.9</v>
      </c>
      <c r="K9">
        <f t="shared" si="0"/>
        <v>3.6109179126442243</v>
      </c>
      <c r="L9">
        <v>53.9</v>
      </c>
      <c r="M9">
        <f t="shared" si="1"/>
        <v>3.9871304779149512</v>
      </c>
      <c r="N9" t="s">
        <v>59</v>
      </c>
      <c r="P9">
        <v>37</v>
      </c>
      <c r="Q9">
        <f t="shared" si="2"/>
        <v>1369</v>
      </c>
      <c r="R9">
        <f t="shared" si="3"/>
        <v>50653</v>
      </c>
      <c r="S9">
        <f t="shared" si="4"/>
        <v>1874161</v>
      </c>
      <c r="T9">
        <f t="shared" si="5"/>
        <v>69343957</v>
      </c>
      <c r="U9">
        <f t="shared" si="6"/>
        <v>2565726409</v>
      </c>
      <c r="AX9">
        <v>3.6109179126442243</v>
      </c>
      <c r="AY9">
        <v>3.9871304779149512</v>
      </c>
      <c r="BD9">
        <v>37</v>
      </c>
      <c r="BE9">
        <v>3.9871304779149512</v>
      </c>
    </row>
    <row r="10" spans="1:93" x14ac:dyDescent="0.3">
      <c r="A10">
        <v>51</v>
      </c>
      <c r="B10">
        <v>69.5</v>
      </c>
      <c r="K10">
        <f t="shared" si="0"/>
        <v>3.9318256327243257</v>
      </c>
      <c r="L10">
        <v>69.5</v>
      </c>
      <c r="M10">
        <f t="shared" si="1"/>
        <v>4.2413267525707461</v>
      </c>
      <c r="N10" t="s">
        <v>55</v>
      </c>
      <c r="P10">
        <v>51</v>
      </c>
      <c r="Q10">
        <f t="shared" si="2"/>
        <v>2601</v>
      </c>
      <c r="R10">
        <f t="shared" si="3"/>
        <v>132651</v>
      </c>
      <c r="S10">
        <f t="shared" si="4"/>
        <v>6765201</v>
      </c>
      <c r="T10">
        <f t="shared" si="5"/>
        <v>345025251</v>
      </c>
      <c r="U10">
        <f t="shared" si="6"/>
        <v>17596287801</v>
      </c>
      <c r="AX10">
        <v>3.9318256327243257</v>
      </c>
      <c r="AY10">
        <v>4.2413267525707461</v>
      </c>
      <c r="BD10">
        <v>51</v>
      </c>
      <c r="BE10">
        <v>4.2413267525707461</v>
      </c>
    </row>
    <row r="11" spans="1:93" x14ac:dyDescent="0.3">
      <c r="A11">
        <v>29</v>
      </c>
      <c r="B11">
        <v>44.2</v>
      </c>
      <c r="K11">
        <f t="shared" si="0"/>
        <v>3.3672958299864741</v>
      </c>
      <c r="L11">
        <v>44.2</v>
      </c>
      <c r="M11">
        <f t="shared" si="1"/>
        <v>3.7887247890836524</v>
      </c>
      <c r="N11" t="s">
        <v>60</v>
      </c>
      <c r="P11">
        <v>29</v>
      </c>
      <c r="Q11">
        <f t="shared" si="2"/>
        <v>841</v>
      </c>
      <c r="R11">
        <f t="shared" si="3"/>
        <v>24389</v>
      </c>
      <c r="S11">
        <f t="shared" si="4"/>
        <v>707281</v>
      </c>
      <c r="T11">
        <f t="shared" si="5"/>
        <v>20511149</v>
      </c>
      <c r="U11">
        <f t="shared" si="6"/>
        <v>594823321</v>
      </c>
      <c r="AX11">
        <v>3.3672958299864741</v>
      </c>
      <c r="AY11">
        <v>3.7887247890836524</v>
      </c>
      <c r="BD11">
        <v>29</v>
      </c>
      <c r="BE11">
        <v>3.7887247890836524</v>
      </c>
    </row>
    <row r="12" spans="1:93" x14ac:dyDescent="0.3">
      <c r="N12" t="s">
        <v>61</v>
      </c>
    </row>
    <row r="13" spans="1:93" x14ac:dyDescent="0.3">
      <c r="N13" t="s">
        <v>62</v>
      </c>
    </row>
    <row r="14" spans="1:93" x14ac:dyDescent="0.3">
      <c r="N14" t="s">
        <v>69</v>
      </c>
    </row>
    <row r="15" spans="1:93" x14ac:dyDescent="0.3">
      <c r="N15" t="s">
        <v>82</v>
      </c>
      <c r="AL15" t="s">
        <v>83</v>
      </c>
      <c r="BF15" t="s">
        <v>88</v>
      </c>
    </row>
    <row r="16" spans="1:93" x14ac:dyDescent="0.3">
      <c r="N16" t="s">
        <v>70</v>
      </c>
      <c r="V16" t="s">
        <v>76</v>
      </c>
      <c r="AL16" t="s">
        <v>79</v>
      </c>
      <c r="AX16" t="s">
        <v>80</v>
      </c>
      <c r="BF16" t="s">
        <v>87</v>
      </c>
      <c r="BR16" t="s">
        <v>89</v>
      </c>
      <c r="CC16" t="s">
        <v>92</v>
      </c>
      <c r="CO16" t="s">
        <v>98</v>
      </c>
    </row>
    <row r="17" spans="1:99" x14ac:dyDescent="0.3">
      <c r="N17" t="s">
        <v>5</v>
      </c>
      <c r="Q17" t="s">
        <v>71</v>
      </c>
      <c r="V17">
        <v>1</v>
      </c>
      <c r="W17" t="s">
        <v>42</v>
      </c>
      <c r="AL17" t="s">
        <v>5</v>
      </c>
      <c r="AX17" t="s">
        <v>72</v>
      </c>
      <c r="BF17" t="s">
        <v>5</v>
      </c>
      <c r="BR17" t="s">
        <v>72</v>
      </c>
      <c r="CC17" t="s">
        <v>5</v>
      </c>
      <c r="CO17" t="s">
        <v>72</v>
      </c>
    </row>
    <row r="18" spans="1:99" ht="15" thickBot="1" x14ac:dyDescent="0.35">
      <c r="Q18" t="s">
        <v>72</v>
      </c>
      <c r="V18">
        <v>2</v>
      </c>
      <c r="W18" t="s">
        <v>77</v>
      </c>
      <c r="AW18" t="s">
        <v>36</v>
      </c>
      <c r="AX18">
        <f>AM21</f>
        <v>4.3060034290784111E-5</v>
      </c>
      <c r="BQ18" t="s">
        <v>90</v>
      </c>
      <c r="BR18" s="1">
        <v>6.7638825381879507E-5</v>
      </c>
      <c r="CN18" t="s">
        <v>99</v>
      </c>
      <c r="CO18" s="1">
        <v>0.35261725641561587</v>
      </c>
    </row>
    <row r="19" spans="1:99" x14ac:dyDescent="0.3">
      <c r="C19" t="s">
        <v>4</v>
      </c>
      <c r="N19" s="4" t="s">
        <v>6</v>
      </c>
      <c r="O19" s="4"/>
      <c r="P19" t="s">
        <v>36</v>
      </c>
      <c r="Q19" s="1">
        <v>4.2152209496809706E-3</v>
      </c>
      <c r="V19">
        <v>3</v>
      </c>
      <c r="W19" t="s">
        <v>46</v>
      </c>
      <c r="AL19" s="4" t="s">
        <v>6</v>
      </c>
      <c r="AM19" s="4"/>
      <c r="AX19" t="s">
        <v>81</v>
      </c>
      <c r="BF19" s="4" t="s">
        <v>6</v>
      </c>
      <c r="BG19" s="4"/>
      <c r="BR19" t="s">
        <v>81</v>
      </c>
      <c r="CC19" s="4" t="s">
        <v>6</v>
      </c>
      <c r="CD19" s="4"/>
      <c r="CO19" t="s">
        <v>100</v>
      </c>
    </row>
    <row r="20" spans="1:99" x14ac:dyDescent="0.3">
      <c r="B20" cm="1">
        <f t="array" ref="B20:C24">LINEST(B2:B11,A2:A11,TRUE,TRUE)</f>
        <v>-4.0098296754512354E-2</v>
      </c>
      <c r="C20">
        <v>63.696059655961356</v>
      </c>
      <c r="E20" t="s">
        <v>5</v>
      </c>
      <c r="N20" s="1" t="s">
        <v>7</v>
      </c>
      <c r="O20" s="1">
        <v>6.4924732958102888E-2</v>
      </c>
      <c r="Q20" t="s">
        <v>73</v>
      </c>
      <c r="V20">
        <f>_xlfn.NORM.S.INV((X20-0.5)/10)</f>
        <v>-1.6448536269514726</v>
      </c>
      <c r="W20" cm="1">
        <f t="array" ref="W20:W29">_xlfn._xlws.SORT(P41:P50)</f>
        <v>-18.475863841791458</v>
      </c>
      <c r="X20">
        <v>1</v>
      </c>
      <c r="AL20" s="1" t="s">
        <v>7</v>
      </c>
      <c r="AM20" s="1">
        <v>6.5620144994341569E-3</v>
      </c>
      <c r="AW20" t="s">
        <v>75</v>
      </c>
      <c r="AX20">
        <f>AP28</f>
        <v>3.4449510829744919E-4</v>
      </c>
      <c r="BF20" s="1" t="s">
        <v>7</v>
      </c>
      <c r="BG20" s="1">
        <v>8.2242826667059243E-3</v>
      </c>
      <c r="BQ20" t="s">
        <v>75</v>
      </c>
      <c r="BR20">
        <f>BJ28</f>
        <v>5.411472056163826E-4</v>
      </c>
      <c r="CC20" s="1" t="s">
        <v>7</v>
      </c>
      <c r="CD20" s="1">
        <v>0.59381584385701247</v>
      </c>
      <c r="CN20" t="s">
        <v>101</v>
      </c>
      <c r="CO20">
        <f>CG28</f>
        <v>0.27234063613069831</v>
      </c>
    </row>
    <row r="21" spans="1:99" ht="15" thickBot="1" x14ac:dyDescent="0.35">
      <c r="B21">
        <v>0.28445640550991569</v>
      </c>
      <c r="C21">
        <v>12.147654095724949</v>
      </c>
      <c r="N21" s="1" t="s">
        <v>8</v>
      </c>
      <c r="O21" s="1">
        <v>4.2152209496809706E-3</v>
      </c>
      <c r="P21" t="s">
        <v>75</v>
      </c>
      <c r="Q21">
        <f>R28</f>
        <v>3.3864514006338046E-2</v>
      </c>
      <c r="V21">
        <f t="shared" ref="V21:V29" si="7">_xlfn.NORM.S.INV((X21-0.5)/10)</f>
        <v>-1.0364333894937898</v>
      </c>
      <c r="W21">
        <v>-8.2849816680888111</v>
      </c>
      <c r="X21">
        <v>2</v>
      </c>
      <c r="AL21" s="1" t="s">
        <v>8</v>
      </c>
      <c r="AM21" s="1">
        <v>4.3060034290784111E-5</v>
      </c>
      <c r="AW21" t="s">
        <v>74</v>
      </c>
      <c r="AX21">
        <f>FINV(0.05,1,8)</f>
        <v>5.3176550715787174</v>
      </c>
      <c r="BF21" s="1" t="s">
        <v>8</v>
      </c>
      <c r="BG21" s="1">
        <v>6.7638825381879507E-5</v>
      </c>
      <c r="BQ21" t="s">
        <v>74</v>
      </c>
      <c r="BR21">
        <f>FINV(0.05,1,8)</f>
        <v>5.3176550715787174</v>
      </c>
      <c r="CC21" s="1" t="s">
        <v>8</v>
      </c>
      <c r="CD21" s="1">
        <v>0.35261725641561587</v>
      </c>
      <c r="CN21" t="s">
        <v>74</v>
      </c>
      <c r="CO21">
        <f>FINV(0.05,6,3)</f>
        <v>8.9406451207703839</v>
      </c>
    </row>
    <row r="22" spans="1:99" x14ac:dyDescent="0.3">
      <c r="B22">
        <v>2.4777245906569896E-3</v>
      </c>
      <c r="C22">
        <v>9.7718124508556272</v>
      </c>
      <c r="E22" s="4" t="s">
        <v>6</v>
      </c>
      <c r="F22" s="4"/>
      <c r="N22" s="1" t="s">
        <v>9</v>
      </c>
      <c r="O22" s="1">
        <v>-0.1202578764316089</v>
      </c>
      <c r="P22" t="s">
        <v>74</v>
      </c>
      <c r="Q22">
        <f>FINV(0.05,1,8)</f>
        <v>5.3176550715787174</v>
      </c>
      <c r="R22" t="str">
        <f>IF(Q22&gt;Q21,"Незначимо","Значимо")</f>
        <v>Незначимо</v>
      </c>
      <c r="V22">
        <f t="shared" si="7"/>
        <v>-0.67448975019608193</v>
      </c>
      <c r="W22">
        <v>-6.5232037389396353</v>
      </c>
      <c r="X22">
        <v>3</v>
      </c>
      <c r="AL22" s="1" t="s">
        <v>9</v>
      </c>
      <c r="AM22" s="1">
        <v>-0.12495155746142286</v>
      </c>
      <c r="AX22" t="s">
        <v>84</v>
      </c>
      <c r="BF22" s="1" t="s">
        <v>9</v>
      </c>
      <c r="BG22" s="1">
        <v>-0.12492390632144539</v>
      </c>
      <c r="BR22" t="s">
        <v>84</v>
      </c>
      <c r="BV22">
        <f>_xlfn.NORM.S.INV((BX22-0.5)/10)</f>
        <v>-1.6448536269514726</v>
      </c>
      <c r="BW22" cm="1">
        <f t="array" ref="BW22:BW31">_xlfn._xlws.SORT(BH41:BH50)</f>
        <v>-0.32704373866311665</v>
      </c>
      <c r="BX22" s="1">
        <v>1</v>
      </c>
      <c r="BY22" s="1">
        <v>6.5494536553537763E-2</v>
      </c>
      <c r="CC22" s="1" t="s">
        <v>9</v>
      </c>
      <c r="CD22" s="1">
        <v>-0.94214823075315246</v>
      </c>
      <c r="CO22" t="s">
        <v>102</v>
      </c>
    </row>
    <row r="23" spans="1:99" x14ac:dyDescent="0.3">
      <c r="B23">
        <v>1.9871031669064083E-2</v>
      </c>
      <c r="C23">
        <v>8</v>
      </c>
      <c r="E23" s="1" t="s">
        <v>7</v>
      </c>
      <c r="F23" s="1">
        <v>4.9776747489736504E-2</v>
      </c>
      <c r="N23" s="1" t="s">
        <v>10</v>
      </c>
      <c r="O23" s="1">
        <v>9.7632984112430616</v>
      </c>
      <c r="V23">
        <f t="shared" si="7"/>
        <v>-0.38532046640756784</v>
      </c>
      <c r="W23">
        <v>-1.2992479711962659</v>
      </c>
      <c r="X23">
        <v>4</v>
      </c>
      <c r="AL23" s="1" t="s">
        <v>10</v>
      </c>
      <c r="AM23" s="1">
        <v>0.16604544028259516</v>
      </c>
      <c r="AW23">
        <v>1</v>
      </c>
      <c r="AX23" t="s">
        <v>42</v>
      </c>
      <c r="BF23" s="1" t="s">
        <v>10</v>
      </c>
      <c r="BG23" s="1">
        <v>0.1660433995840889</v>
      </c>
      <c r="BQ23">
        <v>1</v>
      </c>
      <c r="BR23" t="s">
        <v>42</v>
      </c>
      <c r="BV23">
        <f t="shared" ref="BV23:BV31" si="8">_xlfn.NORM.S.INV((BX23-0.5)/10)</f>
        <v>-1.0364333894937898</v>
      </c>
      <c r="BW23">
        <v>-0.12953756793570337</v>
      </c>
      <c r="BX23" s="1">
        <v>2</v>
      </c>
      <c r="BY23" s="1">
        <v>0.22814933386990077</v>
      </c>
      <c r="CC23" s="1" t="s">
        <v>10</v>
      </c>
      <c r="CD23" s="1">
        <v>12.855197322067777</v>
      </c>
      <c r="CN23">
        <v>1</v>
      </c>
      <c r="CO23" t="s">
        <v>42</v>
      </c>
    </row>
    <row r="24" spans="1:99" ht="15" thickBot="1" x14ac:dyDescent="0.35">
      <c r="B24">
        <v>1.897451402423485</v>
      </c>
      <c r="C24">
        <v>763.90654859757637</v>
      </c>
      <c r="E24" s="1" t="s">
        <v>8</v>
      </c>
      <c r="F24" s="1">
        <v>2.4777245906569896E-3</v>
      </c>
      <c r="N24" s="2" t="s">
        <v>11</v>
      </c>
      <c r="O24" s="2">
        <v>10</v>
      </c>
      <c r="V24">
        <f t="shared" si="7"/>
        <v>-0.12566134685507402</v>
      </c>
      <c r="W24">
        <v>1.5616258868272226</v>
      </c>
      <c r="X24">
        <v>5</v>
      </c>
      <c r="AL24" s="2" t="s">
        <v>11</v>
      </c>
      <c r="AM24" s="2">
        <v>10</v>
      </c>
      <c r="AW24">
        <v>2</v>
      </c>
      <c r="AX24" t="s">
        <v>85</v>
      </c>
      <c r="BF24" s="2" t="s">
        <v>11</v>
      </c>
      <c r="BG24" s="2">
        <v>10</v>
      </c>
      <c r="BQ24">
        <v>2</v>
      </c>
      <c r="BR24" t="s">
        <v>85</v>
      </c>
      <c r="BV24">
        <f t="shared" si="8"/>
        <v>-0.67448975019608193</v>
      </c>
      <c r="BW24">
        <v>-0.11306617330592772</v>
      </c>
      <c r="BX24" s="1">
        <v>3</v>
      </c>
      <c r="BY24" s="1">
        <v>5.6257507126167283E-2</v>
      </c>
      <c r="CC24" s="2" t="s">
        <v>11</v>
      </c>
      <c r="CD24" s="2">
        <v>10</v>
      </c>
      <c r="CN24">
        <v>2</v>
      </c>
      <c r="CO24" t="s">
        <v>85</v>
      </c>
    </row>
    <row r="25" spans="1:99" x14ac:dyDescent="0.3">
      <c r="C25" t="s">
        <v>37</v>
      </c>
      <c r="E25" s="1" t="s">
        <v>9</v>
      </c>
      <c r="F25" s="1">
        <v>-0.12221255983551088</v>
      </c>
      <c r="V25">
        <f t="shared" si="7"/>
        <v>0.12566134685507416</v>
      </c>
      <c r="W25">
        <v>3.2598112346728811</v>
      </c>
      <c r="X25">
        <v>6</v>
      </c>
      <c r="AW25">
        <v>3</v>
      </c>
      <c r="AX25" t="s">
        <v>46</v>
      </c>
      <c r="AZ25" t="s">
        <v>48</v>
      </c>
      <c r="BA25" t="s">
        <v>86</v>
      </c>
      <c r="BQ25">
        <v>3</v>
      </c>
      <c r="BR25" t="s">
        <v>46</v>
      </c>
      <c r="BV25">
        <f t="shared" si="8"/>
        <v>-0.38532046640756784</v>
      </c>
      <c r="BW25">
        <v>-2.0682289980665125E-2</v>
      </c>
      <c r="BX25" s="1">
        <v>4</v>
      </c>
      <c r="BY25" s="1">
        <v>-2.0682289980665125E-2</v>
      </c>
      <c r="CN25">
        <v>3</v>
      </c>
      <c r="CO25" t="s">
        <v>46</v>
      </c>
      <c r="CR25">
        <f>_xlfn.NORM.S.INV((CT25-0.5)/10)</f>
        <v>-1.6448536269514726</v>
      </c>
      <c r="CS25" cm="1">
        <f t="array" ref="CS25:CS34">_xlfn._xlws.SORT(CE46:CE55)</f>
        <v>-10.85999604682074</v>
      </c>
      <c r="CT25" s="1">
        <v>1</v>
      </c>
      <c r="CU25" s="1">
        <v>11.582983495827648</v>
      </c>
    </row>
    <row r="26" spans="1:99" ht="15" thickBot="1" x14ac:dyDescent="0.35">
      <c r="A26" t="s">
        <v>36</v>
      </c>
      <c r="B26">
        <f>F24</f>
        <v>2.4777245906569896E-3</v>
      </c>
      <c r="E26" s="1" t="s">
        <v>10</v>
      </c>
      <c r="F26" s="1">
        <v>9.7718124508556272</v>
      </c>
      <c r="N26" t="s">
        <v>12</v>
      </c>
      <c r="V26">
        <f t="shared" si="7"/>
        <v>0.38532046640756784</v>
      </c>
      <c r="W26">
        <v>3.4217249196155279</v>
      </c>
      <c r="X26">
        <v>7</v>
      </c>
      <c r="AL26" t="s">
        <v>12</v>
      </c>
      <c r="AX26">
        <f>_xlfn.NORM.S.INV((AZ26-0.5)/10)</f>
        <v>-1.6448536269514726</v>
      </c>
      <c r="AY26" cm="1">
        <f t="array" ref="AY26:AY35">_xlfn._xlws.SORT(AN41:AN50)</f>
        <v>-0.32951746862582221</v>
      </c>
      <c r="AZ26" s="1">
        <v>1</v>
      </c>
      <c r="BA26" s="1">
        <v>6.4555214581074161E-2</v>
      </c>
      <c r="BF26" t="s">
        <v>12</v>
      </c>
      <c r="BQ26">
        <v>4</v>
      </c>
      <c r="BR26" t="s">
        <v>91</v>
      </c>
      <c r="BV26">
        <f t="shared" si="8"/>
        <v>-0.12566134685507402</v>
      </c>
      <c r="BW26">
        <v>2.6478567014712517E-2</v>
      </c>
      <c r="BX26" s="1">
        <v>5</v>
      </c>
      <c r="BY26" s="1">
        <v>2.6478567014712517E-2</v>
      </c>
      <c r="CC26" t="s">
        <v>12</v>
      </c>
      <c r="CN26">
        <v>4</v>
      </c>
      <c r="CO26" t="s">
        <v>103</v>
      </c>
      <c r="CR26">
        <f t="shared" ref="CR26:CR34" si="9">_xlfn.NORM.S.INV((CT26-0.5)/10)</f>
        <v>-1.0364333894937898</v>
      </c>
      <c r="CS26">
        <v>-9.9969647115300191</v>
      </c>
      <c r="CT26" s="1">
        <v>2</v>
      </c>
      <c r="CU26" s="1">
        <v>9.9251441346004867</v>
      </c>
    </row>
    <row r="27" spans="1:99" ht="15" thickBot="1" x14ac:dyDescent="0.35">
      <c r="C27" t="s">
        <v>38</v>
      </c>
      <c r="E27" s="2" t="s">
        <v>11</v>
      </c>
      <c r="F27" s="2">
        <v>10</v>
      </c>
      <c r="N27" s="3"/>
      <c r="O27" s="3" t="s">
        <v>17</v>
      </c>
      <c r="P27" s="3" t="s">
        <v>18</v>
      </c>
      <c r="Q27" s="3" t="s">
        <v>19</v>
      </c>
      <c r="R27" s="3" t="s">
        <v>20</v>
      </c>
      <c r="S27" s="3" t="s">
        <v>21</v>
      </c>
      <c r="V27">
        <f t="shared" si="7"/>
        <v>0.67448975019608193</v>
      </c>
      <c r="W27">
        <v>4.1250797921410651</v>
      </c>
      <c r="X27">
        <v>8</v>
      </c>
      <c r="AL27" s="3"/>
      <c r="AM27" s="3" t="s">
        <v>17</v>
      </c>
      <c r="AN27" s="3" t="s">
        <v>18</v>
      </c>
      <c r="AO27" s="3" t="s">
        <v>19</v>
      </c>
      <c r="AP27" s="3" t="s">
        <v>20</v>
      </c>
      <c r="AQ27" s="3" t="s">
        <v>21</v>
      </c>
      <c r="AX27">
        <f t="shared" ref="AX27:AX35" si="10">_xlfn.NORM.S.INV((AZ27-0.5)/10)</f>
        <v>-1.0364333894937898</v>
      </c>
      <c r="AY27">
        <v>-0.13026975135966579</v>
      </c>
      <c r="AZ27" s="1">
        <v>2</v>
      </c>
      <c r="BA27" s="1">
        <v>0.22544187838564689</v>
      </c>
      <c r="BF27" s="3"/>
      <c r="BG27" s="3" t="s">
        <v>17</v>
      </c>
      <c r="BH27" s="3" t="s">
        <v>18</v>
      </c>
      <c r="BI27" s="3" t="s">
        <v>19</v>
      </c>
      <c r="BJ27" s="3" t="s">
        <v>20</v>
      </c>
      <c r="BK27" s="3" t="s">
        <v>21</v>
      </c>
      <c r="BV27">
        <f t="shared" si="8"/>
        <v>0.12566134685507416</v>
      </c>
      <c r="BW27">
        <v>5.6257507126167283E-2</v>
      </c>
      <c r="BX27" s="1">
        <v>6</v>
      </c>
      <c r="BY27" s="1">
        <v>-0.11306617330592772</v>
      </c>
      <c r="CC27" s="3"/>
      <c r="CD27" s="3" t="s">
        <v>17</v>
      </c>
      <c r="CE27" s="3" t="s">
        <v>18</v>
      </c>
      <c r="CF27" s="3" t="s">
        <v>19</v>
      </c>
      <c r="CG27" s="3" t="s">
        <v>20</v>
      </c>
      <c r="CH27" s="3" t="s">
        <v>21</v>
      </c>
      <c r="CR27">
        <f t="shared" si="9"/>
        <v>-0.67448975019608193</v>
      </c>
      <c r="CS27">
        <v>-4.1381406706757815</v>
      </c>
      <c r="CT27" s="1">
        <v>3</v>
      </c>
      <c r="CU27" s="1">
        <v>0.12693366408348083</v>
      </c>
    </row>
    <row r="28" spans="1:99" x14ac:dyDescent="0.3">
      <c r="A28" t="s">
        <v>39</v>
      </c>
      <c r="B28">
        <f>I31</f>
        <v>1.9871031669064083E-2</v>
      </c>
      <c r="N28" s="1" t="s">
        <v>13</v>
      </c>
      <c r="O28" s="1">
        <v>1</v>
      </c>
      <c r="P28" s="1">
        <v>3.2280330641494857</v>
      </c>
      <c r="Q28" s="1">
        <v>3.2280330641494857</v>
      </c>
      <c r="R28" s="1">
        <v>3.3864514006338046E-2</v>
      </c>
      <c r="S28" s="1">
        <v>0.85857429179577427</v>
      </c>
      <c r="V28">
        <f t="shared" si="7"/>
        <v>1.0364333894937898</v>
      </c>
      <c r="W28">
        <v>7.9616258868272212</v>
      </c>
      <c r="X28">
        <v>9</v>
      </c>
      <c r="AL28" s="1" t="s">
        <v>13</v>
      </c>
      <c r="AM28" s="1">
        <v>1</v>
      </c>
      <c r="AN28" s="1">
        <v>9.4981050286491175E-6</v>
      </c>
      <c r="AO28" s="1">
        <v>9.4981050286491175E-6</v>
      </c>
      <c r="AP28" s="1">
        <v>3.4449510829744919E-4</v>
      </c>
      <c r="AQ28" s="1">
        <v>0.9856462113677642</v>
      </c>
      <c r="AX28">
        <f t="shared" si="10"/>
        <v>-0.67448975019608193</v>
      </c>
      <c r="AY28">
        <v>-0.11058017476785142</v>
      </c>
      <c r="AZ28" s="1">
        <v>3</v>
      </c>
      <c r="BA28" s="1">
        <v>5.802774697751456E-2</v>
      </c>
      <c r="BF28" s="1" t="s">
        <v>13</v>
      </c>
      <c r="BG28" s="1">
        <v>1</v>
      </c>
      <c r="BH28" s="1">
        <v>1.4919650624362069E-5</v>
      </c>
      <c r="BI28" s="1">
        <v>1.4919650624362069E-5</v>
      </c>
      <c r="BJ28" s="1">
        <v>5.411472056163826E-4</v>
      </c>
      <c r="BK28" s="1">
        <v>0.98201059848148919</v>
      </c>
      <c r="BV28">
        <f t="shared" si="8"/>
        <v>0.38532046640756784</v>
      </c>
      <c r="BW28">
        <v>6.5494536553537763E-2</v>
      </c>
      <c r="BX28" s="1">
        <v>7</v>
      </c>
      <c r="BY28" s="1">
        <v>9.0865275282809854E-2</v>
      </c>
      <c r="CC28" s="1" t="s">
        <v>13</v>
      </c>
      <c r="CD28" s="1">
        <v>6</v>
      </c>
      <c r="CE28" s="1">
        <v>270.03570543210424</v>
      </c>
      <c r="CF28" s="1">
        <v>45.005950905350709</v>
      </c>
      <c r="CG28" s="1">
        <v>0.27234063613069831</v>
      </c>
      <c r="CH28" s="1">
        <v>0.91783097509435563</v>
      </c>
      <c r="CR28">
        <f t="shared" si="9"/>
        <v>-0.38532046640756784</v>
      </c>
      <c r="CS28">
        <v>-1.4784957630094127</v>
      </c>
      <c r="CT28" s="1">
        <v>4</v>
      </c>
      <c r="CU28" s="1">
        <v>-4.1381406706757815</v>
      </c>
    </row>
    <row r="29" spans="1:99" ht="15" thickBot="1" x14ac:dyDescent="0.35">
      <c r="A29" t="s">
        <v>40</v>
      </c>
      <c r="B29">
        <f>FINV(0.05,1,8)</f>
        <v>5.3176550715787174</v>
      </c>
      <c r="C29" t="str">
        <f>IF(B29&gt;B28,"Незначимо","Значимо")</f>
        <v>Незначимо</v>
      </c>
      <c r="E29" t="s">
        <v>12</v>
      </c>
      <c r="N29" s="1" t="s">
        <v>14</v>
      </c>
      <c r="O29" s="1">
        <v>8</v>
      </c>
      <c r="P29" s="1">
        <v>762.57596693585037</v>
      </c>
      <c r="Q29" s="1">
        <v>95.321995866981297</v>
      </c>
      <c r="R29" s="1"/>
      <c r="S29" s="1"/>
      <c r="V29">
        <f t="shared" si="7"/>
        <v>1.6448536269514715</v>
      </c>
      <c r="W29">
        <v>14.253429499932203</v>
      </c>
      <c r="X29">
        <v>10</v>
      </c>
      <c r="AL29" s="1" t="s">
        <v>14</v>
      </c>
      <c r="AM29" s="1">
        <v>8</v>
      </c>
      <c r="AN29" s="1">
        <v>0.22056870590912703</v>
      </c>
      <c r="AO29" s="1">
        <v>2.7571088238640878E-2</v>
      </c>
      <c r="AP29" s="1"/>
      <c r="AQ29" s="1"/>
      <c r="AX29">
        <f t="shared" si="10"/>
        <v>-0.38532046640756784</v>
      </c>
      <c r="AY29">
        <v>-1.855161246612802E-2</v>
      </c>
      <c r="AZ29" s="1">
        <v>4</v>
      </c>
      <c r="BA29" s="1">
        <v>-1.855161246612802E-2</v>
      </c>
      <c r="BF29" s="1" t="s">
        <v>14</v>
      </c>
      <c r="BG29" s="1">
        <v>8</v>
      </c>
      <c r="BH29" s="1">
        <v>0.22056328436353131</v>
      </c>
      <c r="BI29" s="1">
        <v>2.7570410545441414E-2</v>
      </c>
      <c r="BJ29" s="1"/>
      <c r="BK29" s="1"/>
      <c r="BV29">
        <f t="shared" si="8"/>
        <v>0.67448975019608193</v>
      </c>
      <c r="BW29">
        <v>9.0865275282809854E-2</v>
      </c>
      <c r="BX29" s="1">
        <v>8</v>
      </c>
      <c r="BY29" s="1">
        <v>-0.12953756793570337</v>
      </c>
      <c r="CC29" s="1" t="s">
        <v>14</v>
      </c>
      <c r="CD29" s="1">
        <v>3</v>
      </c>
      <c r="CE29" s="1">
        <v>495.76829456789562</v>
      </c>
      <c r="CF29" s="1">
        <v>165.25609818929854</v>
      </c>
      <c r="CG29" s="1"/>
      <c r="CH29" s="1"/>
      <c r="CR29">
        <f t="shared" si="9"/>
        <v>-0.12566134685507402</v>
      </c>
      <c r="CS29">
        <v>-0.95378027012193911</v>
      </c>
      <c r="CT29" s="1">
        <v>5</v>
      </c>
      <c r="CU29" s="1">
        <v>-1.4784957630094127</v>
      </c>
    </row>
    <row r="30" spans="1:99" ht="15" thickBot="1" x14ac:dyDescent="0.35">
      <c r="C30" t="s">
        <v>41</v>
      </c>
      <c r="E30" s="3"/>
      <c r="F30" s="3" t="s">
        <v>17</v>
      </c>
      <c r="G30" s="3" t="s">
        <v>18</v>
      </c>
      <c r="H30" s="3" t="s">
        <v>19</v>
      </c>
      <c r="I30" s="3" t="s">
        <v>20</v>
      </c>
      <c r="J30" s="3" t="s">
        <v>21</v>
      </c>
      <c r="N30" s="2" t="s">
        <v>15</v>
      </c>
      <c r="O30" s="2">
        <v>9</v>
      </c>
      <c r="P30" s="2">
        <v>765.80399999999986</v>
      </c>
      <c r="Q30" s="2"/>
      <c r="R30" s="2"/>
      <c r="S30" s="2"/>
      <c r="V30">
        <v>4</v>
      </c>
      <c r="W30" t="s">
        <v>78</v>
      </c>
      <c r="AL30" s="2" t="s">
        <v>15</v>
      </c>
      <c r="AM30" s="2">
        <v>9</v>
      </c>
      <c r="AN30" s="2">
        <v>0.22057820401415568</v>
      </c>
      <c r="AO30" s="2"/>
      <c r="AP30" s="2"/>
      <c r="AQ30" s="2"/>
      <c r="AX30">
        <f t="shared" si="10"/>
        <v>-0.12566134685507402</v>
      </c>
      <c r="AY30">
        <v>2.8429690240915129E-2</v>
      </c>
      <c r="AZ30" s="1">
        <v>5</v>
      </c>
      <c r="BA30" s="1">
        <v>2.8429690240915129E-2</v>
      </c>
      <c r="BF30" s="2" t="s">
        <v>15</v>
      </c>
      <c r="BG30" s="2">
        <v>9</v>
      </c>
      <c r="BH30" s="2">
        <v>0.22057820401415568</v>
      </c>
      <c r="BI30" s="2"/>
      <c r="BJ30" s="2"/>
      <c r="BK30" s="2"/>
      <c r="BV30">
        <f t="shared" si="8"/>
        <v>1.0364333894937898</v>
      </c>
      <c r="BW30">
        <v>0.12308455003829089</v>
      </c>
      <c r="BX30" s="1">
        <v>9</v>
      </c>
      <c r="BY30" s="1">
        <v>0.12308455003829089</v>
      </c>
      <c r="CC30" s="2" t="s">
        <v>15</v>
      </c>
      <c r="CD30" s="2">
        <v>9</v>
      </c>
      <c r="CE30" s="2">
        <v>765.80399999999986</v>
      </c>
      <c r="CF30" s="2"/>
      <c r="CG30" s="2"/>
      <c r="CH30" s="2"/>
      <c r="CR30">
        <f t="shared" si="9"/>
        <v>0.12566134685507416</v>
      </c>
      <c r="CS30">
        <v>0.12693366408348083</v>
      </c>
      <c r="CT30" s="1">
        <v>6</v>
      </c>
      <c r="CU30" s="1">
        <v>0.87081193025223769</v>
      </c>
    </row>
    <row r="31" spans="1:99" ht="15" thickBot="1" x14ac:dyDescent="0.35">
      <c r="A31">
        <v>1</v>
      </c>
      <c r="B31" t="s">
        <v>42</v>
      </c>
      <c r="C31" t="s">
        <v>43</v>
      </c>
      <c r="E31" s="1" t="s">
        <v>13</v>
      </c>
      <c r="F31" s="1">
        <v>1</v>
      </c>
      <c r="G31" s="1">
        <v>1.897451402423485</v>
      </c>
      <c r="H31" s="1">
        <v>1.897451402423485</v>
      </c>
      <c r="I31" s="1">
        <v>1.9871031669064083E-2</v>
      </c>
      <c r="J31" s="1">
        <v>0.89138275511546172</v>
      </c>
      <c r="X31" t="s">
        <v>48</v>
      </c>
      <c r="AX31">
        <f t="shared" si="10"/>
        <v>0.12566134685507416</v>
      </c>
      <c r="AY31">
        <v>5.802774697751456E-2</v>
      </c>
      <c r="AZ31" s="1">
        <v>6</v>
      </c>
      <c r="BA31" s="1">
        <v>-0.11058017476785142</v>
      </c>
      <c r="BV31">
        <f t="shared" si="8"/>
        <v>1.6448536269514715</v>
      </c>
      <c r="BW31">
        <v>0.22814933386990077</v>
      </c>
      <c r="BX31" s="2">
        <v>10</v>
      </c>
      <c r="BY31" s="2">
        <v>-0.32704373866311665</v>
      </c>
      <c r="CR31">
        <f t="shared" si="9"/>
        <v>0.38532046640756784</v>
      </c>
      <c r="CS31">
        <v>0.87081193025223769</v>
      </c>
      <c r="CT31" s="1">
        <v>7</v>
      </c>
      <c r="CU31" s="1">
        <v>-0.95378027012193911</v>
      </c>
    </row>
    <row r="32" spans="1:99" x14ac:dyDescent="0.3">
      <c r="A32">
        <v>2</v>
      </c>
      <c r="B32" t="s">
        <v>44</v>
      </c>
      <c r="C32" t="s">
        <v>45</v>
      </c>
      <c r="E32" s="1" t="s">
        <v>14</v>
      </c>
      <c r="F32" s="1">
        <v>8</v>
      </c>
      <c r="G32" s="1">
        <v>763.90654859757637</v>
      </c>
      <c r="H32" s="1">
        <v>95.488318574697047</v>
      </c>
      <c r="I32" s="1"/>
      <c r="J32" s="1"/>
      <c r="N32" s="3"/>
      <c r="O32" s="3" t="s">
        <v>22</v>
      </c>
      <c r="P32" s="3" t="s">
        <v>10</v>
      </c>
      <c r="Q32" s="3" t="s">
        <v>23</v>
      </c>
      <c r="R32" s="3" t="s">
        <v>24</v>
      </c>
      <c r="S32" s="3" t="s">
        <v>25</v>
      </c>
      <c r="T32" s="3" t="s">
        <v>26</v>
      </c>
      <c r="U32" s="3" t="s">
        <v>27</v>
      </c>
      <c r="V32" s="3" t="s">
        <v>28</v>
      </c>
      <c r="X32">
        <v>1</v>
      </c>
      <c r="Y32" s="1">
        <v>3.2598112346728811</v>
      </c>
      <c r="AL32" s="3"/>
      <c r="AM32" s="3" t="s">
        <v>22</v>
      </c>
      <c r="AN32" s="3" t="s">
        <v>10</v>
      </c>
      <c r="AO32" s="3" t="s">
        <v>23</v>
      </c>
      <c r="AP32" s="3" t="s">
        <v>24</v>
      </c>
      <c r="AQ32" s="3" t="s">
        <v>25</v>
      </c>
      <c r="AR32" s="3" t="s">
        <v>26</v>
      </c>
      <c r="AS32" s="3" t="s">
        <v>27</v>
      </c>
      <c r="AT32" s="3" t="s">
        <v>28</v>
      </c>
      <c r="AX32">
        <f t="shared" si="10"/>
        <v>0.38532046640756784</v>
      </c>
      <c r="AY32">
        <v>6.4555214581074161E-2</v>
      </c>
      <c r="AZ32" s="1">
        <v>7</v>
      </c>
      <c r="BA32" s="1">
        <v>8.7428803769826757E-2</v>
      </c>
      <c r="BF32" s="3"/>
      <c r="BG32" s="3" t="s">
        <v>22</v>
      </c>
      <c r="BH32" s="3" t="s">
        <v>10</v>
      </c>
      <c r="BI32" s="3" t="s">
        <v>23</v>
      </c>
      <c r="BJ32" s="3" t="s">
        <v>24</v>
      </c>
      <c r="BK32" s="3" t="s">
        <v>25</v>
      </c>
      <c r="BL32" s="3" t="s">
        <v>26</v>
      </c>
      <c r="BM32" s="3" t="s">
        <v>27</v>
      </c>
      <c r="BN32" s="3" t="s">
        <v>28</v>
      </c>
      <c r="CC32" s="3"/>
      <c r="CD32" s="3" t="s">
        <v>22</v>
      </c>
      <c r="CE32" s="3" t="s">
        <v>10</v>
      </c>
      <c r="CF32" s="3" t="s">
        <v>23</v>
      </c>
      <c r="CG32" s="3" t="s">
        <v>24</v>
      </c>
      <c r="CH32" s="3" t="s">
        <v>25</v>
      </c>
      <c r="CI32" s="3" t="s">
        <v>26</v>
      </c>
      <c r="CJ32" s="3" t="s">
        <v>27</v>
      </c>
      <c r="CK32" s="3" t="s">
        <v>28</v>
      </c>
      <c r="CR32">
        <f t="shared" si="9"/>
        <v>0.67448975019608193</v>
      </c>
      <c r="CS32">
        <v>4.9215042369905859</v>
      </c>
      <c r="CT32" s="1">
        <v>8</v>
      </c>
      <c r="CU32" s="1">
        <v>-9.9969647115300191</v>
      </c>
    </row>
    <row r="33" spans="1:99" ht="15" thickBot="1" x14ac:dyDescent="0.35">
      <c r="A33">
        <v>3</v>
      </c>
      <c r="B33" t="s">
        <v>46</v>
      </c>
      <c r="C33" t="s">
        <v>45</v>
      </c>
      <c r="E33" s="2" t="s">
        <v>15</v>
      </c>
      <c r="F33" s="2">
        <v>9</v>
      </c>
      <c r="G33" s="2">
        <v>765.80399999999986</v>
      </c>
      <c r="H33" s="2"/>
      <c r="I33" s="2"/>
      <c r="J33" s="2"/>
      <c r="N33" s="1" t="s">
        <v>16</v>
      </c>
      <c r="O33" s="1">
        <v>69.460739327999917</v>
      </c>
      <c r="P33" s="1">
        <v>40.44305432929319</v>
      </c>
      <c r="Q33" s="1">
        <v>1.7174948944864685</v>
      </c>
      <c r="R33" s="1">
        <v>0.12421661708872238</v>
      </c>
      <c r="S33" s="1">
        <v>-23.801111195636977</v>
      </c>
      <c r="T33" s="1">
        <v>162.72258985163683</v>
      </c>
      <c r="U33" s="1">
        <v>-23.801111195636977</v>
      </c>
      <c r="V33" s="1">
        <v>162.72258985163683</v>
      </c>
      <c r="X33">
        <v>2</v>
      </c>
      <c r="Y33" s="1">
        <v>14.253429499932203</v>
      </c>
      <c r="AL33" s="1" t="s">
        <v>16</v>
      </c>
      <c r="AM33" s="1">
        <v>4.129880606772474</v>
      </c>
      <c r="AN33" s="1">
        <v>0.68781926758965084</v>
      </c>
      <c r="AO33" s="1">
        <v>6.0043107272132099</v>
      </c>
      <c r="AP33" s="1">
        <v>3.2184378680676925E-4</v>
      </c>
      <c r="AQ33" s="1">
        <v>2.5437665314376376</v>
      </c>
      <c r="AR33" s="1">
        <v>5.7159946821073104</v>
      </c>
      <c r="AS33" s="1">
        <v>2.5437665314376376</v>
      </c>
      <c r="AT33" s="1">
        <v>5.7159946821073104</v>
      </c>
      <c r="AX33">
        <f t="shared" si="10"/>
        <v>0.67448975019608193</v>
      </c>
      <c r="AY33">
        <v>8.7428803769826757E-2</v>
      </c>
      <c r="AZ33" s="1">
        <v>8</v>
      </c>
      <c r="BA33" s="1">
        <v>-0.13026975135966579</v>
      </c>
      <c r="BF33" s="1" t="s">
        <v>16</v>
      </c>
      <c r="BG33" s="1">
        <v>4.1125077746201821</v>
      </c>
      <c r="BH33" s="1">
        <v>0.20641388618230577</v>
      </c>
      <c r="BI33" s="1">
        <v>19.92360034822461</v>
      </c>
      <c r="BJ33" s="1">
        <v>4.198306007804351E-8</v>
      </c>
      <c r="BK33" s="1">
        <v>3.6365164995202228</v>
      </c>
      <c r="BL33" s="1">
        <v>4.5884990497201414</v>
      </c>
      <c r="BM33" s="1">
        <v>3.6365164995202228</v>
      </c>
      <c r="BN33" s="1">
        <v>4.5884990497201414</v>
      </c>
      <c r="CC33" s="1" t="s">
        <v>16</v>
      </c>
      <c r="CD33" s="1">
        <v>-115973.29482098151</v>
      </c>
      <c r="CE33" s="1">
        <v>146738.87475570396</v>
      </c>
      <c r="CF33" s="1">
        <v>-0.79033790475808086</v>
      </c>
      <c r="CG33" s="1">
        <v>0.48704403776627253</v>
      </c>
      <c r="CH33" s="1">
        <v>-582961.88462876051</v>
      </c>
      <c r="CI33" s="1">
        <v>351015.2949867975</v>
      </c>
      <c r="CJ33" s="1">
        <v>-582961.88462876051</v>
      </c>
      <c r="CK33" s="1">
        <v>351015.2949867975</v>
      </c>
      <c r="CR33">
        <f t="shared" si="9"/>
        <v>1.0364333894937898</v>
      </c>
      <c r="CS33">
        <v>9.9251441346004867</v>
      </c>
      <c r="CT33" s="1">
        <v>9</v>
      </c>
      <c r="CU33" s="1">
        <v>4.9215042369905859</v>
      </c>
    </row>
    <row r="34" spans="1:99" ht="15" thickBot="1" x14ac:dyDescent="0.35">
      <c r="A34">
        <f>_xlfn.NORM.S.INV((C34-0.5)/10)</f>
        <v>-1.6448536269514726</v>
      </c>
      <c r="B34" s="1" cm="1">
        <f t="array" ref="B34:B43">_xlfn._xlws.SORT(G44:G53)</f>
        <v>-18.333209050080498</v>
      </c>
      <c r="C34">
        <v>1</v>
      </c>
      <c r="N34" s="2" t="s">
        <v>29</v>
      </c>
      <c r="O34" s="2">
        <v>-2.0149329992891389</v>
      </c>
      <c r="P34" s="2">
        <v>10.94934615424069</v>
      </c>
      <c r="Q34" s="2">
        <v>-0.18402313443243859</v>
      </c>
      <c r="R34" s="2">
        <v>0.8585742917957716</v>
      </c>
      <c r="S34" s="2">
        <v>-27.264170508750016</v>
      </c>
      <c r="T34" s="2">
        <v>23.234304510171736</v>
      </c>
      <c r="U34" s="2">
        <v>-27.264170508750016</v>
      </c>
      <c r="V34" s="2">
        <v>23.234304510171736</v>
      </c>
      <c r="X34">
        <v>3</v>
      </c>
      <c r="Y34" s="1">
        <v>3.4217249196155279</v>
      </c>
      <c r="AL34" s="2" t="s">
        <v>29</v>
      </c>
      <c r="AM34" s="2">
        <v>-3.4562894532037202E-3</v>
      </c>
      <c r="AN34" s="2">
        <v>0.18621667866812205</v>
      </c>
      <c r="AO34" s="2">
        <v>-1.8560579417075562E-2</v>
      </c>
      <c r="AP34" s="2">
        <v>0.98564621136776165</v>
      </c>
      <c r="AQ34" s="2">
        <v>-0.43287272050587877</v>
      </c>
      <c r="AR34" s="2">
        <v>0.42596014159947138</v>
      </c>
      <c r="AS34" s="2">
        <v>-0.43287272050587877</v>
      </c>
      <c r="AT34" s="2">
        <v>0.42596014159947138</v>
      </c>
      <c r="AX34">
        <f t="shared" si="10"/>
        <v>1.0364333894937898</v>
      </c>
      <c r="AY34">
        <v>0.1250356732644935</v>
      </c>
      <c r="AZ34" s="1">
        <v>9</v>
      </c>
      <c r="BA34" s="1">
        <v>0.1250356732644935</v>
      </c>
      <c r="BF34" s="2" t="s">
        <v>29</v>
      </c>
      <c r="BG34" s="2">
        <v>1.124397629857493E-4</v>
      </c>
      <c r="BH34" s="2">
        <v>4.833505436363638E-3</v>
      </c>
      <c r="BI34" s="2">
        <v>2.3262570915890068E-2</v>
      </c>
      <c r="BJ34" s="2">
        <v>0.98201059848148198</v>
      </c>
      <c r="BK34" s="2">
        <v>-1.1033643760800621E-2</v>
      </c>
      <c r="BL34" s="2">
        <v>1.1258523286772121E-2</v>
      </c>
      <c r="BM34" s="2">
        <v>-1.1033643760800621E-2</v>
      </c>
      <c r="BN34" s="2">
        <v>1.1258523286772121E-2</v>
      </c>
      <c r="CC34" s="1" t="s">
        <v>29</v>
      </c>
      <c r="CD34" s="1">
        <v>18727.871941239384</v>
      </c>
      <c r="CE34" s="1">
        <v>23703.952693404572</v>
      </c>
      <c r="CF34" s="1">
        <v>0.79007379838596536</v>
      </c>
      <c r="CG34" s="1">
        <v>0.48717705030316633</v>
      </c>
      <c r="CH34" s="1">
        <v>-56708.684728505817</v>
      </c>
      <c r="CI34" s="1">
        <v>94164.428610984585</v>
      </c>
      <c r="CJ34" s="1">
        <v>-56708.684728505817</v>
      </c>
      <c r="CK34" s="1">
        <v>94164.428610984585</v>
      </c>
      <c r="CR34">
        <f t="shared" si="9"/>
        <v>1.6448536269514715</v>
      </c>
      <c r="CS34">
        <v>11.582983495827648</v>
      </c>
      <c r="CT34" s="2">
        <v>10</v>
      </c>
      <c r="CU34" s="2">
        <v>-10.85999604682074</v>
      </c>
    </row>
    <row r="35" spans="1:99" ht="15" thickBot="1" x14ac:dyDescent="0.35">
      <c r="A35">
        <f t="shared" ref="A35:A43" si="11">_xlfn.NORM.S.INV((C35-0.5)/10)</f>
        <v>-1.0364333894937898</v>
      </c>
      <c r="B35" s="1">
        <v>-8.3124226760443989</v>
      </c>
      <c r="C35">
        <v>2</v>
      </c>
      <c r="E35" s="3"/>
      <c r="F35" s="3" t="s">
        <v>22</v>
      </c>
      <c r="G35" s="3" t="s">
        <v>10</v>
      </c>
      <c r="H35" s="3" t="s">
        <v>23</v>
      </c>
      <c r="I35" s="3" t="s">
        <v>24</v>
      </c>
      <c r="J35" s="3" t="s">
        <v>25</v>
      </c>
      <c r="K35" s="3" t="s">
        <v>26</v>
      </c>
      <c r="L35" s="3" t="s">
        <v>27</v>
      </c>
      <c r="M35" s="3" t="s">
        <v>28</v>
      </c>
      <c r="X35">
        <v>4</v>
      </c>
      <c r="Y35" s="1">
        <v>-1.2992479711962659</v>
      </c>
      <c r="AX35">
        <f t="shared" si="10"/>
        <v>1.6448536269514715</v>
      </c>
      <c r="AY35">
        <v>0.22544187838564689</v>
      </c>
      <c r="AZ35" s="2">
        <v>10</v>
      </c>
      <c r="BA35" s="2">
        <v>-0.32951746862582221</v>
      </c>
      <c r="CC35" s="1" t="s">
        <v>93</v>
      </c>
      <c r="CD35" s="1">
        <v>-1235.5030956761768</v>
      </c>
      <c r="CE35" s="1">
        <v>1567.5515509535855</v>
      </c>
      <c r="CF35" s="1">
        <v>-0.78817382109352996</v>
      </c>
      <c r="CG35" s="1">
        <v>0.48813484348755309</v>
      </c>
      <c r="CH35" s="1">
        <v>-6224.1517373501629</v>
      </c>
      <c r="CI35" s="1">
        <v>3753.1455459978097</v>
      </c>
      <c r="CJ35" s="1">
        <v>-6224.1517373501629</v>
      </c>
      <c r="CK35" s="1">
        <v>3753.1455459978097</v>
      </c>
    </row>
    <row r="36" spans="1:99" x14ac:dyDescent="0.3">
      <c r="A36">
        <f t="shared" si="11"/>
        <v>-0.67448975019608193</v>
      </c>
      <c r="B36" s="1">
        <v>-6.6307516312176915</v>
      </c>
      <c r="C36">
        <v>3</v>
      </c>
      <c r="E36" s="1" t="s">
        <v>16</v>
      </c>
      <c r="F36" s="1">
        <v>63.696059655961356</v>
      </c>
      <c r="G36" s="1">
        <v>12.147654095724949</v>
      </c>
      <c r="H36" s="1">
        <v>5.2434864504725676</v>
      </c>
      <c r="I36" s="1">
        <v>7.799799271974708E-4</v>
      </c>
      <c r="J36" s="1">
        <v>35.683519078189789</v>
      </c>
      <c r="K36" s="1">
        <v>91.708600233732923</v>
      </c>
      <c r="L36" s="1">
        <v>35.683519078189789</v>
      </c>
      <c r="M36" s="1">
        <v>91.708600233732923</v>
      </c>
      <c r="X36">
        <v>5</v>
      </c>
      <c r="Y36" s="1">
        <v>1.5616258868272226</v>
      </c>
      <c r="AW36">
        <v>4</v>
      </c>
      <c r="AX36" t="s">
        <v>47</v>
      </c>
      <c r="CC36" s="1" t="s">
        <v>94</v>
      </c>
      <c r="CD36" s="1">
        <v>42.66773686474329</v>
      </c>
      <c r="CE36" s="1">
        <v>54.349650483600541</v>
      </c>
      <c r="CF36" s="1">
        <v>0.78506000471185822</v>
      </c>
      <c r="CG36" s="1">
        <v>0.48970797112889292</v>
      </c>
      <c r="CH36" s="1">
        <v>-130.2971075102522</v>
      </c>
      <c r="CI36" s="1">
        <v>215.63258123973878</v>
      </c>
      <c r="CJ36" s="1">
        <v>-130.2971075102522</v>
      </c>
      <c r="CK36" s="1">
        <v>215.63258123973878</v>
      </c>
    </row>
    <row r="37" spans="1:99" ht="15" thickBot="1" x14ac:dyDescent="0.35">
      <c r="A37">
        <f t="shared" si="11"/>
        <v>-0.38532046640756784</v>
      </c>
      <c r="B37" s="1">
        <v>-1.4109482247267096</v>
      </c>
      <c r="C37">
        <v>4</v>
      </c>
      <c r="E37" s="2" t="s">
        <v>29</v>
      </c>
      <c r="F37" s="2">
        <v>-4.0098296754512354E-2</v>
      </c>
      <c r="G37" s="2">
        <v>0.28445640550991569</v>
      </c>
      <c r="H37" s="2">
        <v>-0.14096464687667085</v>
      </c>
      <c r="I37" s="2">
        <v>0.8913827551154605</v>
      </c>
      <c r="J37" s="2">
        <v>-0.69605594414569139</v>
      </c>
      <c r="K37" s="2">
        <v>0.61585935063666664</v>
      </c>
      <c r="L37" s="2">
        <v>-0.69605594414569139</v>
      </c>
      <c r="M37" s="2">
        <v>0.61585935063666664</v>
      </c>
      <c r="X37">
        <v>6</v>
      </c>
      <c r="Y37" s="1">
        <v>-6.5232037389396353</v>
      </c>
      <c r="CC37" s="1" t="s">
        <v>95</v>
      </c>
      <c r="CD37" s="1">
        <v>-0.81430827283474416</v>
      </c>
      <c r="CE37" s="1">
        <v>1.0429286519064078</v>
      </c>
      <c r="CF37" s="1">
        <v>-0.78079001027178607</v>
      </c>
      <c r="CG37" s="1">
        <v>0.49187213543108155</v>
      </c>
      <c r="CH37" s="1">
        <v>-4.1333727077688112</v>
      </c>
      <c r="CI37" s="1">
        <v>2.5047561620993228</v>
      </c>
      <c r="CJ37" s="1">
        <v>-4.1333727077688112</v>
      </c>
      <c r="CK37" s="1">
        <v>2.5047561620993228</v>
      </c>
    </row>
    <row r="38" spans="1:99" x14ac:dyDescent="0.3">
      <c r="A38">
        <f t="shared" si="11"/>
        <v>-0.12566134685507402</v>
      </c>
      <c r="B38" s="1">
        <v>1.4489534785187743</v>
      </c>
      <c r="C38">
        <v>5</v>
      </c>
      <c r="N38" t="s">
        <v>30</v>
      </c>
      <c r="X38">
        <v>7</v>
      </c>
      <c r="Y38" s="1">
        <v>4.1250797921410651</v>
      </c>
      <c r="AL38" t="s">
        <v>30</v>
      </c>
      <c r="BF38" t="s">
        <v>30</v>
      </c>
      <c r="CC38" s="1" t="s">
        <v>96</v>
      </c>
      <c r="CD38" s="1">
        <v>8.1529058576942197E-3</v>
      </c>
      <c r="CE38" s="1">
        <v>1.0513434408182309E-2</v>
      </c>
      <c r="CF38" s="1">
        <v>0.77547502948694325</v>
      </c>
      <c r="CG38" s="1">
        <v>0.4945771216723252</v>
      </c>
      <c r="CH38" s="1">
        <v>-2.5305534630468193E-2</v>
      </c>
      <c r="CI38" s="1">
        <v>4.1611346345856629E-2</v>
      </c>
      <c r="CJ38" s="1">
        <v>-2.5305534630468193E-2</v>
      </c>
      <c r="CK38" s="1">
        <v>4.1611346345856629E-2</v>
      </c>
    </row>
    <row r="39" spans="1:99" ht="15" thickBot="1" x14ac:dyDescent="0.35">
      <c r="A39">
        <f t="shared" si="11"/>
        <v>0.12566134685507416</v>
      </c>
      <c r="B39" s="1">
        <v>3.2474790272010878</v>
      </c>
      <c r="C39">
        <v>6</v>
      </c>
      <c r="X39">
        <v>8</v>
      </c>
      <c r="Y39" s="1">
        <v>-8.2849816680888111</v>
      </c>
      <c r="CC39" s="2" t="s">
        <v>97</v>
      </c>
      <c r="CD39" s="2">
        <v>-3.3498955096922486E-5</v>
      </c>
      <c r="CE39" s="2">
        <v>4.3546718571519249E-5</v>
      </c>
      <c r="CF39" s="2">
        <v>-0.76926473901598924</v>
      </c>
      <c r="CG39" s="2">
        <v>0.49775348695802418</v>
      </c>
      <c r="CH39" s="2">
        <v>-1.7208404872208342E-4</v>
      </c>
      <c r="CI39" s="2">
        <v>1.0508613852823843E-4</v>
      </c>
      <c r="CJ39" s="2">
        <v>-1.7208404872208342E-4</v>
      </c>
      <c r="CK39" s="2">
        <v>1.0508613852823843E-4</v>
      </c>
    </row>
    <row r="40" spans="1:99" x14ac:dyDescent="0.3">
      <c r="A40">
        <f t="shared" si="11"/>
        <v>0.38532046640756784</v>
      </c>
      <c r="B40" s="1">
        <v>3.3088551817642582</v>
      </c>
      <c r="C40">
        <v>7</v>
      </c>
      <c r="N40" s="3" t="s">
        <v>31</v>
      </c>
      <c r="O40" s="3" t="s">
        <v>32</v>
      </c>
      <c r="P40" s="3" t="s">
        <v>33</v>
      </c>
      <c r="X40">
        <v>9</v>
      </c>
      <c r="Y40" s="1">
        <v>7.9616258868272212</v>
      </c>
      <c r="AL40" s="3" t="s">
        <v>31</v>
      </c>
      <c r="AM40" s="3" t="s">
        <v>32</v>
      </c>
      <c r="AN40" s="3" t="s">
        <v>33</v>
      </c>
      <c r="BF40" s="3" t="s">
        <v>31</v>
      </c>
      <c r="BG40" s="3" t="s">
        <v>32</v>
      </c>
      <c r="BH40" s="3" t="s">
        <v>33</v>
      </c>
    </row>
    <row r="41" spans="1:99" ht="15" thickBot="1" x14ac:dyDescent="0.35">
      <c r="A41">
        <f t="shared" si="11"/>
        <v>0.67448975019608193</v>
      </c>
      <c r="B41" s="1">
        <v>4.4063977629014488</v>
      </c>
      <c r="C41">
        <v>8</v>
      </c>
      <c r="E41" t="s">
        <v>30</v>
      </c>
      <c r="I41" t="s">
        <v>34</v>
      </c>
      <c r="N41" s="1">
        <v>1</v>
      </c>
      <c r="O41" s="1">
        <v>62.240188765327119</v>
      </c>
      <c r="P41" s="1">
        <v>3.2598112346728811</v>
      </c>
      <c r="X41">
        <v>10</v>
      </c>
      <c r="Y41" s="2">
        <v>-18.475863841791458</v>
      </c>
      <c r="AL41" s="1">
        <v>1</v>
      </c>
      <c r="AM41" s="1">
        <v>4.1174949280601325</v>
      </c>
      <c r="AN41" s="1">
        <v>6.4555214581074161E-2</v>
      </c>
      <c r="BF41" s="1">
        <v>1</v>
      </c>
      <c r="BG41" s="1">
        <v>4.1165556060876689</v>
      </c>
      <c r="BH41" s="1">
        <v>6.5494536553537763E-2</v>
      </c>
    </row>
    <row r="42" spans="1:99" ht="15" thickBot="1" x14ac:dyDescent="0.35">
      <c r="A42">
        <f t="shared" si="11"/>
        <v>1.0364333894937898</v>
      </c>
      <c r="B42" s="1">
        <v>7.8489534785187729</v>
      </c>
      <c r="C42">
        <v>9</v>
      </c>
      <c r="N42" s="1">
        <v>2</v>
      </c>
      <c r="O42" s="1">
        <v>62.746570500067797</v>
      </c>
      <c r="P42" s="1">
        <v>14.253429499932203</v>
      </c>
      <c r="AL42" s="1">
        <v>2</v>
      </c>
      <c r="AM42" s="1">
        <v>4.1183635434680372</v>
      </c>
      <c r="AN42" s="1">
        <v>0.22544187838564689</v>
      </c>
      <c r="BF42" s="1">
        <v>2</v>
      </c>
      <c r="BG42" s="1">
        <v>4.1156560879837834</v>
      </c>
      <c r="BH42" s="1">
        <v>0.22814933386990077</v>
      </c>
    </row>
    <row r="43" spans="1:99" ht="15" thickBot="1" x14ac:dyDescent="0.35">
      <c r="A43">
        <f t="shared" si="11"/>
        <v>1.6448536269514715</v>
      </c>
      <c r="B43" s="2">
        <v>14.426692653164991</v>
      </c>
      <c r="C43">
        <v>10</v>
      </c>
      <c r="E43" s="3" t="s">
        <v>31</v>
      </c>
      <c r="F43" s="3" t="s">
        <v>32</v>
      </c>
      <c r="G43" s="3" t="s">
        <v>33</v>
      </c>
      <c r="I43" s="3" t="s">
        <v>35</v>
      </c>
      <c r="J43" s="3" t="s">
        <v>1</v>
      </c>
      <c r="N43" s="1">
        <v>3</v>
      </c>
      <c r="O43" s="1">
        <v>61.578275080384472</v>
      </c>
      <c r="P43" s="1">
        <v>3.4217249196155279</v>
      </c>
      <c r="AL43" s="1">
        <v>3</v>
      </c>
      <c r="AM43" s="1">
        <v>4.1163595229181222</v>
      </c>
      <c r="AN43" s="1">
        <v>5.802774697751456E-2</v>
      </c>
      <c r="BF43" s="1">
        <v>3</v>
      </c>
      <c r="BG43" s="1">
        <v>4.1181297627694695</v>
      </c>
      <c r="BH43" s="1">
        <v>5.6257507126167283E-2</v>
      </c>
      <c r="CC43" t="s">
        <v>30</v>
      </c>
    </row>
    <row r="44" spans="1:99" ht="15" thickBot="1" x14ac:dyDescent="0.35">
      <c r="A44">
        <v>4</v>
      </c>
      <c r="B44" t="s">
        <v>47</v>
      </c>
      <c r="C44" t="s">
        <v>45</v>
      </c>
      <c r="E44" s="1">
        <v>1</v>
      </c>
      <c r="F44" s="1">
        <v>62.252520972798912</v>
      </c>
      <c r="G44" s="1">
        <v>3.2474790272010878</v>
      </c>
      <c r="I44" s="1">
        <v>5</v>
      </c>
      <c r="J44" s="1">
        <v>44.2</v>
      </c>
      <c r="N44" s="1">
        <v>4</v>
      </c>
      <c r="O44" s="1">
        <v>61.499247971196269</v>
      </c>
      <c r="P44" s="1">
        <v>-1.2992479711962659</v>
      </c>
      <c r="AL44" s="1">
        <v>4</v>
      </c>
      <c r="AM44" s="1">
        <v>4.1162239647809038</v>
      </c>
      <c r="AN44" s="1">
        <v>-1.855161246612802E-2</v>
      </c>
      <c r="BF44" s="1">
        <v>4</v>
      </c>
      <c r="BG44" s="1">
        <v>4.1183546422954409</v>
      </c>
      <c r="BH44" s="1">
        <v>-2.0682289980665125E-2</v>
      </c>
    </row>
    <row r="45" spans="1:99" x14ac:dyDescent="0.3">
      <c r="A45" t="s">
        <v>48</v>
      </c>
      <c r="B45" t="s">
        <v>33</v>
      </c>
      <c r="E45" s="1">
        <v>2</v>
      </c>
      <c r="F45" s="1">
        <v>62.573307346835009</v>
      </c>
      <c r="G45" s="1">
        <v>14.426692653164991</v>
      </c>
      <c r="I45" s="1">
        <v>15</v>
      </c>
      <c r="J45" s="1">
        <v>53.9</v>
      </c>
      <c r="N45" s="1">
        <v>5</v>
      </c>
      <c r="O45" s="1">
        <v>61.538374113172779</v>
      </c>
      <c r="P45" s="1">
        <v>1.5616258868272226</v>
      </c>
      <c r="AL45" s="1">
        <v>5</v>
      </c>
      <c r="AM45" s="1">
        <v>4.1162910793062526</v>
      </c>
      <c r="AN45" s="1">
        <v>2.8429690240915129E-2</v>
      </c>
      <c r="BF45" s="1">
        <v>5</v>
      </c>
      <c r="BG45" s="1">
        <v>4.1182422025324552</v>
      </c>
      <c r="BH45" s="1">
        <v>2.6478567014712517E-2</v>
      </c>
      <c r="CC45" s="3" t="s">
        <v>31</v>
      </c>
      <c r="CD45" s="3" t="s">
        <v>32</v>
      </c>
      <c r="CE45" s="3" t="s">
        <v>33</v>
      </c>
    </row>
    <row r="46" spans="1:99" x14ac:dyDescent="0.3">
      <c r="A46">
        <v>1</v>
      </c>
      <c r="B46" s="1">
        <v>3.2474790272010878</v>
      </c>
      <c r="E46" s="1">
        <v>3</v>
      </c>
      <c r="F46" s="1">
        <v>61.691144818235742</v>
      </c>
      <c r="G46" s="1">
        <v>3.3088551817642582</v>
      </c>
      <c r="I46" s="1">
        <v>25</v>
      </c>
      <c r="J46" s="1">
        <v>54.9</v>
      </c>
      <c r="N46" s="1">
        <v>6</v>
      </c>
      <c r="O46" s="1">
        <v>61.423203738939634</v>
      </c>
      <c r="P46" s="1">
        <v>-6.5232037389396353</v>
      </c>
      <c r="AL46" s="1">
        <v>6</v>
      </c>
      <c r="AM46" s="1">
        <v>4.116093523283336</v>
      </c>
      <c r="AN46" s="1">
        <v>-0.11058017476785142</v>
      </c>
      <c r="BF46" s="1">
        <v>6</v>
      </c>
      <c r="BG46" s="1">
        <v>4.1185795218214123</v>
      </c>
      <c r="BH46" s="1">
        <v>-0.11306617330592772</v>
      </c>
      <c r="CC46" s="1">
        <v>1</v>
      </c>
      <c r="CD46" s="1">
        <v>53.917016504172352</v>
      </c>
      <c r="CE46" s="1">
        <v>11.582983495827648</v>
      </c>
    </row>
    <row r="47" spans="1:99" x14ac:dyDescent="0.3">
      <c r="A47">
        <v>2</v>
      </c>
      <c r="B47" s="1">
        <v>14.426692653164991</v>
      </c>
      <c r="E47" s="1">
        <v>4</v>
      </c>
      <c r="F47" s="1">
        <v>61.610948224726712</v>
      </c>
      <c r="G47" s="1">
        <v>-1.4109482247267096</v>
      </c>
      <c r="I47" s="1">
        <v>35</v>
      </c>
      <c r="J47" s="1">
        <v>60.2</v>
      </c>
      <c r="N47" s="1">
        <v>7</v>
      </c>
      <c r="O47" s="1">
        <v>62.974920207858929</v>
      </c>
      <c r="P47" s="1">
        <v>4.1250797921410651</v>
      </c>
      <c r="AL47" s="1">
        <v>7</v>
      </c>
      <c r="AM47" s="1">
        <v>4.1187552402078094</v>
      </c>
      <c r="AN47" s="1">
        <v>8.7428803769826757E-2</v>
      </c>
      <c r="BF47" s="1">
        <v>7</v>
      </c>
      <c r="BG47" s="1">
        <v>4.1153187686948263</v>
      </c>
      <c r="BH47" s="1">
        <v>9.0865275282809854E-2</v>
      </c>
      <c r="CC47" s="1">
        <v>2</v>
      </c>
      <c r="CD47" s="1">
        <v>67.074855865399513</v>
      </c>
      <c r="CE47" s="1">
        <v>9.9251441346004867</v>
      </c>
    </row>
    <row r="48" spans="1:99" x14ac:dyDescent="0.3">
      <c r="A48">
        <v>3</v>
      </c>
      <c r="B48" s="1">
        <v>3.3088551817642582</v>
      </c>
      <c r="E48" s="1">
        <v>5</v>
      </c>
      <c r="F48" s="1">
        <v>61.651046521481227</v>
      </c>
      <c r="G48" s="1">
        <v>1.4489534785187743</v>
      </c>
      <c r="I48" s="1">
        <v>45</v>
      </c>
      <c r="J48" s="1">
        <v>63.1</v>
      </c>
      <c r="N48" s="1">
        <v>8</v>
      </c>
      <c r="O48" s="1">
        <v>62.18498166808881</v>
      </c>
      <c r="P48" s="1">
        <v>-8.2849816680888111</v>
      </c>
      <c r="AL48" s="1">
        <v>8</v>
      </c>
      <c r="AM48" s="1">
        <v>4.117400229274617</v>
      </c>
      <c r="AN48" s="1">
        <v>-0.13026975135966579</v>
      </c>
      <c r="BF48" s="1">
        <v>8</v>
      </c>
      <c r="BG48" s="1">
        <v>4.1166680458506546</v>
      </c>
      <c r="BH48" s="1">
        <v>-0.12953756793570337</v>
      </c>
      <c r="CC48" s="1">
        <v>3</v>
      </c>
      <c r="CD48" s="1">
        <v>64.873066335916519</v>
      </c>
      <c r="CE48" s="1">
        <v>0.12693366408348083</v>
      </c>
    </row>
    <row r="49" spans="1:83" x14ac:dyDescent="0.3">
      <c r="A49">
        <v>4</v>
      </c>
      <c r="B49" s="1">
        <v>-1.4109482247267096</v>
      </c>
      <c r="E49" s="1">
        <v>6</v>
      </c>
      <c r="F49" s="1">
        <v>61.53075163121769</v>
      </c>
      <c r="G49" s="1">
        <v>-6.6307516312176915</v>
      </c>
      <c r="I49" s="1">
        <v>55</v>
      </c>
      <c r="J49" s="1">
        <v>65</v>
      </c>
      <c r="N49" s="1">
        <v>9</v>
      </c>
      <c r="O49" s="1">
        <v>61.538374113172779</v>
      </c>
      <c r="P49" s="1">
        <v>7.9616258868272212</v>
      </c>
      <c r="AL49" s="1">
        <v>9</v>
      </c>
      <c r="AM49" s="1">
        <v>4.1162910793062526</v>
      </c>
      <c r="AN49" s="1">
        <v>0.1250356732644935</v>
      </c>
      <c r="BF49" s="1">
        <v>9</v>
      </c>
      <c r="BG49" s="1">
        <v>4.1182422025324552</v>
      </c>
      <c r="BH49" s="1">
        <v>0.12308455003829089</v>
      </c>
      <c r="CC49" s="1">
        <v>4</v>
      </c>
      <c r="CD49" s="1">
        <v>64.338140670675784</v>
      </c>
      <c r="CE49" s="1">
        <v>-4.1381406706757815</v>
      </c>
    </row>
    <row r="50" spans="1:83" ht="15" thickBot="1" x14ac:dyDescent="0.35">
      <c r="A50">
        <v>5</v>
      </c>
      <c r="B50" s="1">
        <v>1.4489534785187743</v>
      </c>
      <c r="E50" s="1">
        <v>7</v>
      </c>
      <c r="F50" s="1">
        <v>62.693602237098546</v>
      </c>
      <c r="G50" s="1">
        <v>4.4063977629014488</v>
      </c>
      <c r="I50" s="1">
        <v>65</v>
      </c>
      <c r="J50" s="1">
        <v>65.5</v>
      </c>
      <c r="N50" s="2">
        <v>10</v>
      </c>
      <c r="O50" s="2">
        <v>62.675863841791461</v>
      </c>
      <c r="P50" s="2">
        <v>-18.475863841791458</v>
      </c>
      <c r="AL50" s="2">
        <v>10</v>
      </c>
      <c r="AM50" s="2">
        <v>4.1182422577094746</v>
      </c>
      <c r="AN50" s="2">
        <v>-0.32951746862582221</v>
      </c>
      <c r="BF50" s="2">
        <v>10</v>
      </c>
      <c r="BG50" s="2">
        <v>4.115768527746769</v>
      </c>
      <c r="BH50" s="2">
        <v>-0.32704373866311665</v>
      </c>
      <c r="CC50" s="1">
        <v>5</v>
      </c>
      <c r="CD50" s="1">
        <v>64.578495763009414</v>
      </c>
      <c r="CE50" s="1">
        <v>-1.4784957630094127</v>
      </c>
    </row>
    <row r="51" spans="1:83" x14ac:dyDescent="0.3">
      <c r="A51">
        <v>6</v>
      </c>
      <c r="B51" s="1">
        <v>-6.6307516312176915</v>
      </c>
      <c r="E51" s="1">
        <v>8</v>
      </c>
      <c r="F51" s="1">
        <v>62.212422676044397</v>
      </c>
      <c r="G51" s="1">
        <v>-8.3124226760443989</v>
      </c>
      <c r="I51" s="1">
        <v>75</v>
      </c>
      <c r="J51" s="1">
        <v>67.099999999999994</v>
      </c>
      <c r="CC51" s="1">
        <v>6</v>
      </c>
      <c r="CD51" s="1">
        <v>54.029188069747761</v>
      </c>
      <c r="CE51" s="1">
        <v>0.87081193025223769</v>
      </c>
    </row>
    <row r="52" spans="1:83" x14ac:dyDescent="0.3">
      <c r="A52">
        <v>7</v>
      </c>
      <c r="B52" s="1">
        <v>4.4063977629014488</v>
      </c>
      <c r="E52" s="1">
        <v>9</v>
      </c>
      <c r="F52" s="1">
        <v>61.651046521481227</v>
      </c>
      <c r="G52" s="1">
        <v>7.8489534785187729</v>
      </c>
      <c r="I52" s="1">
        <v>85</v>
      </c>
      <c r="J52" s="1">
        <v>69.5</v>
      </c>
      <c r="CC52" s="1">
        <v>7</v>
      </c>
      <c r="CD52" s="1">
        <v>68.053780270121933</v>
      </c>
      <c r="CE52" s="1">
        <v>-0.95378027012193911</v>
      </c>
    </row>
    <row r="53" spans="1:83" ht="15" thickBot="1" x14ac:dyDescent="0.35">
      <c r="A53">
        <v>8</v>
      </c>
      <c r="B53" s="1">
        <v>-8.3124226760443989</v>
      </c>
      <c r="E53" s="2">
        <v>10</v>
      </c>
      <c r="F53" s="2">
        <v>62.533209050080501</v>
      </c>
      <c r="G53" s="2">
        <v>-18.333209050080498</v>
      </c>
      <c r="I53" s="2">
        <v>95</v>
      </c>
      <c r="J53" s="2">
        <v>77</v>
      </c>
      <c r="CC53" s="1">
        <v>8</v>
      </c>
      <c r="CD53" s="1">
        <v>63.896964711530018</v>
      </c>
      <c r="CE53" s="1">
        <v>-9.9969647115300191</v>
      </c>
    </row>
    <row r="54" spans="1:83" x14ac:dyDescent="0.3">
      <c r="A54">
        <v>9</v>
      </c>
      <c r="B54" s="1">
        <v>7.8489534785187729</v>
      </c>
      <c r="CC54" s="1">
        <v>9</v>
      </c>
      <c r="CD54" s="1">
        <v>64.578495763009414</v>
      </c>
      <c r="CE54" s="1">
        <v>4.9215042369905859</v>
      </c>
    </row>
    <row r="55" spans="1:83" ht="15" thickBot="1" x14ac:dyDescent="0.35">
      <c r="A55">
        <v>10</v>
      </c>
      <c r="B55" s="2">
        <v>-18.333209050080498</v>
      </c>
      <c r="CC55" s="2">
        <v>10</v>
      </c>
      <c r="CD55" s="2">
        <v>55.059996046820743</v>
      </c>
      <c r="CE55" s="2">
        <v>-10.85999604682074</v>
      </c>
    </row>
    <row r="96" spans="18:26" x14ac:dyDescent="0.3">
      <c r="R96" t="s">
        <v>115</v>
      </c>
      <c r="S96" t="s">
        <v>1</v>
      </c>
      <c r="T96" t="s">
        <v>116</v>
      </c>
      <c r="U96" t="s">
        <v>57</v>
      </c>
      <c r="V96" t="s">
        <v>79</v>
      </c>
      <c r="X96" t="s">
        <v>87</v>
      </c>
      <c r="Z96" t="s">
        <v>92</v>
      </c>
    </row>
    <row r="97" spans="14:26" x14ac:dyDescent="0.3">
      <c r="N97" t="s">
        <v>104</v>
      </c>
      <c r="R97" s="1">
        <v>62.252520972798912</v>
      </c>
      <c r="S97">
        <v>65.5</v>
      </c>
      <c r="T97" s="1">
        <v>62.240188765327119</v>
      </c>
      <c r="U97">
        <v>4.1820501426412067</v>
      </c>
      <c r="V97" s="1">
        <v>4.1174949280601325</v>
      </c>
      <c r="X97" s="1">
        <v>4.1165556060876689</v>
      </c>
      <c r="Z97" s="1">
        <v>53.917016504172352</v>
      </c>
    </row>
    <row r="98" spans="14:26" x14ac:dyDescent="0.3">
      <c r="N98">
        <f>AVERAGE(A2:A11)*1.15</f>
        <v>47.49499999999999</v>
      </c>
      <c r="P98" s="1">
        <v>-115973.29482098151</v>
      </c>
      <c r="R98" s="1">
        <v>62.573307346835009</v>
      </c>
      <c r="S98">
        <v>77</v>
      </c>
      <c r="T98" s="1">
        <v>62.746570500067797</v>
      </c>
      <c r="U98">
        <v>4.3438054218536841</v>
      </c>
      <c r="V98" s="1">
        <v>4.1183635434680372</v>
      </c>
      <c r="X98" s="1">
        <v>4.1156560879837834</v>
      </c>
      <c r="Z98" s="1">
        <v>67.074855865399513</v>
      </c>
    </row>
    <row r="99" spans="14:26" x14ac:dyDescent="0.3">
      <c r="N99">
        <f>P98+N98*P99+N98^2*P100+N98^3*P101+N98^4*P102+N98^5*P103+N98^6*P104</f>
        <v>71.607581136981025</v>
      </c>
      <c r="P99" s="1">
        <v>18727.871941239384</v>
      </c>
      <c r="R99" s="1">
        <v>61.691144818235742</v>
      </c>
      <c r="S99">
        <v>65</v>
      </c>
      <c r="T99" s="1">
        <v>61.578275080384472</v>
      </c>
      <c r="U99">
        <v>4.1743872698956368</v>
      </c>
      <c r="V99" s="1">
        <v>4.1163595229181222</v>
      </c>
      <c r="X99" s="1">
        <v>4.1181297627694695</v>
      </c>
      <c r="Z99" s="1">
        <v>64.873066335916519</v>
      </c>
    </row>
    <row r="100" spans="14:26" x14ac:dyDescent="0.3">
      <c r="N100" t="s">
        <v>114</v>
      </c>
      <c r="P100" s="1">
        <v>-1235.5030956761768</v>
      </c>
      <c r="R100" s="1">
        <v>61.610948224726712</v>
      </c>
      <c r="S100">
        <v>60.2</v>
      </c>
      <c r="T100" s="1">
        <v>61.499247971196269</v>
      </c>
      <c r="U100">
        <v>4.0976723523147758</v>
      </c>
      <c r="V100" s="1">
        <v>4.1162239647809038</v>
      </c>
      <c r="X100" s="1">
        <v>4.1183546422954409</v>
      </c>
      <c r="Z100" s="1">
        <v>64.338140670675784</v>
      </c>
    </row>
    <row r="101" spans="14:26" x14ac:dyDescent="0.3">
      <c r="N101">
        <f>AVERAGE(A2:A11)</f>
        <v>41.3</v>
      </c>
      <c r="P101" s="1">
        <v>42.66773686474329</v>
      </c>
      <c r="R101" s="1">
        <v>61.651046521481227</v>
      </c>
      <c r="S101">
        <v>63.1</v>
      </c>
      <c r="T101" s="1">
        <v>61.538374113172779</v>
      </c>
      <c r="U101">
        <v>4.1447207695471677</v>
      </c>
      <c r="V101" s="1">
        <v>4.1162910793062526</v>
      </c>
      <c r="X101" s="1">
        <v>4.1182422025324552</v>
      </c>
      <c r="Z101" s="1">
        <v>64.578495763009414</v>
      </c>
    </row>
    <row r="102" spans="14:26" x14ac:dyDescent="0.3">
      <c r="P102" s="1">
        <v>-0.81430827283474416</v>
      </c>
      <c r="R102" s="1">
        <v>61.53075163121769</v>
      </c>
      <c r="S102">
        <v>54.9</v>
      </c>
      <c r="T102" s="1">
        <v>61.423203738939634</v>
      </c>
      <c r="U102">
        <v>4.0055133485154846</v>
      </c>
      <c r="V102" s="1">
        <v>4.116093523283336</v>
      </c>
      <c r="X102" s="1">
        <v>4.1185795218214123</v>
      </c>
      <c r="Z102" s="1">
        <v>54.029188069747761</v>
      </c>
    </row>
    <row r="103" spans="14:26" x14ac:dyDescent="0.3">
      <c r="P103" s="1">
        <v>8.1529058576942197E-3</v>
      </c>
      <c r="R103" s="1">
        <v>62.693602237098546</v>
      </c>
      <c r="S103">
        <v>67.099999999999994</v>
      </c>
      <c r="T103" s="1">
        <v>62.974920207858929</v>
      </c>
      <c r="U103">
        <v>4.2061840439776361</v>
      </c>
      <c r="V103" s="1">
        <v>4.1187552402078094</v>
      </c>
      <c r="X103" s="1">
        <v>4.1153187686948263</v>
      </c>
      <c r="Z103" s="1">
        <v>68.053780270121933</v>
      </c>
    </row>
    <row r="104" spans="14:26" ht="15" thickBot="1" x14ac:dyDescent="0.35">
      <c r="P104" s="2">
        <v>-3.3498955096922486E-5</v>
      </c>
      <c r="R104" s="1">
        <v>62.212422676044397</v>
      </c>
      <c r="S104">
        <v>53.9</v>
      </c>
      <c r="T104" s="1">
        <v>62.18498166808881</v>
      </c>
      <c r="U104">
        <v>3.9871304779149512</v>
      </c>
      <c r="V104" s="1">
        <v>4.117400229274617</v>
      </c>
      <c r="X104" s="1">
        <v>4.1166680458506546</v>
      </c>
      <c r="Z104" s="1">
        <v>63.896964711530018</v>
      </c>
    </row>
    <row r="105" spans="14:26" x14ac:dyDescent="0.3">
      <c r="R105" s="1">
        <v>61.651046521481227</v>
      </c>
      <c r="S105">
        <v>69.5</v>
      </c>
      <c r="T105" s="1">
        <v>61.538374113172779</v>
      </c>
      <c r="U105">
        <v>4.2413267525707461</v>
      </c>
      <c r="V105" s="1">
        <v>4.1162910793062526</v>
      </c>
      <c r="X105" s="1">
        <v>4.1182422025324552</v>
      </c>
      <c r="Z105" s="1">
        <v>64.578495763009414</v>
      </c>
    </row>
    <row r="106" spans="14:26" ht="15" thickBot="1" x14ac:dyDescent="0.35">
      <c r="N106" t="s">
        <v>105</v>
      </c>
      <c r="R106" s="2">
        <v>62.533209050080501</v>
      </c>
      <c r="S106">
        <v>44.2</v>
      </c>
      <c r="T106" s="2">
        <v>62.675863841791461</v>
      </c>
      <c r="U106">
        <v>3.7887247890836524</v>
      </c>
      <c r="V106" s="2">
        <v>4.1182422577094746</v>
      </c>
      <c r="X106" s="2">
        <v>4.115768527746769</v>
      </c>
      <c r="Z106" s="2">
        <v>55.059996046820743</v>
      </c>
    </row>
    <row r="107" spans="14:26" x14ac:dyDescent="0.3">
      <c r="P107" t="s">
        <v>68</v>
      </c>
      <c r="Q107" t="s">
        <v>111</v>
      </c>
      <c r="R107" t="s">
        <v>112</v>
      </c>
      <c r="S107" t="s">
        <v>113</v>
      </c>
    </row>
    <row r="108" spans="14:26" x14ac:dyDescent="0.3">
      <c r="P108" t="s">
        <v>106</v>
      </c>
      <c r="Q108">
        <v>2.4777245906569896E-3</v>
      </c>
      <c r="R108">
        <f>AVERAGE(A2:A11)/AVERAGE(B2:B11)*F37</f>
        <v>-2.6693418052246298E-2</v>
      </c>
      <c r="S108">
        <f>P125</f>
        <v>12.026256802425747</v>
      </c>
    </row>
    <row r="109" spans="14:26" x14ac:dyDescent="0.3">
      <c r="P109" t="s">
        <v>107</v>
      </c>
      <c r="Q109">
        <v>4.2152209496809706E-3</v>
      </c>
      <c r="R109">
        <f>AVERAGE(K2:K11)/AVERAGE(L2:L11)*O34</f>
        <v>-0.11961217485493088</v>
      </c>
      <c r="S109">
        <v>12.004184394801246</v>
      </c>
    </row>
    <row r="110" spans="14:26" x14ac:dyDescent="0.3">
      <c r="P110" t="s">
        <v>108</v>
      </c>
      <c r="Q110">
        <v>4.3060034290784111E-5</v>
      </c>
      <c r="R110">
        <f>AM34</f>
        <v>-3.4562894532037202E-3</v>
      </c>
      <c r="S110">
        <v>2.9014223001256632</v>
      </c>
    </row>
    <row r="111" spans="14:26" x14ac:dyDescent="0.3">
      <c r="P111" t="s">
        <v>109</v>
      </c>
      <c r="Q111">
        <v>6.7638825381879507E-5</v>
      </c>
      <c r="R111">
        <f>BG34*AVERAGE(A2:A11)</f>
        <v>4.6437622113114458E-3</v>
      </c>
      <c r="S111">
        <v>2.9075634755574056</v>
      </c>
    </row>
    <row r="112" spans="14:26" x14ac:dyDescent="0.3">
      <c r="P112" t="s">
        <v>110</v>
      </c>
      <c r="Q112">
        <f>CD21</f>
        <v>0.35261725641561587</v>
      </c>
      <c r="R112">
        <f>N101*(P99+2*N101*P100+3*N101^2*P101+4*N101^3*P102+5*N101^4*P103+6*N101^5*P104)/(P98+N101*P99+N101^2*P100+N101^3*P101+N101^4*P102+N101^5*P103+N101^6*P104)</f>
        <v>0.84589480286767338</v>
      </c>
      <c r="S112">
        <v>9.3192393405243476E-2</v>
      </c>
    </row>
    <row r="114" spans="16:20" x14ac:dyDescent="0.3">
      <c r="P114" t="s">
        <v>121</v>
      </c>
      <c r="Q114" t="s">
        <v>117</v>
      </c>
      <c r="R114" t="s">
        <v>118</v>
      </c>
      <c r="S114" t="s">
        <v>119</v>
      </c>
      <c r="T114" t="s">
        <v>120</v>
      </c>
    </row>
    <row r="115" spans="16:20" x14ac:dyDescent="0.3">
      <c r="P115">
        <f>ABS(S97-R97)/S97</f>
        <v>4.9579832476352483E-2</v>
      </c>
      <c r="Q115">
        <f>ABS(S97-T97)/S97</f>
        <v>4.9768110453021083E-2</v>
      </c>
      <c r="R115">
        <f>ABS(U97-V97)/U97</f>
        <v>1.5436260297994372E-2</v>
      </c>
      <c r="S115">
        <f>ABS(U97-X97)/U97</f>
        <v>1.5660868310912738E-2</v>
      </c>
      <c r="T115">
        <f>ABS(S97-Z97)/S97</f>
        <v>0.17683944268439156</v>
      </c>
    </row>
    <row r="116" spans="16:20" x14ac:dyDescent="0.3">
      <c r="P116">
        <f t="shared" ref="P116:P124" si="12">ABS(S98-R98)/S98</f>
        <v>0.18735964484629858</v>
      </c>
      <c r="Q116">
        <f t="shared" ref="Q116:Q124" si="13">ABS(S98-T98)/S98</f>
        <v>0.18510947402509353</v>
      </c>
      <c r="R116">
        <f t="shared" ref="R116:R124" si="14">ABS(U98-V98)/U98</f>
        <v>5.1899626362508978E-2</v>
      </c>
      <c r="S116">
        <f t="shared" ref="S116:S124" si="15">ABS(U98-X98)/U98</f>
        <v>5.252291751423338E-2</v>
      </c>
      <c r="T116">
        <f t="shared" ref="T116:T124" si="16">ABS(S98-Z98)/S98</f>
        <v>0.12889797577403231</v>
      </c>
    </row>
    <row r="117" spans="16:20" x14ac:dyDescent="0.3">
      <c r="P117">
        <f t="shared" si="12"/>
        <v>5.0905464334834741E-2</v>
      </c>
      <c r="Q117">
        <f t="shared" si="13"/>
        <v>5.2641921840238894E-2</v>
      </c>
      <c r="R117">
        <f t="shared" si="14"/>
        <v>1.3900901671484184E-2</v>
      </c>
      <c r="S117">
        <f t="shared" si="15"/>
        <v>1.3476829888754852E-2</v>
      </c>
      <c r="T117">
        <f t="shared" si="16"/>
        <v>1.9528256012843206E-3</v>
      </c>
    </row>
    <row r="118" spans="16:20" x14ac:dyDescent="0.3">
      <c r="P118">
        <f t="shared" si="12"/>
        <v>2.343767815160647E-2</v>
      </c>
      <c r="Q118">
        <f t="shared" si="13"/>
        <v>2.1582192212562554E-2</v>
      </c>
      <c r="R118">
        <f t="shared" si="14"/>
        <v>4.5273537928546704E-3</v>
      </c>
      <c r="S118">
        <f t="shared" si="15"/>
        <v>5.0473264337451713E-3</v>
      </c>
      <c r="T118">
        <f t="shared" si="16"/>
        <v>6.8739878250428266E-2</v>
      </c>
    </row>
    <row r="119" spans="16:20" x14ac:dyDescent="0.3">
      <c r="P119">
        <f t="shared" si="12"/>
        <v>2.2962812654814174E-2</v>
      </c>
      <c r="Q119">
        <f t="shared" si="13"/>
        <v>2.4748429268260264E-2</v>
      </c>
      <c r="R119">
        <f t="shared" si="14"/>
        <v>6.8592534507508499E-3</v>
      </c>
      <c r="S119">
        <f t="shared" si="15"/>
        <v>6.3885044341854269E-3</v>
      </c>
      <c r="T119">
        <f t="shared" si="16"/>
        <v>2.3430994659420168E-2</v>
      </c>
    </row>
    <row r="120" spans="16:20" x14ac:dyDescent="0.3">
      <c r="P120">
        <f t="shared" si="12"/>
        <v>0.12077871823711643</v>
      </c>
      <c r="Q120">
        <f t="shared" si="13"/>
        <v>0.11881974023569464</v>
      </c>
      <c r="R120">
        <f t="shared" si="14"/>
        <v>2.7606991949941803E-2</v>
      </c>
      <c r="S120">
        <f t="shared" si="15"/>
        <v>2.8227636127547067E-2</v>
      </c>
      <c r="T120">
        <f t="shared" si="16"/>
        <v>1.5861783793301235E-2</v>
      </c>
    </row>
    <row r="121" spans="16:20" x14ac:dyDescent="0.3">
      <c r="P121">
        <f t="shared" si="12"/>
        <v>6.5669117181839778E-2</v>
      </c>
      <c r="Q121">
        <f t="shared" si="13"/>
        <v>6.1476598988689499E-2</v>
      </c>
      <c r="R121">
        <f t="shared" si="14"/>
        <v>2.0785777050104658E-2</v>
      </c>
      <c r="S121">
        <f t="shared" si="15"/>
        <v>2.1602781602699878E-2</v>
      </c>
      <c r="T121">
        <f t="shared" si="16"/>
        <v>1.4214311030133223E-2</v>
      </c>
    </row>
    <row r="122" spans="16:20" x14ac:dyDescent="0.3">
      <c r="P122">
        <f t="shared" si="12"/>
        <v>0.15421934463904266</v>
      </c>
      <c r="Q122">
        <f t="shared" si="13"/>
        <v>0.15371023502947703</v>
      </c>
      <c r="R122">
        <f t="shared" si="14"/>
        <v>3.2672557891255581E-2</v>
      </c>
      <c r="S122">
        <f t="shared" si="15"/>
        <v>3.2488921206171403E-2</v>
      </c>
      <c r="T122">
        <f t="shared" si="16"/>
        <v>0.18547244362764415</v>
      </c>
    </row>
    <row r="123" spans="16:20" x14ac:dyDescent="0.3">
      <c r="P123">
        <f t="shared" si="12"/>
        <v>0.11293458242473055</v>
      </c>
      <c r="Q123">
        <f t="shared" si="13"/>
        <v>0.11455576815578736</v>
      </c>
      <c r="R123">
        <f t="shared" si="14"/>
        <v>2.9480320795540471E-2</v>
      </c>
      <c r="S123">
        <f t="shared" si="15"/>
        <v>2.9020294171791191E-2</v>
      </c>
      <c r="T123">
        <f t="shared" si="16"/>
        <v>7.081301060418109E-2</v>
      </c>
    </row>
    <row r="124" spans="16:20" x14ac:dyDescent="0.3">
      <c r="P124">
        <f t="shared" si="12"/>
        <v>0.41477848529593886</v>
      </c>
      <c r="Q124">
        <f t="shared" si="13"/>
        <v>0.41800596927129996</v>
      </c>
      <c r="R124">
        <f t="shared" si="14"/>
        <v>8.6973186750130743E-2</v>
      </c>
      <c r="S124">
        <f t="shared" si="15"/>
        <v>8.6320267865699477E-2</v>
      </c>
      <c r="T124">
        <f t="shared" si="16"/>
        <v>0.24570126802761855</v>
      </c>
    </row>
    <row r="125" spans="16:20" x14ac:dyDescent="0.3">
      <c r="P125">
        <f>AVERAGE(P115:P124)*100</f>
        <v>12.026256802425747</v>
      </c>
      <c r="Q125">
        <f>AVERAGE(Q115:Q124)*100</f>
        <v>12.004184394801246</v>
      </c>
      <c r="R125">
        <f>AVERAGE(R115:R124)*100</f>
        <v>2.9014223001256632</v>
      </c>
      <c r="S125">
        <f>AVERAGE(S115:S124)*100</f>
        <v>2.9075634755574056</v>
      </c>
      <c r="T125">
        <f>AVERAGE(T115:T124)</f>
        <v>9.3192393405243476E-2</v>
      </c>
    </row>
  </sheetData>
  <sortState xmlns:xlrd2="http://schemas.microsoft.com/office/spreadsheetml/2017/richdata2" ref="J44:J53">
    <sortCondition ref="J44"/>
  </sortState>
  <mergeCells count="1">
    <mergeCell ref="N1:P1"/>
  </mergeCells>
  <pageMargins left="0.7" right="0.7" top="0.75" bottom="0.75" header="0.3" footer="0.3"/>
  <drawing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F453EC1F82DDD34F98DE771826E1F5F5" ma:contentTypeVersion="9" ma:contentTypeDescription="Создание документа." ma:contentTypeScope="" ma:versionID="982d4be08cee06cde5b8d44682a805a1">
  <xsd:schema xmlns:xsd="http://www.w3.org/2001/XMLSchema" xmlns:xs="http://www.w3.org/2001/XMLSchema" xmlns:p="http://schemas.microsoft.com/office/2006/metadata/properties" xmlns:ns3="51e6512f-615b-4290-9fb7-19bed735b778" xmlns:ns4="9903af55-9d19-4320-835b-7c15e397fdc0" targetNamespace="http://schemas.microsoft.com/office/2006/metadata/properties" ma:root="true" ma:fieldsID="bfc89d1e62f67e1f0b037fb3b705df68" ns3:_="" ns4:_="">
    <xsd:import namespace="51e6512f-615b-4290-9fb7-19bed735b778"/>
    <xsd:import namespace="9903af55-9d19-4320-835b-7c15e397fd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e6512f-615b-4290-9fb7-19bed735b7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03af55-9d19-4320-835b-7c15e397fdc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1e6512f-615b-4290-9fb7-19bed735b778" xsi:nil="true"/>
  </documentManagement>
</p:properties>
</file>

<file path=customXml/itemProps1.xml><?xml version="1.0" encoding="utf-8"?>
<ds:datastoreItem xmlns:ds="http://schemas.openxmlformats.org/officeDocument/2006/customXml" ds:itemID="{D1E5C0B8-530B-4C90-8ADC-AC3B528219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e6512f-615b-4290-9fb7-19bed735b778"/>
    <ds:schemaRef ds:uri="9903af55-9d19-4320-835b-7c15e397fd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FDC283-0124-4C6F-BF62-7CF669DEBB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C444C5-5E4C-4AE8-B2CE-C56163874AB0}">
  <ds:schemaRefs>
    <ds:schemaRef ds:uri="http://schemas.microsoft.com/office/2006/metadata/properties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9903af55-9d19-4320-835b-7c15e397fdc0"/>
    <ds:schemaRef ds:uri="51e6512f-615b-4290-9fb7-19bed735b778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 Денис Сергеевич</dc:creator>
  <cp:lastModifiedBy>Дмитриев Денис Сергеевич</cp:lastModifiedBy>
  <dcterms:created xsi:type="dcterms:W3CDTF">2025-03-07T01:03:20Z</dcterms:created>
  <dcterms:modified xsi:type="dcterms:W3CDTF">2025-03-07T15:34:39Z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0x010100F453EC1F82DDD34F98DE771826E1F5F5</vt:lpwstr>
  </property>
</Properties>
</file>