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amAlfredoLozada\Desktop\Inventarios\"/>
    </mc:Choice>
  </mc:AlternateContent>
  <xr:revisionPtr revIDLastSave="0" documentId="13_ncr:1_{61964E40-6892-4779-849C-018868E7C224}" xr6:coauthVersionLast="45" xr6:coauthVersionMax="45" xr10:uidLastSave="{00000000-0000-0000-0000-000000000000}"/>
  <bookViews>
    <workbookView xWindow="-120" yWindow="-120" windowWidth="20730" windowHeight="11160" activeTab="1" xr2:uid="{A0D434B2-04A7-442E-AEB1-B8E98A7AD0F1}"/>
  </bookViews>
  <sheets>
    <sheet name="Informe Final " sheetId="9" r:id="rId1"/>
    <sheet name="final" sheetId="18" r:id="rId2"/>
    <sheet name="SOBRANTES" sheetId="20" r:id="rId3"/>
  </sheets>
  <definedNames>
    <definedName name="_xlnm._FilterDatabase" localSheetId="1" hidden="1">final!$A$8:$X$46</definedName>
    <definedName name="Z_02AA5238_FBCB_4B3D_8358_1560ABA378F2_.wvu.FilterData" localSheetId="1" hidden="1">final!$A$8:$R$35</definedName>
    <definedName name="Z_1EF6539E_CEF9_42DC_ADC6_44709EFA80FB_.wvu.FilterData" localSheetId="1" hidden="1">final!$A$8:$R$35</definedName>
    <definedName name="Z_6F592DA1_650A_42A5_BAB3_68A7F5BA8137_.wvu.FilterData" localSheetId="1" hidden="1">final!$A$8:$R$35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20" l="1"/>
  <c r="I16" i="20"/>
  <c r="F23" i="20" l="1"/>
  <c r="F18" i="20"/>
  <c r="F46" i="18"/>
  <c r="N46" i="18"/>
  <c r="H16" i="20" l="1"/>
  <c r="F16" i="20"/>
  <c r="P43" i="18" l="1"/>
  <c r="Q45" i="18" l="1"/>
  <c r="O33" i="18" l="1"/>
  <c r="S13" i="18" l="1"/>
  <c r="S12" i="18"/>
  <c r="O13" i="18"/>
  <c r="T13" i="18" s="1"/>
  <c r="O12" i="18"/>
  <c r="T12" i="18" s="1"/>
  <c r="H13" i="18"/>
  <c r="I13" i="18" s="1"/>
  <c r="H12" i="18"/>
  <c r="I12" i="18" s="1"/>
  <c r="V13" i="18" l="1"/>
  <c r="U13" i="18" s="1"/>
  <c r="V12" i="18"/>
  <c r="U12" i="18" s="1"/>
  <c r="P11" i="18" l="1"/>
  <c r="S11" i="18" s="1"/>
  <c r="O11" i="18"/>
  <c r="T11" i="18" s="1"/>
  <c r="P10" i="18"/>
  <c r="S10" i="18" s="1"/>
  <c r="O10" i="18"/>
  <c r="T10" i="18" s="1"/>
  <c r="P9" i="18"/>
  <c r="S9" i="18" s="1"/>
  <c r="O9" i="18"/>
  <c r="H11" i="18"/>
  <c r="I11" i="18" s="1"/>
  <c r="H10" i="18"/>
  <c r="I10" i="18" s="1"/>
  <c r="H9" i="18"/>
  <c r="I9" i="18" s="1"/>
  <c r="T9" i="18" l="1"/>
  <c r="V9" i="18" s="1"/>
  <c r="V10" i="18"/>
  <c r="U10" i="18" s="1"/>
  <c r="V11" i="18"/>
  <c r="U11" i="18" s="1"/>
  <c r="H22" i="20"/>
  <c r="H21" i="20"/>
  <c r="H20" i="20"/>
  <c r="H19" i="20"/>
  <c r="H14" i="20"/>
  <c r="H12" i="20"/>
  <c r="H10" i="20"/>
  <c r="H9" i="20"/>
  <c r="H7" i="20"/>
  <c r="H6" i="20"/>
  <c r="H5" i="20"/>
  <c r="U9" i="18" l="1"/>
  <c r="G46" i="18" l="1"/>
  <c r="O38" i="18" l="1"/>
  <c r="H18" i="18" l="1"/>
  <c r="I18" i="18" s="1"/>
  <c r="O31" i="18" l="1"/>
  <c r="Q46" i="18" l="1"/>
  <c r="O41" i="18" l="1"/>
  <c r="L46" i="18" l="1"/>
  <c r="P45" i="18"/>
  <c r="Q44" i="18"/>
  <c r="P44" i="18" s="1"/>
  <c r="T43" i="18"/>
  <c r="H43" i="18"/>
  <c r="I43" i="18" s="1"/>
  <c r="P42" i="18"/>
  <c r="S42" i="18" s="1"/>
  <c r="O42" i="18"/>
  <c r="T42" i="18" s="1"/>
  <c r="H42" i="18"/>
  <c r="I42" i="18" s="1"/>
  <c r="P41" i="18"/>
  <c r="S41" i="18" s="1"/>
  <c r="M41" i="18"/>
  <c r="H41" i="18"/>
  <c r="P40" i="18"/>
  <c r="S40" i="18" s="1"/>
  <c r="O40" i="18"/>
  <c r="H40" i="18"/>
  <c r="I40" i="18" s="1"/>
  <c r="P39" i="18"/>
  <c r="S39" i="18" s="1"/>
  <c r="O39" i="18"/>
  <c r="T39" i="18" s="1"/>
  <c r="H39" i="18"/>
  <c r="I39" i="18" s="1"/>
  <c r="P38" i="18"/>
  <c r="S38" i="18" s="1"/>
  <c r="T38" i="18"/>
  <c r="H38" i="18"/>
  <c r="I38" i="18" s="1"/>
  <c r="P37" i="18"/>
  <c r="S37" i="18" s="1"/>
  <c r="O37" i="18"/>
  <c r="T37" i="18" s="1"/>
  <c r="H37" i="18"/>
  <c r="I37" i="18" s="1"/>
  <c r="P36" i="18"/>
  <c r="S36" i="18" s="1"/>
  <c r="O36" i="18"/>
  <c r="T36" i="18" s="1"/>
  <c r="H36" i="18"/>
  <c r="I36" i="18" s="1"/>
  <c r="P35" i="18"/>
  <c r="S35" i="18" s="1"/>
  <c r="O35" i="18"/>
  <c r="T35" i="18" s="1"/>
  <c r="H35" i="18"/>
  <c r="I35" i="18" s="1"/>
  <c r="P34" i="18"/>
  <c r="S34" i="18" s="1"/>
  <c r="O34" i="18"/>
  <c r="T34" i="18" s="1"/>
  <c r="H34" i="18"/>
  <c r="I34" i="18" s="1"/>
  <c r="P33" i="18"/>
  <c r="S33" i="18" s="1"/>
  <c r="T33" i="18"/>
  <c r="H33" i="18"/>
  <c r="I33" i="18" s="1"/>
  <c r="P32" i="18"/>
  <c r="S32" i="18" s="1"/>
  <c r="O32" i="18"/>
  <c r="T32" i="18" s="1"/>
  <c r="H32" i="18"/>
  <c r="I32" i="18" s="1"/>
  <c r="P31" i="18"/>
  <c r="S31" i="18" s="1"/>
  <c r="T31" i="18"/>
  <c r="H31" i="18"/>
  <c r="I31" i="18" s="1"/>
  <c r="P30" i="18"/>
  <c r="S30" i="18" s="1"/>
  <c r="O30" i="18"/>
  <c r="T30" i="18" s="1"/>
  <c r="H30" i="18"/>
  <c r="I30" i="18" s="1"/>
  <c r="O27" i="18"/>
  <c r="T27" i="18" s="1"/>
  <c r="H27" i="18"/>
  <c r="I27" i="18" s="1"/>
  <c r="P29" i="18"/>
  <c r="S29" i="18" s="1"/>
  <c r="O29" i="18"/>
  <c r="T29" i="18" s="1"/>
  <c r="H29" i="18"/>
  <c r="I29" i="18" s="1"/>
  <c r="P28" i="18"/>
  <c r="S28" i="18" s="1"/>
  <c r="O28" i="18"/>
  <c r="T28" i="18" s="1"/>
  <c r="H28" i="18"/>
  <c r="I28" i="18" s="1"/>
  <c r="P26" i="18"/>
  <c r="S26" i="18" s="1"/>
  <c r="O26" i="18"/>
  <c r="T26" i="18" s="1"/>
  <c r="H26" i="18"/>
  <c r="P25" i="18"/>
  <c r="S25" i="18" s="1"/>
  <c r="O25" i="18"/>
  <c r="T25" i="18" s="1"/>
  <c r="H25" i="18"/>
  <c r="P24" i="18"/>
  <c r="S24" i="18" s="1"/>
  <c r="O24" i="18"/>
  <c r="T24" i="18" s="1"/>
  <c r="H24" i="18"/>
  <c r="I24" i="18" s="1"/>
  <c r="P23" i="18"/>
  <c r="S23" i="18" s="1"/>
  <c r="O23" i="18"/>
  <c r="T23" i="18" s="1"/>
  <c r="H23" i="18"/>
  <c r="I23" i="18" s="1"/>
  <c r="P22" i="18"/>
  <c r="S22" i="18" s="1"/>
  <c r="O22" i="18"/>
  <c r="T22" i="18" s="1"/>
  <c r="H22" i="18"/>
  <c r="I22" i="18" s="1"/>
  <c r="S21" i="18"/>
  <c r="O21" i="18"/>
  <c r="T21" i="18" s="1"/>
  <c r="H21" i="18"/>
  <c r="I21" i="18" s="1"/>
  <c r="P20" i="18"/>
  <c r="S20" i="18" s="1"/>
  <c r="O20" i="18"/>
  <c r="T20" i="18" s="1"/>
  <c r="H20" i="18"/>
  <c r="I20" i="18" s="1"/>
  <c r="P19" i="18"/>
  <c r="S19" i="18" s="1"/>
  <c r="O19" i="18"/>
  <c r="T19" i="18" s="1"/>
  <c r="H19" i="18"/>
  <c r="I19" i="18" s="1"/>
  <c r="P18" i="18"/>
  <c r="S18" i="18" s="1"/>
  <c r="O18" i="18"/>
  <c r="T18" i="18" s="1"/>
  <c r="P17" i="18"/>
  <c r="S17" i="18" s="1"/>
  <c r="O17" i="18"/>
  <c r="T17" i="18" s="1"/>
  <c r="H17" i="18"/>
  <c r="I17" i="18" s="1"/>
  <c r="P16" i="18"/>
  <c r="S16" i="18" s="1"/>
  <c r="O16" i="18"/>
  <c r="T16" i="18" s="1"/>
  <c r="H16" i="18"/>
  <c r="I16" i="18" s="1"/>
  <c r="P15" i="18"/>
  <c r="S15" i="18" s="1"/>
  <c r="O15" i="18"/>
  <c r="T15" i="18" s="1"/>
  <c r="H15" i="18"/>
  <c r="I15" i="18" s="1"/>
  <c r="P14" i="18"/>
  <c r="S14" i="18" s="1"/>
  <c r="O14" i="18"/>
  <c r="H14" i="18"/>
  <c r="I14" i="18" s="1"/>
  <c r="F6" i="18"/>
  <c r="E6" i="18"/>
  <c r="T14" i="18" l="1"/>
  <c r="V14" i="18" s="1"/>
  <c r="U14" i="18" s="1"/>
  <c r="O46" i="18"/>
  <c r="T41" i="18"/>
  <c r="V41" i="18" s="1"/>
  <c r="U41" i="18" s="1"/>
  <c r="M46" i="18"/>
  <c r="T40" i="18"/>
  <c r="V40" i="18" s="1"/>
  <c r="U40" i="18" s="1"/>
  <c r="V29" i="18"/>
  <c r="U29" i="18" s="1"/>
  <c r="V36" i="18"/>
  <c r="U36" i="18" s="1"/>
  <c r="V21" i="18"/>
  <c r="U21" i="18" s="1"/>
  <c r="V17" i="18"/>
  <c r="U17" i="18" s="1"/>
  <c r="V22" i="18"/>
  <c r="U22" i="18" s="1"/>
  <c r="V30" i="18"/>
  <c r="U30" i="18" s="1"/>
  <c r="V38" i="18"/>
  <c r="U38" i="18" s="1"/>
  <c r="V16" i="18"/>
  <c r="U16" i="18" s="1"/>
  <c r="V15" i="18"/>
  <c r="U15" i="18" s="1"/>
  <c r="V27" i="18"/>
  <c r="U27" i="18" s="1"/>
  <c r="V37" i="18"/>
  <c r="U37" i="18" s="1"/>
  <c r="V25" i="18"/>
  <c r="U25" i="18" s="1"/>
  <c r="V33" i="18"/>
  <c r="V23" i="18"/>
  <c r="V31" i="18"/>
  <c r="V19" i="18"/>
  <c r="U19" i="18" s="1"/>
  <c r="V34" i="18"/>
  <c r="U34" i="18" s="1"/>
  <c r="V42" i="18"/>
  <c r="U42" i="18" s="1"/>
  <c r="V18" i="18"/>
  <c r="U18" i="18" s="1"/>
  <c r="V24" i="18"/>
  <c r="U24" i="18" s="1"/>
  <c r="V32" i="18"/>
  <c r="U32" i="18" s="1"/>
  <c r="V28" i="18"/>
  <c r="U28" i="18" s="1"/>
  <c r="V35" i="18"/>
  <c r="U35" i="18" s="1"/>
  <c r="V39" i="18"/>
  <c r="U39" i="18" s="1"/>
  <c r="I26" i="18"/>
  <c r="V26" i="18"/>
  <c r="U26" i="18" s="1"/>
  <c r="V20" i="18"/>
  <c r="U20" i="18" s="1"/>
  <c r="P27" i="18"/>
  <c r="S27" i="18" s="1"/>
  <c r="V43" i="18"/>
  <c r="I41" i="18"/>
  <c r="H46" i="18"/>
  <c r="I46" i="18" s="1"/>
  <c r="I25" i="18"/>
  <c r="S43" i="18"/>
  <c r="U33" i="18" l="1"/>
  <c r="V46" i="18"/>
  <c r="U23" i="18"/>
  <c r="U43" i="18"/>
  <c r="U31" i="18"/>
  <c r="U46" i="18" l="1"/>
  <c r="G32" i="9" l="1"/>
  <c r="C35" i="9"/>
</calcChain>
</file>

<file path=xl/sharedStrings.xml><?xml version="1.0" encoding="utf-8"?>
<sst xmlns="http://schemas.openxmlformats.org/spreadsheetml/2006/main" count="239" uniqueCount="110">
  <si>
    <t>INVENTARIO CICLICO</t>
  </si>
  <si>
    <t>VoBo:</t>
  </si>
  <si>
    <t>Nombre Claro de los Responsables del Conteo:</t>
  </si>
  <si>
    <t>Nombre Coordinador o Jefe responsable:</t>
  </si>
  <si>
    <t>Fecha del Inventario</t>
  </si>
  <si>
    <t>NOMBRE CEDI:</t>
  </si>
  <si>
    <t xml:space="preserve"> Conteo </t>
  </si>
  <si>
    <t>Lineas</t>
  </si>
  <si>
    <t>Nº</t>
  </si>
  <si>
    <t>Centro</t>
  </si>
  <si>
    <t>Almacén</t>
  </si>
  <si>
    <t>Material</t>
  </si>
  <si>
    <t>Texto breve de material</t>
  </si>
  <si>
    <t>Libre utilización</t>
  </si>
  <si>
    <t>Bloqueado</t>
  </si>
  <si>
    <t xml:space="preserve">Total SAP </t>
  </si>
  <si>
    <t>N° Bolsas</t>
  </si>
  <si>
    <t>Unidad medida base</t>
  </si>
  <si>
    <t>Lote</t>
  </si>
  <si>
    <t>Conteo fisico BOLSAS</t>
  </si>
  <si>
    <t>Averias BOLSAS</t>
  </si>
  <si>
    <t>Total Bolsas</t>
  </si>
  <si>
    <t xml:space="preserve">Total Kg </t>
  </si>
  <si>
    <t>Diferencia KG</t>
  </si>
  <si>
    <t>Dif. Bolsas</t>
  </si>
  <si>
    <t>T001</t>
  </si>
  <si>
    <t>POLIFEN 641 NEAR PRIME Bolsa 1 25 Kg</t>
  </si>
  <si>
    <t>KG</t>
  </si>
  <si>
    <t>POLIFEN 640 PRIME Bolsa 1 25 Kg</t>
  </si>
  <si>
    <t>POLIFEN 641 PRIME Bolsa 1 25 Kg</t>
  </si>
  <si>
    <t>BARREDURA DE POLIETILENO</t>
  </si>
  <si>
    <t>POLIETILENO SCRAP SUCIO 641  Bolsa 1 25</t>
  </si>
  <si>
    <t>POLIETILENO IMP LLDPE FORMOSA 42009 E2</t>
  </si>
  <si>
    <t>POLIETILENO IMP LDPE LUPOLEN 2427 H</t>
  </si>
  <si>
    <t>POLIFEN 683A Near Prime</t>
  </si>
  <si>
    <t>POLIETILENO IMP LDPE EXELENE 2001</t>
  </si>
  <si>
    <t>POLIETILENO IMP LDPE CYNPOL LD0221F</t>
  </si>
  <si>
    <t>POLIETILENO IMP LDPE SIN LUPOLEN 2421H</t>
  </si>
  <si>
    <t>POLIETILENO IMP LDPE HD CYNPOL LDF322</t>
  </si>
  <si>
    <t>POLIETILENO IMP LDPE ALCUDIA PE046</t>
  </si>
  <si>
    <t>POLIETILENO IMP LDPE LUPOLEN 2427H</t>
  </si>
  <si>
    <t>POLIETILENO IMP LDPE SIN PETROTHENE NA95</t>
  </si>
  <si>
    <t>POLIETILENO IMP LDPE INNOPLUS 2426H</t>
  </si>
  <si>
    <t>POLIETILENO IMP LDPE RELIANCE SIN J1020F</t>
  </si>
  <si>
    <t>POLIETILENO IMP LDPE J1020FS20</t>
  </si>
  <si>
    <t>POLIETILENO IMP LDPE POLIFEN 641</t>
  </si>
  <si>
    <t>POLIETILENO IMP LDPE TRICOLENE EF 412JM</t>
  </si>
  <si>
    <t>POLIETILENO IMP LDPE CYNPOL LD0223F</t>
  </si>
  <si>
    <t>POLIPROPILENO PP IMP FILM H080EY</t>
  </si>
  <si>
    <t>POLIPROPILENO PP IMP H100EY</t>
  </si>
  <si>
    <t>POLIETILENO IMP LDPE 102C SB</t>
  </si>
  <si>
    <t>POLIETILENO IMP LDPE TRICOLENE 641</t>
  </si>
  <si>
    <t>POLIETILENO IMP LDPE CYNPOL LD0226F</t>
  </si>
  <si>
    <t>PE IMP LDPE PETROTHENE NA 321210</t>
  </si>
  <si>
    <t>PE IMP LDPE PETROTHENE NA 345196</t>
  </si>
  <si>
    <t>1-003-0119</t>
  </si>
  <si>
    <t>1-228-0919</t>
  </si>
  <si>
    <t>1-405-1118</t>
  </si>
  <si>
    <t>1-011-0119</t>
  </si>
  <si>
    <t>1-014-0219</t>
  </si>
  <si>
    <t>1-247-0818</t>
  </si>
  <si>
    <t>2-118-0518</t>
  </si>
  <si>
    <t/>
  </si>
  <si>
    <t>1-170-0417</t>
  </si>
  <si>
    <t>Observaciones</t>
  </si>
  <si>
    <t>Total general</t>
  </si>
  <si>
    <t>SOBRANTE</t>
  </si>
  <si>
    <t>ATRIBUIDO A HUMADEA  FALTANTE -25, EN ARCHIVO DE OMAR ESTA</t>
  </si>
  <si>
    <t>Bolsas</t>
  </si>
  <si>
    <t>Suma de Diferencias Kilogramos</t>
  </si>
  <si>
    <t>Suma de Alpopular</t>
  </si>
  <si>
    <t xml:space="preserve">Suma de Ecopetrol </t>
  </si>
  <si>
    <t xml:space="preserve">Suma de Robo </t>
  </si>
  <si>
    <t>Administración Bulkmatic</t>
  </si>
  <si>
    <t>POLIFEN 683A Negar Prime</t>
  </si>
  <si>
    <t>(en blanco)</t>
  </si>
  <si>
    <t>OBSERVA</t>
  </si>
  <si>
    <t>SOBRANTE 125 PERSISITE averias</t>
  </si>
  <si>
    <t>PERSISTE SOBRANTE 475 KILOS</t>
  </si>
  <si>
    <t>Eventos</t>
  </si>
  <si>
    <t>FALTANTE 125 KILOS,ATRIBUIDO A HUMADEA</t>
  </si>
  <si>
    <t>KILOS FISICO BUENO</t>
  </si>
  <si>
    <t>AVERIAS KILOS</t>
  </si>
  <si>
    <t>2-251-1019</t>
  </si>
  <si>
    <t>2-166-0618</t>
  </si>
  <si>
    <t>BARREDURA FISICA</t>
  </si>
  <si>
    <t>Admon bulkmatic-virtual</t>
  </si>
  <si>
    <t>ATRIBUIDO A HUMADEA 5572</t>
  </si>
  <si>
    <t>2-050-0320</t>
  </si>
  <si>
    <t>Referencia</t>
  </si>
  <si>
    <t>Descripción</t>
  </si>
  <si>
    <t>Paleta</t>
  </si>
  <si>
    <t xml:space="preserve">POLIFEN 641 NEAR PRIME </t>
  </si>
  <si>
    <t>X</t>
  </si>
  <si>
    <t>POLIETILENO SCRAP SUCIO 641  BOLSA 1 25</t>
  </si>
  <si>
    <t>POLIFEN 641 PRIME BOLSA 1 25 KG</t>
  </si>
  <si>
    <t>Peso 17,17</t>
  </si>
  <si>
    <t>Peso 10,42</t>
  </si>
  <si>
    <t>Peso 12,24</t>
  </si>
  <si>
    <t>Barreduras Siniestro</t>
  </si>
  <si>
    <t>Barreduras Sobrante</t>
  </si>
  <si>
    <t>BARREDURA SINIESTRO</t>
  </si>
  <si>
    <t>10 BULTOS  DE CYMPOL 0226F PASAR A SOBRANTE DE SCRAP SUCIO</t>
  </si>
  <si>
    <t>LOS 27 BULTOS POLIETILENO IMP LDPE POLIFEN 641 AL ABRIRLOS ERA CYMPOL 0226F</t>
  </si>
  <si>
    <t xml:space="preserve">3 BULTOS CYMPOL 0226F </t>
  </si>
  <si>
    <t>KILOS</t>
  </si>
  <si>
    <t>OBSERVACION</t>
  </si>
  <si>
    <t>BARREDURA SOBRANTE</t>
  </si>
  <si>
    <t>7,78 sobra</t>
  </si>
  <si>
    <t>7125 en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</si>
</sst>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[$-F800]dddd\,\ mmmm\ dd\,\ yyyy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 tint="0.14999847407452621"/>
      <name val="SansSerif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28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164" fontId="1" fillId="2" borderId="9" xfId="0" applyNumberFormat="1" applyFont="1" applyFill="1" applyBorder="1" applyAlignment="1">
      <alignment horizontal="left" vertical="center"/>
    </xf>
    <xf numFmtId="0" fontId="1" fillId="2" borderId="29" xfId="0" applyFont="1" applyFill="1" applyBorder="1" applyAlignment="1">
      <alignment wrapText="1"/>
    </xf>
    <xf numFmtId="0" fontId="5" fillId="2" borderId="3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vertical="center"/>
    </xf>
    <xf numFmtId="165" fontId="6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3" fontId="11" fillId="0" borderId="12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4" fontId="11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2" borderId="30" xfId="0" applyFont="1" applyFill="1" applyBorder="1" applyAlignment="1">
      <alignment horizontal="center" wrapText="1"/>
    </xf>
    <xf numFmtId="3" fontId="0" fillId="0" borderId="0" xfId="0" applyNumberFormat="1"/>
    <xf numFmtId="0" fontId="5" fillId="2" borderId="39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2" borderId="37" xfId="0" applyFont="1" applyFill="1" applyBorder="1" applyAlignment="1">
      <alignment horizontal="center"/>
    </xf>
    <xf numFmtId="0" fontId="0" fillId="0" borderId="38" xfId="0" applyBorder="1" applyAlignment="1">
      <alignment vertical="center" wrapText="1"/>
    </xf>
    <xf numFmtId="0" fontId="11" fillId="0" borderId="13" xfId="0" applyFont="1" applyBorder="1" applyAlignment="1">
      <alignment horizontal="center"/>
    </xf>
    <xf numFmtId="0" fontId="12" fillId="0" borderId="0" xfId="1" applyAlignment="1">
      <alignment horizontal="center" vertical="center" wrapText="1"/>
    </xf>
    <xf numFmtId="0" fontId="13" fillId="5" borderId="44" xfId="1" applyFont="1" applyFill="1" applyBorder="1" applyAlignment="1">
      <alignment horizontal="center" vertical="center" wrapText="1"/>
    </xf>
    <xf numFmtId="0" fontId="12" fillId="0" borderId="0" xfId="1" applyAlignment="1">
      <alignment vertical="center" wrapText="1"/>
    </xf>
    <xf numFmtId="0" fontId="12" fillId="6" borderId="0" xfId="1" applyFill="1" applyAlignment="1">
      <alignment horizontal="center" vertical="center" wrapText="1"/>
    </xf>
    <xf numFmtId="0" fontId="12" fillId="0" borderId="0" xfId="1" applyAlignment="1">
      <alignment horizontal="center" vertical="center"/>
    </xf>
    <xf numFmtId="0" fontId="12" fillId="4" borderId="0" xfId="1" applyFill="1" applyAlignment="1">
      <alignment vertical="center" wrapText="1"/>
    </xf>
    <xf numFmtId="0" fontId="12" fillId="4" borderId="0" xfId="1" applyFill="1" applyAlignment="1">
      <alignment horizontal="center" vertical="center" wrapText="1"/>
    </xf>
    <xf numFmtId="0" fontId="13" fillId="5" borderId="45" xfId="1" applyFont="1" applyFill="1" applyBorder="1" applyAlignment="1">
      <alignment horizontal="center" vertical="center" wrapText="1"/>
    </xf>
    <xf numFmtId="0" fontId="12" fillId="0" borderId="0" xfId="1" applyAlignment="1">
      <alignment vertical="top"/>
    </xf>
    <xf numFmtId="2" fontId="12" fillId="0" borderId="0" xfId="1" applyNumberFormat="1" applyAlignment="1">
      <alignment horizontal="center" vertical="center"/>
    </xf>
    <xf numFmtId="0" fontId="1" fillId="2" borderId="16" xfId="0" applyFont="1" applyFill="1" applyBorder="1" applyAlignment="1">
      <alignment wrapText="1"/>
    </xf>
    <xf numFmtId="0" fontId="11" fillId="0" borderId="47" xfId="0" applyFont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5" fillId="2" borderId="2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/>
    </xf>
    <xf numFmtId="0" fontId="14" fillId="4" borderId="2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3" fontId="11" fillId="0" borderId="52" xfId="0" applyNumberFormat="1" applyFont="1" applyFill="1" applyBorder="1" applyAlignment="1">
      <alignment horizontal="center"/>
    </xf>
    <xf numFmtId="0" fontId="11" fillId="0" borderId="52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4" fontId="0" fillId="0" borderId="12" xfId="0" applyNumberFormat="1" applyBorder="1" applyAlignment="1">
      <alignment horizontal="right" vertical="center"/>
    </xf>
    <xf numFmtId="4" fontId="0" fillId="0" borderId="52" xfId="0" applyNumberFormat="1" applyFill="1" applyBorder="1" applyAlignment="1">
      <alignment horizontal="right" vertical="center"/>
    </xf>
    <xf numFmtId="0" fontId="11" fillId="0" borderId="23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5" fillId="2" borderId="4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4" fontId="0" fillId="0" borderId="41" xfId="0" applyNumberFormat="1" applyBorder="1" applyAlignment="1">
      <alignment horizontal="right" vertical="center"/>
    </xf>
    <xf numFmtId="0" fontId="11" fillId="0" borderId="36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3" fontId="11" fillId="0" borderId="20" xfId="0" applyNumberFormat="1" applyFont="1" applyBorder="1" applyAlignment="1">
      <alignment horizontal="center"/>
    </xf>
    <xf numFmtId="14" fontId="11" fillId="0" borderId="20" xfId="0" applyNumberFormat="1" applyFont="1" applyBorder="1" applyAlignment="1">
      <alignment horizontal="center"/>
    </xf>
    <xf numFmtId="14" fontId="11" fillId="0" borderId="21" xfId="0" applyNumberFormat="1" applyFont="1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0" fillId="0" borderId="53" xfId="0" applyBorder="1" applyAlignment="1">
      <alignment vertical="center" wrapText="1"/>
    </xf>
    <xf numFmtId="0" fontId="10" fillId="2" borderId="41" xfId="0" applyFont="1" applyFill="1" applyBorder="1" applyAlignment="1">
      <alignment horizontal="center"/>
    </xf>
    <xf numFmtId="0" fontId="11" fillId="0" borderId="55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left"/>
    </xf>
    <xf numFmtId="2" fontId="11" fillId="0" borderId="12" xfId="0" applyNumberFormat="1" applyFont="1" applyBorder="1" applyAlignment="1">
      <alignment horizontal="center"/>
    </xf>
    <xf numFmtId="0" fontId="11" fillId="7" borderId="38" xfId="0" applyFont="1" applyFill="1" applyBorder="1" applyAlignment="1">
      <alignment horizontal="left"/>
    </xf>
    <xf numFmtId="0" fontId="0" fillId="7" borderId="0" xfId="0" applyFill="1"/>
    <xf numFmtId="2" fontId="11" fillId="0" borderId="3" xfId="0" applyNumberFormat="1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3" fontId="11" fillId="2" borderId="12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/>
    </xf>
    <xf numFmtId="2" fontId="11" fillId="2" borderId="12" xfId="0" applyNumberFormat="1" applyFont="1" applyFill="1" applyBorder="1" applyAlignment="1">
      <alignment horizontal="center"/>
    </xf>
    <xf numFmtId="2" fontId="11" fillId="0" borderId="2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/>
    <xf numFmtId="0" fontId="11" fillId="2" borderId="36" xfId="0" applyFont="1" applyFill="1" applyBorder="1" applyAlignment="1">
      <alignment horizontal="center"/>
    </xf>
    <xf numFmtId="3" fontId="11" fillId="0" borderId="36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43" xfId="0" applyNumberFormat="1" applyFont="1" applyBorder="1" applyAlignment="1">
      <alignment horizontal="center"/>
    </xf>
    <xf numFmtId="3" fontId="11" fillId="0" borderId="38" xfId="0" applyNumberFormat="1" applyFont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3" fontId="0" fillId="0" borderId="0" xfId="0" applyNumberFormat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3" fontId="11" fillId="2" borderId="38" xfId="0" applyNumberFormat="1" applyFont="1" applyFill="1" applyBorder="1" applyAlignment="1">
      <alignment horizontal="center"/>
    </xf>
    <xf numFmtId="3" fontId="11" fillId="2" borderId="36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 wrapText="1"/>
    </xf>
    <xf numFmtId="0" fontId="11" fillId="2" borderId="12" xfId="0" applyFont="1" applyFill="1" applyBorder="1" applyAlignment="1">
      <alignment horizontal="left" vertical="center"/>
    </xf>
    <xf numFmtId="0" fontId="0" fillId="0" borderId="12" xfId="0" applyBorder="1"/>
    <xf numFmtId="0" fontId="11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3" fontId="11" fillId="2" borderId="37" xfId="0" applyNumberFormat="1" applyFont="1" applyFill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0" fillId="0" borderId="38" xfId="0" applyBorder="1"/>
    <xf numFmtId="0" fontId="10" fillId="0" borderId="37" xfId="0" applyFont="1" applyBorder="1" applyAlignment="1">
      <alignment horizontal="center"/>
    </xf>
    <xf numFmtId="0" fontId="0" fillId="0" borderId="12" xfId="0" applyBorder="1" applyAlignment="1">
      <alignment vertical="center" wrapText="1"/>
    </xf>
    <xf numFmtId="0" fontId="11" fillId="2" borderId="37" xfId="0" applyFont="1" applyFill="1" applyBorder="1" applyAlignment="1">
      <alignment horizontal="left"/>
    </xf>
    <xf numFmtId="3" fontId="11" fillId="0" borderId="37" xfId="0" applyNumberFormat="1" applyFont="1" applyBorder="1" applyAlignment="1">
      <alignment horizontal="center"/>
    </xf>
    <xf numFmtId="14" fontId="11" fillId="0" borderId="37" xfId="0" applyNumberFormat="1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0" fontId="11" fillId="0" borderId="37" xfId="0" applyFont="1" applyBorder="1" applyAlignment="1">
      <alignment horizontal="left"/>
    </xf>
    <xf numFmtId="4" fontId="0" fillId="0" borderId="37" xfId="0" applyNumberFormat="1" applyBorder="1" applyAlignment="1">
      <alignment horizontal="right" vertical="center"/>
    </xf>
    <xf numFmtId="0" fontId="0" fillId="0" borderId="37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3" fontId="11" fillId="2" borderId="41" xfId="0" applyNumberFormat="1" applyFont="1" applyFill="1" applyBorder="1" applyAlignment="1">
      <alignment horizontal="center"/>
    </xf>
    <xf numFmtId="3" fontId="11" fillId="2" borderId="42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/>
    </xf>
    <xf numFmtId="0" fontId="0" fillId="2" borderId="12" xfId="0" applyFill="1" applyBorder="1"/>
    <xf numFmtId="0" fontId="0" fillId="0" borderId="12" xfId="0" applyBorder="1" applyAlignment="1">
      <alignment horizontal="left"/>
    </xf>
    <xf numFmtId="0" fontId="11" fillId="2" borderId="37" xfId="0" applyFont="1" applyFill="1" applyBorder="1" applyAlignment="1">
      <alignment horizontal="left" wrapText="1"/>
    </xf>
    <xf numFmtId="0" fontId="10" fillId="2" borderId="37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11" fillId="2" borderId="1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left" wrapText="1"/>
    </xf>
    <xf numFmtId="0" fontId="0" fillId="0" borderId="42" xfId="0" applyBorder="1" applyAlignment="1">
      <alignment horizontal="right"/>
    </xf>
    <xf numFmtId="0" fontId="11" fillId="2" borderId="12" xfId="0" applyFont="1" applyFill="1" applyBorder="1" applyAlignment="1">
      <alignment wrapText="1"/>
    </xf>
    <xf numFmtId="1" fontId="11" fillId="2" borderId="12" xfId="0" applyNumberFormat="1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4" fontId="11" fillId="2" borderId="1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5" fillId="8" borderId="57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2" fontId="0" fillId="0" borderId="0" xfId="0" applyNumberFormat="1"/>
    <xf numFmtId="2" fontId="11" fillId="4" borderId="12" xfId="0" applyNumberFormat="1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2" fontId="11" fillId="4" borderId="13" xfId="0" applyNumberFormat="1" applyFont="1" applyFill="1" applyBorder="1" applyAlignment="1">
      <alignment horizontal="center"/>
    </xf>
    <xf numFmtId="2" fontId="11" fillId="4" borderId="41" xfId="0" applyNumberFormat="1" applyFont="1" applyFill="1" applyBorder="1" applyAlignment="1">
      <alignment horizontal="center"/>
    </xf>
    <xf numFmtId="2" fontId="11" fillId="4" borderId="37" xfId="0" applyNumberFormat="1" applyFont="1" applyFill="1" applyBorder="1" applyAlignment="1">
      <alignment horizontal="center"/>
    </xf>
    <xf numFmtId="165" fontId="5" fillId="2" borderId="26" xfId="0" applyNumberFormat="1" applyFont="1" applyFill="1" applyBorder="1" applyAlignment="1">
      <alignment horizontal="center" vertical="center"/>
    </xf>
    <xf numFmtId="165" fontId="5" fillId="2" borderId="27" xfId="0" applyNumberFormat="1" applyFont="1" applyFill="1" applyBorder="1" applyAlignment="1">
      <alignment horizontal="center" vertical="center"/>
    </xf>
    <xf numFmtId="165" fontId="5" fillId="2" borderId="2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0" xfId="0" applyFill="1"/>
    <xf numFmtId="0" fontId="0" fillId="0" borderId="47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16" fillId="4" borderId="12" xfId="0" applyFont="1" applyFill="1" applyBorder="1"/>
    <xf numFmtId="0" fontId="11" fillId="0" borderId="13" xfId="0" applyFont="1" applyFill="1" applyBorder="1" applyAlignment="1">
      <alignment horizontal="center"/>
    </xf>
    <xf numFmtId="3" fontId="11" fillId="9" borderId="12" xfId="0" applyNumberFormat="1" applyFont="1" applyFill="1" applyBorder="1" applyAlignment="1">
      <alignment horizontal="center"/>
    </xf>
    <xf numFmtId="3" fontId="11" fillId="10" borderId="1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77E7B8BC-9CF3-4F4D-B46B-F242D02AEB96}"/>
  </cellStyles>
  <dxfs count="1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116542</xdr:colOff>
      <xdr:row>1</xdr:row>
      <xdr:rowOff>221877</xdr:rowOff>
    </xdr:from>
    <xdr:to>
      <xdr:col>4</xdr:col>
      <xdr:colOff>1791550</xdr:colOff>
      <xdr:row>4</xdr:row>
      <xdr:rowOff>78441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C0BCC-5BF8-4026-A993-7CC83C9A9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42" y="421902"/>
          <a:ext cx="3722883" cy="1018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a%20Carvajal/AppData/Local/Microsoft/Windows/INetCache/Content.Outlook/624T01L4/Informe%20Final%20del%20Inventario%20General%20Bulkmatic%20-%20Bogota%20(00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720.494106134262" createdVersion="6" refreshedVersion="6" minRefreshableVersion="3" recordCount="53" xr:uid="{4B80CCC5-5E8B-40B8-B8B0-17432FC93F7C}">
  <cacheSource type="worksheet">
    <worksheetSource ref="A1:AB1048576" sheet="Inventario General " r:id="rId2"/>
  </cacheSource>
  <cacheFields count="28">
    <cacheField name="Centro" numFmtId="0">
      <sharedItems containsString="0" containsBlank="1" containsNumber="1" containsInteger="1" minValue="3100" maxValue="3100"/>
    </cacheField>
    <cacheField name="Nombre 1" numFmtId="0">
      <sharedItems containsBlank="1"/>
    </cacheField>
    <cacheField name="Almacén" numFmtId="0">
      <sharedItems containsBlank="1"/>
    </cacheField>
    <cacheField name="Denominación-almacén" numFmtId="0">
      <sharedItems containsBlank="1"/>
    </cacheField>
    <cacheField name="Material" numFmtId="0">
      <sharedItems containsString="0" containsBlank="1" containsNumber="1" containsInteger="1" minValue="30000000223" maxValue="30000009241" count="29">
        <n v="30000000223"/>
        <n v="30000001006"/>
        <n v="30000001009"/>
        <n v="30000001016"/>
        <n v="30000002045"/>
        <n v="30000002212"/>
        <n v="30000002309"/>
        <n v="30000009000"/>
        <n v="30000009112"/>
        <n v="30000009121"/>
        <n v="30000009122"/>
        <n v="30000009124"/>
        <n v="30000009131"/>
        <n v="30000009132"/>
        <n v="30000009140"/>
        <n v="30000009143"/>
        <n v="30000009161"/>
        <n v="30000009162"/>
        <n v="30000009190"/>
        <n v="30000009191"/>
        <n v="30000009192"/>
        <n v="30000009210"/>
        <n v="30000009211"/>
        <n v="30000009220"/>
        <n v="30000009221"/>
        <n v="30000009222"/>
        <n v="30000009240"/>
        <n v="30000009241"/>
        <m/>
      </sharedItems>
    </cacheField>
    <cacheField name="Texto breve de material" numFmtId="0">
      <sharedItems containsBlank="1" count="29">
        <s v="POLIFEN 641 NEAR PRIME Bolsa 1 25 Kg"/>
        <s v="POLIFEN 640 PRIME Bolsa 1 25 Kg"/>
        <s v="POLIFEN 641 PRIME Bolsa 1 25 Kg"/>
        <s v="BARREDURA DE POLIETILENO"/>
        <s v="POLIETILENO SCRAP SUCIO 641  Bolsa 1 25"/>
        <s v="POLIETILENO IMP LLDPE FORMOSA 42009 E2"/>
        <s v="POLIETILENO IMP LDPE LUPOLEN 2427 H"/>
        <s v="POLIFEN 683A Negar Prime"/>
        <s v="POLIETILENO IMP LDPE EXELENE 2001"/>
        <s v="POLIETILENO IMP LDPE CYNPOL LD0221F"/>
        <s v="POLIETILENO IMP LDPE SIN LUPOLEN 2421H"/>
        <s v="POLIETILENO IMP LDPE HD CYNPOL LDF322"/>
        <s v="POLIETILENO IMP LDPE ALCUDIA PE046"/>
        <s v="POLIETILENO IMP LDPE LUPOLEN 2427H"/>
        <s v="POLIETILENO IMP LDPE SIN PETROTHENE NA95"/>
        <s v="POLIETILENO IMP LDPE INNOPLUS 2426H"/>
        <s v="POLIETILENO IMP LDPE RELIANCE SIN J1020F"/>
        <s v="POLIETILENO IMP LDPE J1020FS20"/>
        <s v="POLIETILENO IMP LDPE POLIFEN 641"/>
        <s v="POLIETILENO IMP LDPE TRICOLENE EF 412JM"/>
        <s v="POLIETILENO IMP LDPE CYNPOL LD0223F"/>
        <s v="POLIPROPILENO PP IMP FILM H080EY"/>
        <s v="POLIPROPILENO PP IMP H100EY"/>
        <s v="POLIETILENO IMP LDPE 102C SB"/>
        <s v="POLIETILENO IMP LDPE TRICOLENE 641"/>
        <s v="POLIETILENO IMP LDPE CYNPOL LD0226F"/>
        <s v="PE IMP LDPE PETROTHENE NA 321210"/>
        <s v="PE IMP LDPE PETROTHENE NA 345196"/>
        <m/>
      </sharedItems>
    </cacheField>
    <cacheField name="Libre utilización" numFmtId="0">
      <sharedItems containsString="0" containsBlank="1" containsNumber="1" minValue="0" maxValue="219775"/>
    </cacheField>
    <cacheField name="Bloqueado" numFmtId="0">
      <sharedItems containsString="0" containsBlank="1" containsNumber="1" containsInteger="1" minValue="0" maxValue="408000"/>
    </cacheField>
    <cacheField name="Total " numFmtId="0">
      <sharedItems containsString="0" containsBlank="1" containsNumber="1" minValue="25" maxValue="408000"/>
    </cacheField>
    <cacheField name="N°Bolsas" numFmtId="0">
      <sharedItems containsString="0" containsBlank="1" containsNumber="1" minValue="1" maxValue="16320"/>
    </cacheField>
    <cacheField name="Unidad medida base" numFmtId="0">
      <sharedItems containsBlank="1"/>
    </cacheField>
    <cacheField name="Lote" numFmtId="0">
      <sharedItems containsBlank="1"/>
    </cacheField>
    <cacheField name="Bulkmatic" numFmtId="0">
      <sharedItems containsString="0" containsBlank="1" containsNumber="1" containsInteger="1" minValue="1" maxValue="15738"/>
    </cacheField>
    <cacheField name="Averias" numFmtId="0">
      <sharedItems containsString="0" containsBlank="1" containsNumber="1" containsInteger="1" minValue="1" maxValue="52"/>
    </cacheField>
    <cacheField name="CLC" numFmtId="0">
      <sharedItems containsString="0" containsBlank="1" containsNumber="1" containsInteger="1" minValue="1" maxValue="2954"/>
    </cacheField>
    <cacheField name="Averias2" numFmtId="0">
      <sharedItems containsNonDate="0" containsString="0" containsBlank="1"/>
    </cacheField>
    <cacheField name="Total 2" numFmtId="0">
      <sharedItems containsString="0" containsBlank="1" containsNumber="1" containsInteger="1" minValue="0" maxValue="15772"/>
    </cacheField>
    <cacheField name="Total Kg " numFmtId="0">
      <sharedItems containsString="0" containsBlank="1" containsNumber="1" containsInteger="1" minValue="0" maxValue="394300"/>
    </cacheField>
    <cacheField name="Diferencias N°Bolsas" numFmtId="0">
      <sharedItems containsString="0" containsBlank="1" containsNumber="1" minValue="-548" maxValue="1"/>
    </cacheField>
    <cacheField name="Diferencias N°Kilogramos" numFmtId="0">
      <sharedItems containsString="0" containsBlank="1" containsNumber="1" minValue="-13700" maxValue="25"/>
    </cacheField>
    <cacheField name="Observacion " numFmtId="0">
      <sharedItems containsString="0" containsBlank="1" containsNumber="1" containsInteger="1" minValue="17" maxValue="30000009132"/>
    </cacheField>
    <cacheField name="Alpopular" numFmtId="0">
      <sharedItems containsString="0" containsBlank="1" containsNumber="1" minValue="25" maxValue="688"/>
    </cacheField>
    <cacheField name="Justificación " numFmtId="0">
      <sharedItems containsBlank="1"/>
    </cacheField>
    <cacheField name="Ecopetrol " numFmtId="0">
      <sharedItems containsString="0" containsBlank="1" containsNumber="1" containsInteger="1" minValue="225" maxValue="825"/>
    </cacheField>
    <cacheField name="Justificación 2" numFmtId="0">
      <sharedItems containsBlank="1"/>
    </cacheField>
    <cacheField name="Robo " numFmtId="0">
      <sharedItems containsString="0" containsBlank="1" containsNumber="1" containsInteger="1" minValue="1400" maxValue="13700"/>
    </cacheField>
    <cacheField name="Total en Novedades" numFmtId="0">
      <sharedItems containsString="0" containsBlank="1" containsNumber="1" minValue="0" maxValue="13700"/>
    </cacheField>
    <cacheField name="Diferencia Final " numFmtId="0">
      <sharedItems containsString="0" containsBlank="1" containsNumber="1" minValue="-40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3100"/>
    <s v="SM ALMACENADORA BOGOTA"/>
    <s v="T001"/>
    <s v="PROD TERMINADO"/>
    <x v="0"/>
    <x v="0"/>
    <n v="700"/>
    <n v="100"/>
    <n v="800"/>
    <n v="32"/>
    <s v="KG"/>
    <s v="1-003-0119"/>
    <n v="28"/>
    <n v="4"/>
    <m/>
    <m/>
    <n v="32"/>
    <n v="800"/>
    <n v="0"/>
    <n v="0"/>
    <m/>
    <m/>
    <m/>
    <m/>
    <m/>
    <m/>
    <n v="0"/>
    <n v="0"/>
  </r>
  <r>
    <n v="3100"/>
    <s v="SM ALMACENADORA BOGOTA"/>
    <s v="T001"/>
    <s v="PROD TERMINADO"/>
    <x v="0"/>
    <x v="0"/>
    <n v="0"/>
    <n v="25"/>
    <n v="25"/>
    <n v="1"/>
    <s v="KG"/>
    <s v="1-105-0518"/>
    <m/>
    <n v="1"/>
    <m/>
    <m/>
    <n v="1"/>
    <n v="25"/>
    <n v="0"/>
    <n v="0"/>
    <m/>
    <m/>
    <m/>
    <m/>
    <m/>
    <m/>
    <n v="0"/>
    <n v="0"/>
  </r>
  <r>
    <n v="3100"/>
    <s v="SM ALMACENADORA BOGOTA"/>
    <s v="T001"/>
    <s v="PROD TERMINADO"/>
    <x v="0"/>
    <x v="0"/>
    <n v="575"/>
    <n v="0"/>
    <n v="575"/>
    <n v="23"/>
    <s v="KG"/>
    <s v="1-405-1118"/>
    <m/>
    <n v="7"/>
    <m/>
    <m/>
    <n v="7"/>
    <n v="175"/>
    <n v="-16"/>
    <n v="-400"/>
    <n v="400"/>
    <m/>
    <m/>
    <m/>
    <m/>
    <m/>
    <n v="0"/>
    <n v="-400"/>
  </r>
  <r>
    <n v="3100"/>
    <s v="SM ALMACENADORA BOGOTA"/>
    <s v="T001"/>
    <s v="PROD TERMINADO"/>
    <x v="0"/>
    <x v="0"/>
    <n v="0"/>
    <n v="25"/>
    <n v="25"/>
    <n v="1"/>
    <s v="KG"/>
    <s v="1-413-1118"/>
    <m/>
    <n v="1"/>
    <m/>
    <m/>
    <n v="1"/>
    <n v="25"/>
    <n v="0"/>
    <n v="0"/>
    <m/>
    <m/>
    <m/>
    <m/>
    <m/>
    <m/>
    <n v="0"/>
    <n v="0"/>
  </r>
  <r>
    <n v="3100"/>
    <s v="SM ALMACENADORA BOGOTA"/>
    <s v="T001"/>
    <s v="PROD TERMINADO"/>
    <x v="0"/>
    <x v="0"/>
    <n v="19350"/>
    <n v="0"/>
    <n v="19350"/>
    <n v="774"/>
    <s v="KG"/>
    <s v="2-072-0419"/>
    <m/>
    <n v="3"/>
    <n v="771"/>
    <m/>
    <n v="774"/>
    <n v="19350"/>
    <n v="0"/>
    <n v="0"/>
    <m/>
    <m/>
    <m/>
    <m/>
    <m/>
    <m/>
    <n v="0"/>
    <n v="0"/>
  </r>
  <r>
    <n v="3100"/>
    <s v="SM ALMACENADORA BOGOTA"/>
    <s v="T001"/>
    <s v="PROD TERMINADO"/>
    <x v="0"/>
    <x v="0"/>
    <n v="0"/>
    <n v="225"/>
    <n v="225"/>
    <n v="9"/>
    <s v="KG"/>
    <s v="2-300-1018"/>
    <m/>
    <n v="9"/>
    <m/>
    <m/>
    <n v="9"/>
    <n v="225"/>
    <n v="0"/>
    <n v="0"/>
    <m/>
    <m/>
    <m/>
    <m/>
    <m/>
    <m/>
    <n v="0"/>
    <n v="0"/>
  </r>
  <r>
    <n v="3100"/>
    <s v="SM ALMACENADORA BOGOTA"/>
    <s v="T001"/>
    <s v="PROD TERMINADO"/>
    <x v="0"/>
    <x v="0"/>
    <n v="0"/>
    <n v="50"/>
    <n v="50"/>
    <n v="2"/>
    <s v="KG"/>
    <s v="2-304-1118"/>
    <m/>
    <n v="2"/>
    <m/>
    <m/>
    <n v="2"/>
    <n v="50"/>
    <n v="0"/>
    <n v="0"/>
    <m/>
    <m/>
    <m/>
    <m/>
    <m/>
    <m/>
    <n v="0"/>
    <n v="0"/>
  </r>
  <r>
    <n v="3100"/>
    <s v="SM ALMACENADORA BOGOTA"/>
    <s v="T001"/>
    <s v="PROD TERMINADO"/>
    <x v="0"/>
    <x v="0"/>
    <n v="5725"/>
    <n v="0"/>
    <n v="5725"/>
    <n v="229"/>
    <s v="KG"/>
    <s v="2-326-1118"/>
    <m/>
    <m/>
    <n v="229"/>
    <m/>
    <n v="229"/>
    <n v="5725"/>
    <n v="0"/>
    <n v="0"/>
    <m/>
    <m/>
    <m/>
    <m/>
    <m/>
    <m/>
    <n v="0"/>
    <n v="0"/>
  </r>
  <r>
    <n v="3100"/>
    <s v="SM ALMACENADORA BOGOTA"/>
    <s v="T001"/>
    <s v="PROD TERMINADO"/>
    <x v="1"/>
    <x v="1"/>
    <n v="0"/>
    <n v="50"/>
    <n v="50"/>
    <n v="2"/>
    <s v="KG"/>
    <s v="1-011-0119"/>
    <m/>
    <m/>
    <m/>
    <m/>
    <n v="0"/>
    <n v="0"/>
    <n v="-2"/>
    <n v="-50"/>
    <n v="50"/>
    <m/>
    <m/>
    <m/>
    <m/>
    <m/>
    <n v="0"/>
    <n v="-50"/>
  </r>
  <r>
    <n v="3100"/>
    <s v="SM ALMACENADORA BOGOTA"/>
    <s v="T001"/>
    <s v="PROD TERMINADO"/>
    <x v="1"/>
    <x v="1"/>
    <n v="0"/>
    <n v="75"/>
    <n v="75"/>
    <n v="3"/>
    <s v="KG"/>
    <s v="1-014-0219"/>
    <m/>
    <m/>
    <m/>
    <m/>
    <n v="0"/>
    <n v="0"/>
    <n v="-3"/>
    <n v="-75"/>
    <n v="75"/>
    <m/>
    <m/>
    <m/>
    <m/>
    <m/>
    <n v="0"/>
    <n v="-75"/>
  </r>
  <r>
    <n v="3100"/>
    <s v="SM ALMACENADORA BOGOTA"/>
    <s v="T001"/>
    <s v="PROD TERMINADO"/>
    <x v="1"/>
    <x v="1"/>
    <n v="0"/>
    <n v="25"/>
    <n v="25"/>
    <n v="1"/>
    <s v="KG"/>
    <s v="1-247-0818"/>
    <m/>
    <m/>
    <m/>
    <m/>
    <n v="0"/>
    <n v="0"/>
    <n v="-1"/>
    <n v="-25"/>
    <n v="25"/>
    <m/>
    <m/>
    <m/>
    <m/>
    <m/>
    <n v="0"/>
    <n v="-25"/>
  </r>
  <r>
    <n v="3100"/>
    <s v="SM ALMACENADORA BOGOTA"/>
    <s v="T001"/>
    <s v="PROD TERMINADO"/>
    <x v="1"/>
    <x v="1"/>
    <n v="0"/>
    <n v="120"/>
    <n v="120"/>
    <n v="4.8"/>
    <s v="KG"/>
    <s v="2-118-0518"/>
    <m/>
    <m/>
    <m/>
    <m/>
    <n v="0"/>
    <n v="0"/>
    <n v="-4.8"/>
    <n v="-120"/>
    <n v="120"/>
    <m/>
    <m/>
    <m/>
    <m/>
    <m/>
    <n v="0"/>
    <n v="-120"/>
  </r>
  <r>
    <n v="3100"/>
    <s v="SM ALMACENADORA BOGOTA"/>
    <s v="T001"/>
    <s v="PROD TERMINADO"/>
    <x v="2"/>
    <x v="2"/>
    <n v="34000"/>
    <n v="0"/>
    <n v="34000"/>
    <n v="1360"/>
    <s v="KG"/>
    <s v="1-155-0819"/>
    <n v="1360"/>
    <m/>
    <m/>
    <m/>
    <n v="1360"/>
    <n v="34000"/>
    <n v="0"/>
    <n v="0"/>
    <m/>
    <m/>
    <m/>
    <m/>
    <m/>
    <m/>
    <n v="0"/>
    <n v="0"/>
  </r>
  <r>
    <n v="3100"/>
    <s v="SM ALMACENADORA BOGOTA"/>
    <s v="T001"/>
    <s v="PROD TERMINADO"/>
    <x v="2"/>
    <x v="2"/>
    <n v="0"/>
    <n v="25"/>
    <n v="25"/>
    <n v="1"/>
    <s v="KG"/>
    <s v="1-161-0618"/>
    <m/>
    <m/>
    <m/>
    <m/>
    <n v="0"/>
    <n v="0"/>
    <n v="-1"/>
    <n v="-25"/>
    <m/>
    <n v="25"/>
    <s v="Diego Antonio Linares Ladino  - 8100702201"/>
    <m/>
    <m/>
    <m/>
    <n v="25"/>
    <n v="0"/>
  </r>
  <r>
    <n v="3100"/>
    <s v="SM ALMACENADORA BOGOTA"/>
    <s v="T001"/>
    <s v="PROD TERMINADO"/>
    <x v="2"/>
    <x v="2"/>
    <n v="50"/>
    <n v="0"/>
    <n v="50"/>
    <n v="2"/>
    <s v="KG"/>
    <s v="1-164-0819"/>
    <n v="2"/>
    <m/>
    <m/>
    <m/>
    <n v="2"/>
    <n v="50"/>
    <n v="0"/>
    <n v="0"/>
    <m/>
    <m/>
    <m/>
    <m/>
    <m/>
    <m/>
    <n v="0"/>
    <n v="0"/>
  </r>
  <r>
    <n v="3100"/>
    <s v="SM ALMACENADORA BOGOTA"/>
    <s v="T001"/>
    <s v="PROD TERMINADO"/>
    <x v="2"/>
    <x v="2"/>
    <n v="33950"/>
    <n v="0"/>
    <n v="33950"/>
    <n v="1358"/>
    <s v="KG"/>
    <s v="1-165-0819"/>
    <n v="1358"/>
    <m/>
    <m/>
    <m/>
    <n v="1358"/>
    <n v="33950"/>
    <n v="0"/>
    <n v="0"/>
    <m/>
    <m/>
    <m/>
    <m/>
    <m/>
    <m/>
    <n v="0"/>
    <n v="0"/>
  </r>
  <r>
    <n v="3100"/>
    <s v="SM ALMACENADORA BOGOTA"/>
    <s v="T001"/>
    <s v="PROD TERMINADO"/>
    <x v="2"/>
    <x v="2"/>
    <n v="6425"/>
    <n v="0"/>
    <n v="6425"/>
    <n v="257"/>
    <s v="KG"/>
    <s v="1-167-0819"/>
    <n v="257"/>
    <m/>
    <m/>
    <m/>
    <n v="257"/>
    <n v="6425"/>
    <n v="0"/>
    <n v="0"/>
    <m/>
    <m/>
    <m/>
    <m/>
    <m/>
    <m/>
    <n v="0"/>
    <n v="0"/>
  </r>
  <r>
    <n v="3100"/>
    <s v="SM ALMACENADORA BOGOTA"/>
    <s v="T001"/>
    <s v="PROD TERMINADO"/>
    <x v="2"/>
    <x v="2"/>
    <n v="625"/>
    <n v="0"/>
    <n v="625"/>
    <n v="25"/>
    <s v="KG"/>
    <s v="2-001-0119"/>
    <m/>
    <m/>
    <n v="26"/>
    <m/>
    <n v="26"/>
    <n v="650"/>
    <n v="1"/>
    <n v="25"/>
    <m/>
    <m/>
    <m/>
    <m/>
    <m/>
    <m/>
    <n v="0"/>
    <n v="25"/>
  </r>
  <r>
    <n v="3100"/>
    <s v="SM ALMACENADORA BOGOTA"/>
    <s v="T001"/>
    <s v="PROD TERMINADO"/>
    <x v="2"/>
    <x v="2"/>
    <n v="700"/>
    <n v="0"/>
    <n v="700"/>
    <n v="28"/>
    <s v="KG"/>
    <s v="2-011-0119"/>
    <m/>
    <m/>
    <n v="28"/>
    <m/>
    <n v="28"/>
    <n v="700"/>
    <n v="0"/>
    <n v="0"/>
    <m/>
    <m/>
    <m/>
    <m/>
    <m/>
    <m/>
    <n v="0"/>
    <n v="0"/>
  </r>
  <r>
    <n v="3100"/>
    <s v="SM ALMACENADORA BOGOTA"/>
    <s v="T001"/>
    <s v="PROD TERMINADO"/>
    <x v="2"/>
    <x v="2"/>
    <n v="625"/>
    <n v="0"/>
    <n v="625"/>
    <n v="25"/>
    <s v="KG"/>
    <s v="2-016-0119"/>
    <m/>
    <m/>
    <n v="25"/>
    <m/>
    <n v="25"/>
    <n v="625"/>
    <n v="0"/>
    <n v="0"/>
    <m/>
    <m/>
    <m/>
    <m/>
    <m/>
    <m/>
    <n v="0"/>
    <n v="0"/>
  </r>
  <r>
    <n v="3100"/>
    <s v="SM ALMACENADORA BOGOTA"/>
    <s v="T001"/>
    <s v="PROD TERMINADO"/>
    <x v="2"/>
    <x v="2"/>
    <n v="25"/>
    <n v="0"/>
    <n v="25"/>
    <n v="1"/>
    <s v="KG"/>
    <s v="2-065-0419"/>
    <m/>
    <m/>
    <n v="1"/>
    <m/>
    <n v="1"/>
    <n v="25"/>
    <n v="0"/>
    <n v="0"/>
    <m/>
    <m/>
    <m/>
    <m/>
    <m/>
    <m/>
    <n v="0"/>
    <n v="0"/>
  </r>
  <r>
    <n v="3100"/>
    <s v="SM ALMACENADORA BOGOTA"/>
    <s v="T001"/>
    <s v="PROD TERMINADO"/>
    <x v="2"/>
    <x v="2"/>
    <n v="150"/>
    <n v="1075"/>
    <n v="1225"/>
    <n v="49"/>
    <s v="KG"/>
    <s v="2-082-0419"/>
    <n v="28"/>
    <m/>
    <n v="21"/>
    <m/>
    <n v="49"/>
    <n v="1225"/>
    <n v="0"/>
    <n v="0"/>
    <m/>
    <m/>
    <m/>
    <m/>
    <m/>
    <m/>
    <n v="0"/>
    <n v="0"/>
  </r>
  <r>
    <n v="3100"/>
    <s v="SM ALMACENADORA BOGOTA"/>
    <s v="T001"/>
    <s v="PROD TERMINADO"/>
    <x v="2"/>
    <x v="2"/>
    <n v="0"/>
    <n v="75"/>
    <n v="75"/>
    <n v="3"/>
    <s v="KG"/>
    <s v="2-166-0618"/>
    <m/>
    <m/>
    <m/>
    <m/>
    <n v="0"/>
    <n v="0"/>
    <n v="-3"/>
    <n v="-75"/>
    <m/>
    <n v="75"/>
    <s v="Diego Antonio Linares Ladino - 8100702200"/>
    <m/>
    <m/>
    <m/>
    <n v="75"/>
    <n v="0"/>
  </r>
  <r>
    <n v="3100"/>
    <s v="SM ALMACENADORA BOGOTA"/>
    <s v="T001"/>
    <s v="PROD TERMINADO"/>
    <x v="2"/>
    <x v="2"/>
    <n v="34000"/>
    <n v="0"/>
    <n v="34000"/>
    <n v="1360"/>
    <s v="KG"/>
    <s v="2-178-0819"/>
    <n v="1360"/>
    <m/>
    <m/>
    <m/>
    <n v="1360"/>
    <n v="34000"/>
    <n v="0"/>
    <n v="0"/>
    <m/>
    <m/>
    <m/>
    <m/>
    <m/>
    <m/>
    <n v="0"/>
    <n v="0"/>
  </r>
  <r>
    <n v="3100"/>
    <s v="SM ALMACENADORA BOGOTA"/>
    <s v="T001"/>
    <s v="PROD TERMINADO"/>
    <x v="2"/>
    <x v="2"/>
    <n v="25"/>
    <n v="0"/>
    <n v="25"/>
    <n v="1"/>
    <s v="KG"/>
    <s v="2-182-0819"/>
    <n v="1"/>
    <m/>
    <m/>
    <m/>
    <n v="1"/>
    <n v="25"/>
    <n v="0"/>
    <n v="0"/>
    <m/>
    <m/>
    <m/>
    <m/>
    <m/>
    <m/>
    <n v="0"/>
    <n v="0"/>
  </r>
  <r>
    <n v="3100"/>
    <s v="SM ALMACENADORA BOGOTA"/>
    <s v="T001"/>
    <s v="PROD TERMINADO"/>
    <x v="3"/>
    <x v="3"/>
    <n v="71.959999999999994"/>
    <n v="0"/>
    <n v="71.959999999999994"/>
    <n v="2.8783999999999996"/>
    <s v="KG"/>
    <s v=""/>
    <m/>
    <m/>
    <m/>
    <m/>
    <n v="0"/>
    <n v="0"/>
    <n v="-2.8783999999999996"/>
    <n v="-71.959999999999994"/>
    <m/>
    <n v="71.959999999999994"/>
    <m/>
    <m/>
    <m/>
    <m/>
    <n v="71.959999999999994"/>
    <n v="0"/>
  </r>
  <r>
    <n v="3100"/>
    <s v="SM ALMACENADORA BOGOTA"/>
    <s v="T001"/>
    <s v="PROD TERMINADO"/>
    <x v="4"/>
    <x v="4"/>
    <n v="31375"/>
    <n v="17"/>
    <n v="31392"/>
    <n v="1255.68"/>
    <s v="KG"/>
    <s v=""/>
    <n v="485"/>
    <n v="10"/>
    <n v="760"/>
    <m/>
    <n v="1255"/>
    <n v="31375"/>
    <n v="-0.68000000000006366"/>
    <n v="-17.000000000001592"/>
    <n v="17"/>
    <m/>
    <m/>
    <m/>
    <m/>
    <m/>
    <n v="0"/>
    <n v="-17.000000000001592"/>
  </r>
  <r>
    <n v="3100"/>
    <s v="SM ALMACENADORA BOGOTA"/>
    <s v="T001"/>
    <s v="PROD TERMINADO"/>
    <x v="5"/>
    <x v="5"/>
    <n v="325"/>
    <n v="0"/>
    <n v="325"/>
    <n v="13"/>
    <s v="KG"/>
    <s v=""/>
    <n v="13"/>
    <m/>
    <m/>
    <m/>
    <n v="13"/>
    <n v="325"/>
    <n v="0"/>
    <n v="0"/>
    <m/>
    <m/>
    <m/>
    <m/>
    <m/>
    <m/>
    <n v="0"/>
    <n v="0"/>
  </r>
  <r>
    <n v="3100"/>
    <s v="SM ALMACENADORA BOGOTA"/>
    <s v="T001"/>
    <s v="PROD TERMINADO"/>
    <x v="6"/>
    <x v="6"/>
    <n v="0"/>
    <n v="738"/>
    <n v="738"/>
    <n v="29.52"/>
    <s v="KG"/>
    <s v=""/>
    <m/>
    <m/>
    <m/>
    <m/>
    <n v="0"/>
    <n v="0"/>
    <n v="-29.52"/>
    <n v="-738"/>
    <n v="30000009132"/>
    <n v="688"/>
    <s v="Eduardo Padilla Lozano - 8100000004 Mov. 561 entrada inv. "/>
    <m/>
    <m/>
    <m/>
    <n v="688"/>
    <n v="-50"/>
  </r>
  <r>
    <n v="3100"/>
    <s v="SM ALMACENADORA BOGOTA"/>
    <s v="T001"/>
    <s v="PROD TERMINADO"/>
    <x v="7"/>
    <x v="7"/>
    <n v="0"/>
    <n v="375"/>
    <n v="375"/>
    <n v="15"/>
    <s v="KG"/>
    <s v="1-170-0417"/>
    <n v="15"/>
    <m/>
    <m/>
    <m/>
    <n v="15"/>
    <n v="375"/>
    <n v="0"/>
    <n v="0"/>
    <m/>
    <m/>
    <m/>
    <m/>
    <m/>
    <m/>
    <n v="0"/>
    <n v="0"/>
  </r>
  <r>
    <n v="3100"/>
    <s v="SM ALMACENADORA BOGOTA"/>
    <s v="T001"/>
    <s v="PROD TERMINADO"/>
    <x v="8"/>
    <x v="8"/>
    <n v="0"/>
    <n v="647"/>
    <n v="647"/>
    <n v="25.88"/>
    <s v="KG"/>
    <s v=""/>
    <m/>
    <n v="17"/>
    <m/>
    <m/>
    <n v="17"/>
    <n v="425"/>
    <n v="-8.879999999999999"/>
    <n v="-221.99999999999997"/>
    <m/>
    <n v="222"/>
    <s v="Diana Trujillo Manchola 8100553736 - Diego Antonio Linares Ladino 8100702135"/>
    <m/>
    <m/>
    <m/>
    <n v="222"/>
    <n v="0"/>
  </r>
  <r>
    <n v="3100"/>
    <s v="SM ALMACENADORA BOGOTA"/>
    <s v="T001"/>
    <s v="PROD TERMINADO"/>
    <x v="9"/>
    <x v="9"/>
    <n v="1"/>
    <n v="1775"/>
    <n v="1776"/>
    <n v="71.040000000000006"/>
    <s v="KG"/>
    <s v=""/>
    <m/>
    <n v="10"/>
    <m/>
    <m/>
    <n v="10"/>
    <n v="250"/>
    <n v="-61.040000000000006"/>
    <n v="-1526.0000000000002"/>
    <m/>
    <n v="51"/>
    <s v=" Diego Antonio Linares Ladino 8100702126 50 kg"/>
    <m/>
    <m/>
    <n v="1475"/>
    <n v="1526"/>
    <n v="0"/>
  </r>
  <r>
    <n v="3100"/>
    <s v="SM ALMACENADORA BOGOTA"/>
    <s v="T001"/>
    <s v="PROD TERMINADO"/>
    <x v="10"/>
    <x v="10"/>
    <n v="975"/>
    <n v="25"/>
    <n v="1000"/>
    <n v="40"/>
    <s v="KG"/>
    <s v=""/>
    <n v="36"/>
    <n v="3"/>
    <m/>
    <m/>
    <n v="39"/>
    <n v="975"/>
    <n v="-1"/>
    <n v="-25"/>
    <m/>
    <n v="25"/>
    <s v="Diego Antonio Linares Ladino - 8100702132"/>
    <m/>
    <m/>
    <m/>
    <n v="25"/>
    <n v="0"/>
  </r>
  <r>
    <n v="3100"/>
    <s v="SM ALMACENADORA BOGOTA"/>
    <s v="T001"/>
    <s v="PROD TERMINADO"/>
    <x v="11"/>
    <x v="11"/>
    <n v="83250"/>
    <n v="0"/>
    <n v="83250"/>
    <n v="3330"/>
    <s v="KG"/>
    <s v=""/>
    <n v="3238"/>
    <n v="6"/>
    <m/>
    <m/>
    <n v="3244"/>
    <n v="81100"/>
    <n v="-86"/>
    <n v="-2150"/>
    <m/>
    <m/>
    <m/>
    <m/>
    <m/>
    <n v="2150"/>
    <n v="2150"/>
    <n v="0"/>
  </r>
  <r>
    <n v="3100"/>
    <s v="SM ALMACENADORA BOGOTA"/>
    <s v="T001"/>
    <s v="PROD TERMINADO"/>
    <x v="12"/>
    <x v="12"/>
    <n v="0"/>
    <n v="125"/>
    <n v="125"/>
    <n v="5"/>
    <s v="KG"/>
    <s v=""/>
    <m/>
    <m/>
    <m/>
    <m/>
    <n v="0"/>
    <n v="0"/>
    <n v="-5"/>
    <n v="-125"/>
    <m/>
    <n v="125"/>
    <s v="Diego Antonio Linares Ladino - 8100702128"/>
    <m/>
    <m/>
    <m/>
    <n v="125"/>
    <n v="0"/>
  </r>
  <r>
    <n v="3100"/>
    <s v="SM ALMACENADORA BOGOTA"/>
    <s v="T001"/>
    <s v="PROD TERMINADO"/>
    <x v="13"/>
    <x v="13"/>
    <n v="21"/>
    <n v="75"/>
    <n v="96"/>
    <n v="3.84"/>
    <s v="KG"/>
    <s v=""/>
    <m/>
    <n v="2"/>
    <m/>
    <m/>
    <n v="2"/>
    <n v="50"/>
    <n v="-1.8399999999999999"/>
    <n v="-46"/>
    <n v="30000002309"/>
    <n v="96"/>
    <s v="Diego Antonio Linares Ladino Varios mov. 8100712906, 8100702129, 8100702124"/>
    <m/>
    <m/>
    <m/>
    <n v="96"/>
    <n v="50"/>
  </r>
  <r>
    <n v="3100"/>
    <s v="SM ALMACENADORA BOGOTA"/>
    <s v="T001"/>
    <s v="PROD TERMINADO"/>
    <x v="14"/>
    <x v="14"/>
    <n v="114750"/>
    <n v="57"/>
    <n v="114807"/>
    <n v="4592.28"/>
    <s v="KG"/>
    <s v=""/>
    <n v="4488"/>
    <n v="22"/>
    <m/>
    <m/>
    <n v="4510"/>
    <n v="112750"/>
    <n v="-82.279999999999745"/>
    <n v="-2056.9999999999936"/>
    <m/>
    <n v="57"/>
    <s v="8100702134 - 8100702139  Diego Antonio Linares Ladino"/>
    <m/>
    <m/>
    <n v="2000"/>
    <n v="2057"/>
    <n v="6.3664629124104977E-12"/>
  </r>
  <r>
    <n v="3100"/>
    <s v="SM ALMACENADORA BOGOTA"/>
    <s v="T001"/>
    <s v="PROD TERMINADO"/>
    <x v="15"/>
    <x v="15"/>
    <n v="25"/>
    <n v="100"/>
    <n v="125"/>
    <n v="5"/>
    <s v="KG"/>
    <s v=""/>
    <m/>
    <n v="1"/>
    <m/>
    <m/>
    <n v="1"/>
    <n v="25"/>
    <n v="-4"/>
    <n v="-100"/>
    <m/>
    <n v="100"/>
    <s v="8100702131 - Diego Antonio Linares Ladino"/>
    <m/>
    <m/>
    <m/>
    <n v="100"/>
    <n v="0"/>
  </r>
  <r>
    <n v="3100"/>
    <s v="SM ALMACENADORA BOGOTA"/>
    <s v="T001"/>
    <s v="PROD TERMINADO"/>
    <x v="16"/>
    <x v="16"/>
    <n v="219775"/>
    <n v="225"/>
    <n v="220000"/>
    <n v="8800"/>
    <s v="KG"/>
    <s v=""/>
    <n v="8699"/>
    <n v="1"/>
    <m/>
    <m/>
    <n v="8700"/>
    <n v="217500"/>
    <n v="-100"/>
    <n v="-2500"/>
    <m/>
    <m/>
    <m/>
    <n v="225"/>
    <s v="225 kg Material recogido por Ecopetrol por Averias - 8101030784 "/>
    <n v="2275"/>
    <n v="2500"/>
    <n v="0"/>
  </r>
  <r>
    <n v="3100"/>
    <s v="SM ALMACENADORA BOGOTA"/>
    <s v="T001"/>
    <s v="PROD TERMINADO"/>
    <x v="17"/>
    <x v="17"/>
    <n v="108300"/>
    <n v="825"/>
    <n v="109125"/>
    <n v="4365"/>
    <s v="KG"/>
    <s v=""/>
    <n v="3989"/>
    <n v="9"/>
    <m/>
    <m/>
    <n v="3998"/>
    <n v="99950"/>
    <n v="-367"/>
    <n v="-9175"/>
    <m/>
    <m/>
    <m/>
    <n v="825"/>
    <s v="33 Bolsas retitadas por Ecopetrol 825 kg - 8101030784 "/>
    <n v="8350"/>
    <n v="9175"/>
    <n v="0"/>
  </r>
  <r>
    <n v="3100"/>
    <s v="SM ALMACENADORA BOGOTA"/>
    <s v="T001"/>
    <s v="PROD TERMINADO"/>
    <x v="18"/>
    <x v="18"/>
    <n v="1750"/>
    <n v="0"/>
    <n v="1750"/>
    <n v="70"/>
    <s v="KG"/>
    <s v=""/>
    <n v="16"/>
    <n v="52"/>
    <m/>
    <m/>
    <n v="68"/>
    <n v="1700"/>
    <n v="-2"/>
    <n v="-50"/>
    <n v="50"/>
    <m/>
    <m/>
    <m/>
    <m/>
    <m/>
    <n v="0"/>
    <n v="-50"/>
  </r>
  <r>
    <n v="3100"/>
    <s v="SM ALMACENADORA BOGOTA"/>
    <s v="T001"/>
    <s v="PROD TERMINADO"/>
    <x v="19"/>
    <x v="19"/>
    <n v="0"/>
    <n v="625"/>
    <n v="625"/>
    <n v="25"/>
    <s v="KG"/>
    <s v=""/>
    <m/>
    <m/>
    <m/>
    <m/>
    <n v="0"/>
    <n v="0"/>
    <n v="-25"/>
    <n v="-625"/>
    <n v="25"/>
    <m/>
    <m/>
    <n v="600"/>
    <s v="8100994350 - Oscar Romero Av recogidas por Ecopetrol "/>
    <m/>
    <n v="600"/>
    <n v="-25"/>
  </r>
  <r>
    <n v="3100"/>
    <s v="SM ALMACENADORA BOGOTA"/>
    <s v="T001"/>
    <s v="PROD TERMINADO"/>
    <x v="20"/>
    <x v="20"/>
    <n v="4950"/>
    <n v="0"/>
    <n v="4950"/>
    <n v="198"/>
    <s v="KG"/>
    <s v=""/>
    <m/>
    <n v="20"/>
    <m/>
    <m/>
    <n v="20"/>
    <n v="500"/>
    <n v="-178"/>
    <n v="-4450"/>
    <m/>
    <m/>
    <m/>
    <m/>
    <m/>
    <n v="4450"/>
    <n v="4450"/>
    <n v="0"/>
  </r>
  <r>
    <n v="3100"/>
    <s v="SM ALMACENADORA BOGOTA"/>
    <s v="T001"/>
    <s v="PROD TERMINADO"/>
    <x v="21"/>
    <x v="21"/>
    <n v="111000"/>
    <n v="0"/>
    <n v="111000"/>
    <n v="4440"/>
    <s v="KG"/>
    <s v=""/>
    <n v="4437"/>
    <n v="2"/>
    <m/>
    <m/>
    <n v="4439"/>
    <n v="110975"/>
    <n v="-1"/>
    <n v="-25"/>
    <n v="25"/>
    <m/>
    <m/>
    <m/>
    <m/>
    <m/>
    <n v="0"/>
    <n v="-25"/>
  </r>
  <r>
    <n v="3100"/>
    <s v="SM ALMACENADORA BOGOTA"/>
    <s v="T001"/>
    <s v="PROD TERMINADO"/>
    <x v="22"/>
    <x v="22"/>
    <n v="68000"/>
    <n v="0"/>
    <n v="68000"/>
    <n v="2720"/>
    <s v="KG"/>
    <s v=""/>
    <n v="2720"/>
    <m/>
    <m/>
    <m/>
    <n v="2720"/>
    <n v="68000"/>
    <n v="0"/>
    <n v="0"/>
    <m/>
    <m/>
    <m/>
    <m/>
    <m/>
    <m/>
    <n v="0"/>
    <n v="0"/>
  </r>
  <r>
    <n v="3100"/>
    <s v="SM ALMACENADORA BOGOTA"/>
    <s v="T001"/>
    <s v="PROD TERMINADO"/>
    <x v="23"/>
    <x v="23"/>
    <n v="98500"/>
    <n v="0"/>
    <n v="98500"/>
    <n v="3940"/>
    <s v="KG"/>
    <s v=""/>
    <n v="2719"/>
    <n v="1"/>
    <n v="1220"/>
    <m/>
    <n v="3940"/>
    <n v="98500"/>
    <n v="0"/>
    <n v="0"/>
    <m/>
    <m/>
    <m/>
    <m/>
    <m/>
    <m/>
    <n v="0"/>
    <n v="0"/>
  </r>
  <r>
    <n v="3100"/>
    <s v="SM ALMACENADORA BOGOTA"/>
    <s v="T001"/>
    <s v="PROD TERMINADO"/>
    <x v="24"/>
    <x v="24"/>
    <n v="101000"/>
    <n v="0"/>
    <n v="101000"/>
    <n v="4040"/>
    <s v="KG"/>
    <s v=""/>
    <n v="1071"/>
    <n v="9"/>
    <n v="2954"/>
    <m/>
    <n v="4034"/>
    <n v="100850"/>
    <n v="-6"/>
    <n v="-150"/>
    <n v="150"/>
    <m/>
    <m/>
    <m/>
    <m/>
    <m/>
    <n v="0"/>
    <n v="-150"/>
  </r>
  <r>
    <n v="3100"/>
    <s v="SM ALMACENADORA BOGOTA"/>
    <s v="T001"/>
    <s v="PROD TERMINADO"/>
    <x v="25"/>
    <x v="25"/>
    <n v="29000"/>
    <n v="0"/>
    <n v="29000"/>
    <n v="1160"/>
    <s v="KG"/>
    <s v=""/>
    <n v="52"/>
    <n v="20"/>
    <n v="1032"/>
    <m/>
    <n v="1104"/>
    <n v="27600"/>
    <n v="-56"/>
    <n v="-1400"/>
    <m/>
    <m/>
    <m/>
    <m/>
    <m/>
    <n v="1400"/>
    <n v="1400"/>
    <n v="0"/>
  </r>
  <r>
    <n v="3100"/>
    <s v="SM ALMACENADORA BOGOTA"/>
    <s v="T001"/>
    <s v="PROD TERMINADO"/>
    <x v="26"/>
    <x v="26"/>
    <n v="0"/>
    <n v="408000"/>
    <n v="408000"/>
    <n v="16320"/>
    <s v="KG"/>
    <s v=""/>
    <n v="15738"/>
    <n v="34"/>
    <m/>
    <m/>
    <n v="15772"/>
    <n v="394300"/>
    <n v="-548"/>
    <n v="-13700"/>
    <m/>
    <m/>
    <m/>
    <m/>
    <m/>
    <n v="13700"/>
    <n v="13700"/>
    <n v="0"/>
  </r>
  <r>
    <n v="3100"/>
    <s v="SM ALMACENADORA BOGOTA"/>
    <s v="T001"/>
    <s v="PROD TERMINADO"/>
    <x v="27"/>
    <x v="27"/>
    <n v="0"/>
    <n v="170000"/>
    <n v="170000"/>
    <n v="6800"/>
    <s v="KG"/>
    <m/>
    <n v="6624"/>
    <n v="15"/>
    <m/>
    <m/>
    <n v="6639"/>
    <n v="165975"/>
    <n v="-161"/>
    <n v="-4025"/>
    <m/>
    <m/>
    <m/>
    <m/>
    <m/>
    <n v="4025"/>
    <n v="4025"/>
    <n v="0"/>
  </r>
  <r>
    <m/>
    <m/>
    <m/>
    <m/>
    <x v="28"/>
    <x v="28"/>
    <m/>
    <m/>
    <m/>
    <m/>
    <m/>
    <m/>
    <m/>
    <m/>
    <m/>
    <m/>
    <m/>
    <m/>
    <m/>
    <m/>
    <m/>
    <m/>
    <m/>
    <m/>
    <m/>
    <m/>
    <m/>
    <m/>
  </r>
  <r>
    <m/>
    <m/>
    <m/>
    <m/>
    <x v="28"/>
    <x v="28"/>
    <m/>
    <m/>
    <m/>
    <m/>
    <m/>
    <m/>
    <m/>
    <m/>
    <m/>
    <m/>
    <m/>
    <m/>
    <m/>
    <m/>
    <m/>
    <m/>
    <m/>
    <m/>
    <m/>
    <m/>
    <m/>
    <m/>
  </r>
  <r>
    <m/>
    <m/>
    <m/>
    <m/>
    <x v="28"/>
    <x v="28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99C1E-81B1-4753-B1F0-22B38A9FFD28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2:F32" firstHeaderRow="0" firstDataRow="1" firstDataCol="2"/>
  <pivotFields count="2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 defaultSubtotal="0">
      <items count="29">
        <item x="3"/>
        <item x="26"/>
        <item x="27"/>
        <item x="23"/>
        <item x="12"/>
        <item x="9"/>
        <item x="20"/>
        <item x="25"/>
        <item x="8"/>
        <item x="11"/>
        <item x="15"/>
        <item x="17"/>
        <item x="6"/>
        <item x="13"/>
        <item x="18"/>
        <item x="16"/>
        <item x="10"/>
        <item x="14"/>
        <item x="24"/>
        <item x="19"/>
        <item x="5"/>
        <item x="4"/>
        <item x="1"/>
        <item x="0"/>
        <item x="2"/>
        <item x="7"/>
        <item x="21"/>
        <item x="22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5"/>
  </rowFields>
  <rowItems count="30">
    <i>
      <x/>
      <x v="23"/>
    </i>
    <i>
      <x v="1"/>
      <x v="22"/>
    </i>
    <i>
      <x v="2"/>
      <x v="24"/>
    </i>
    <i>
      <x v="3"/>
      <x/>
    </i>
    <i>
      <x v="4"/>
      <x v="21"/>
    </i>
    <i>
      <x v="5"/>
      <x v="20"/>
    </i>
    <i>
      <x v="6"/>
      <x v="12"/>
    </i>
    <i>
      <x v="7"/>
      <x v="25"/>
    </i>
    <i>
      <x v="8"/>
      <x v="8"/>
    </i>
    <i>
      <x v="9"/>
      <x v="5"/>
    </i>
    <i>
      <x v="10"/>
      <x v="16"/>
    </i>
    <i>
      <x v="11"/>
      <x v="9"/>
    </i>
    <i>
      <x v="12"/>
      <x v="4"/>
    </i>
    <i>
      <x v="13"/>
      <x v="13"/>
    </i>
    <i>
      <x v="14"/>
      <x v="17"/>
    </i>
    <i>
      <x v="15"/>
      <x v="10"/>
    </i>
    <i>
      <x v="16"/>
      <x v="15"/>
    </i>
    <i>
      <x v="17"/>
      <x v="11"/>
    </i>
    <i>
      <x v="18"/>
      <x v="14"/>
    </i>
    <i>
      <x v="19"/>
      <x v="19"/>
    </i>
    <i>
      <x v="20"/>
      <x v="6"/>
    </i>
    <i>
      <x v="21"/>
      <x v="26"/>
    </i>
    <i>
      <x v="22"/>
      <x v="27"/>
    </i>
    <i>
      <x v="23"/>
      <x v="3"/>
    </i>
    <i>
      <x v="24"/>
      <x v="18"/>
    </i>
    <i>
      <x v="25"/>
      <x v="7"/>
    </i>
    <i>
      <x v="26"/>
      <x v="1"/>
    </i>
    <i>
      <x v="27"/>
      <x v="2"/>
    </i>
    <i>
      <x v="28"/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Diferencias Kilogramos" fld="19" baseField="0" baseItem="0"/>
    <dataField name="Suma de Alpopular" fld="21" baseField="0" baseItem="0"/>
    <dataField name="Suma de Ecopetrol " fld="23" baseField="0" baseItem="0"/>
    <dataField name="Suma de Robo " fld="25" baseField="0" baseItem="0"/>
  </dataFields>
  <formats count="91">
    <format dxfId="129">
      <pivotArea type="all" dataOnly="0" outline="0" fieldPosition="0"/>
    </format>
    <format dxfId="128">
      <pivotArea field="4" type="button" dataOnly="0" labelOnly="1" outline="0" axis="axisRow" fieldPosition="0"/>
    </format>
    <format dxfId="127">
      <pivotArea field="5" type="button" dataOnly="0" labelOnly="1" outline="0" axis="axisRow" fieldPosition="1"/>
    </format>
    <format dxfId="126">
      <pivotArea dataOnly="0" labelOnly="1" outline="0" fieldPosition="0">
        <references count="1">
          <reference field="4" count="0"/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2">
          <reference field="4" count="1" selected="0">
            <x v="0"/>
          </reference>
          <reference field="5" count="1">
            <x v="23"/>
          </reference>
        </references>
      </pivotArea>
    </format>
    <format dxfId="123">
      <pivotArea dataOnly="0" labelOnly="1" outline="0" fieldPosition="0">
        <references count="2">
          <reference field="4" count="1" selected="0">
            <x v="1"/>
          </reference>
          <reference field="5" count="1">
            <x v="22"/>
          </reference>
        </references>
      </pivotArea>
    </format>
    <format dxfId="122">
      <pivotArea dataOnly="0" labelOnly="1" outline="0" fieldPosition="0">
        <references count="2">
          <reference field="4" count="1" selected="0">
            <x v="2"/>
          </reference>
          <reference field="5" count="1">
            <x v="24"/>
          </reference>
        </references>
      </pivotArea>
    </format>
    <format dxfId="121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120">
      <pivotArea dataOnly="0" labelOnly="1" outline="0" fieldPosition="0">
        <references count="2">
          <reference field="4" count="1" selected="0">
            <x v="4"/>
          </reference>
          <reference field="5" count="1">
            <x v="21"/>
          </reference>
        </references>
      </pivotArea>
    </format>
    <format dxfId="119">
      <pivotArea dataOnly="0" labelOnly="1" outline="0" fieldPosition="0">
        <references count="2">
          <reference field="4" count="1" selected="0">
            <x v="5"/>
          </reference>
          <reference field="5" count="1">
            <x v="20"/>
          </reference>
        </references>
      </pivotArea>
    </format>
    <format dxfId="118">
      <pivotArea dataOnly="0" labelOnly="1" outline="0" fieldPosition="0">
        <references count="2">
          <reference field="4" count="1" selected="0">
            <x v="6"/>
          </reference>
          <reference field="5" count="1">
            <x v="12"/>
          </reference>
        </references>
      </pivotArea>
    </format>
    <format dxfId="117">
      <pivotArea dataOnly="0" labelOnly="1" outline="0" fieldPosition="0">
        <references count="2">
          <reference field="4" count="1" selected="0">
            <x v="7"/>
          </reference>
          <reference field="5" count="1">
            <x v="25"/>
          </reference>
        </references>
      </pivotArea>
    </format>
    <format dxfId="116">
      <pivotArea dataOnly="0" labelOnly="1" outline="0" fieldPosition="0">
        <references count="2">
          <reference field="4" count="1" selected="0">
            <x v="8"/>
          </reference>
          <reference field="5" count="1">
            <x v="8"/>
          </reference>
        </references>
      </pivotArea>
    </format>
    <format dxfId="115">
      <pivotArea dataOnly="0" labelOnly="1" outline="0" fieldPosition="0">
        <references count="2">
          <reference field="4" count="1" selected="0">
            <x v="9"/>
          </reference>
          <reference field="5" count="1">
            <x v="5"/>
          </reference>
        </references>
      </pivotArea>
    </format>
    <format dxfId="114">
      <pivotArea dataOnly="0" labelOnly="1" outline="0" fieldPosition="0">
        <references count="2">
          <reference field="4" count="1" selected="0">
            <x v="10"/>
          </reference>
          <reference field="5" count="1">
            <x v="16"/>
          </reference>
        </references>
      </pivotArea>
    </format>
    <format dxfId="113">
      <pivotArea dataOnly="0" labelOnly="1" outline="0" fieldPosition="0">
        <references count="2">
          <reference field="4" count="1" selected="0">
            <x v="11"/>
          </reference>
          <reference field="5" count="1">
            <x v="9"/>
          </reference>
        </references>
      </pivotArea>
    </format>
    <format dxfId="112">
      <pivotArea dataOnly="0" labelOnly="1" outline="0" fieldPosition="0">
        <references count="2">
          <reference field="4" count="1" selected="0">
            <x v="12"/>
          </reference>
          <reference field="5" count="1">
            <x v="4"/>
          </reference>
        </references>
      </pivotArea>
    </format>
    <format dxfId="111">
      <pivotArea dataOnly="0" labelOnly="1" outline="0" fieldPosition="0">
        <references count="2">
          <reference field="4" count="1" selected="0">
            <x v="13"/>
          </reference>
          <reference field="5" count="1">
            <x v="13"/>
          </reference>
        </references>
      </pivotArea>
    </format>
    <format dxfId="110">
      <pivotArea dataOnly="0" labelOnly="1" outline="0" fieldPosition="0">
        <references count="2">
          <reference field="4" count="1" selected="0">
            <x v="14"/>
          </reference>
          <reference field="5" count="1">
            <x v="17"/>
          </reference>
        </references>
      </pivotArea>
    </format>
    <format dxfId="109">
      <pivotArea dataOnly="0" labelOnly="1" outline="0" fieldPosition="0">
        <references count="2">
          <reference field="4" count="1" selected="0">
            <x v="15"/>
          </reference>
          <reference field="5" count="1">
            <x v="10"/>
          </reference>
        </references>
      </pivotArea>
    </format>
    <format dxfId="108">
      <pivotArea dataOnly="0" labelOnly="1" outline="0" fieldPosition="0">
        <references count="2">
          <reference field="4" count="1" selected="0">
            <x v="16"/>
          </reference>
          <reference field="5" count="1">
            <x v="15"/>
          </reference>
        </references>
      </pivotArea>
    </format>
    <format dxfId="107">
      <pivotArea dataOnly="0" labelOnly="1" outline="0" fieldPosition="0">
        <references count="2">
          <reference field="4" count="1" selected="0">
            <x v="17"/>
          </reference>
          <reference field="5" count="1">
            <x v="11"/>
          </reference>
        </references>
      </pivotArea>
    </format>
    <format dxfId="106">
      <pivotArea dataOnly="0" labelOnly="1" outline="0" fieldPosition="0">
        <references count="2">
          <reference field="4" count="1" selected="0">
            <x v="18"/>
          </reference>
          <reference field="5" count="1">
            <x v="14"/>
          </reference>
        </references>
      </pivotArea>
    </format>
    <format dxfId="105">
      <pivotArea dataOnly="0" labelOnly="1" outline="0" fieldPosition="0">
        <references count="2">
          <reference field="4" count="1" selected="0">
            <x v="19"/>
          </reference>
          <reference field="5" count="1">
            <x v="19"/>
          </reference>
        </references>
      </pivotArea>
    </format>
    <format dxfId="104">
      <pivotArea dataOnly="0" labelOnly="1" outline="0" fieldPosition="0">
        <references count="2">
          <reference field="4" count="1" selected="0">
            <x v="20"/>
          </reference>
          <reference field="5" count="1">
            <x v="6"/>
          </reference>
        </references>
      </pivotArea>
    </format>
    <format dxfId="103">
      <pivotArea dataOnly="0" labelOnly="1" outline="0" fieldPosition="0">
        <references count="2">
          <reference field="4" count="1" selected="0">
            <x v="21"/>
          </reference>
          <reference field="5" count="1">
            <x v="26"/>
          </reference>
        </references>
      </pivotArea>
    </format>
    <format dxfId="102">
      <pivotArea dataOnly="0" labelOnly="1" outline="0" fieldPosition="0">
        <references count="2">
          <reference field="4" count="1" selected="0">
            <x v="22"/>
          </reference>
          <reference field="5" count="1">
            <x v="27"/>
          </reference>
        </references>
      </pivotArea>
    </format>
    <format dxfId="101">
      <pivotArea dataOnly="0" labelOnly="1" outline="0" fieldPosition="0">
        <references count="2">
          <reference field="4" count="1" selected="0">
            <x v="23"/>
          </reference>
          <reference field="5" count="1">
            <x v="3"/>
          </reference>
        </references>
      </pivotArea>
    </format>
    <format dxfId="100">
      <pivotArea dataOnly="0" labelOnly="1" outline="0" fieldPosition="0">
        <references count="2">
          <reference field="4" count="1" selected="0">
            <x v="24"/>
          </reference>
          <reference field="5" count="1">
            <x v="18"/>
          </reference>
        </references>
      </pivotArea>
    </format>
    <format dxfId="99">
      <pivotArea dataOnly="0" labelOnly="1" outline="0" fieldPosition="0">
        <references count="2">
          <reference field="4" count="1" selected="0">
            <x v="25"/>
          </reference>
          <reference field="5" count="1">
            <x v="7"/>
          </reference>
        </references>
      </pivotArea>
    </format>
    <format dxfId="98">
      <pivotArea dataOnly="0" labelOnly="1" outline="0" fieldPosition="0">
        <references count="2">
          <reference field="4" count="1" selected="0">
            <x v="26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2">
          <reference field="4" count="1" selected="0">
            <x v="27"/>
          </reference>
          <reference field="5" count="1">
            <x v="2"/>
          </reference>
        </references>
      </pivotArea>
    </format>
    <format dxfId="96">
      <pivotArea dataOnly="0" labelOnly="1" outline="0" fieldPosition="0">
        <references count="2">
          <reference field="4" count="1" selected="0">
            <x v="28"/>
          </reference>
          <reference field="5" count="1">
            <x v="28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4" type="button" dataOnly="0" labelOnly="1" outline="0" axis="axisRow" fieldPosition="0"/>
    </format>
    <format dxfId="92">
      <pivotArea field="5" type="button" dataOnly="0" labelOnly="1" outline="0" axis="axisRow" fieldPosition="1"/>
    </format>
    <format dxfId="91">
      <pivotArea dataOnly="0" labelOnly="1" outline="0" fieldPosition="0">
        <references count="1">
          <reference field="4" count="0"/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2">
          <reference field="4" count="1" selected="0">
            <x v="0"/>
          </reference>
          <reference field="5" count="1">
            <x v="23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1"/>
          </reference>
          <reference field="5" count="1">
            <x v="22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2"/>
          </reference>
          <reference field="5" count="1">
            <x v="24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4"/>
          </reference>
          <reference field="5" count="1">
            <x v="21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5"/>
          </reference>
          <reference field="5" count="1">
            <x v="20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6"/>
          </reference>
          <reference field="5" count="1">
            <x v="12"/>
          </reference>
        </references>
      </pivotArea>
    </format>
    <format dxfId="82">
      <pivotArea dataOnly="0" labelOnly="1" outline="0" fieldPosition="0">
        <references count="2">
          <reference field="4" count="1" selected="0">
            <x v="7"/>
          </reference>
          <reference field="5" count="1">
            <x v="25"/>
          </reference>
        </references>
      </pivotArea>
    </format>
    <format dxfId="81">
      <pivotArea dataOnly="0" labelOnly="1" outline="0" fieldPosition="0">
        <references count="2">
          <reference field="4" count="1" selected="0">
            <x v="8"/>
          </reference>
          <reference field="5" count="1">
            <x v="8"/>
          </reference>
        </references>
      </pivotArea>
    </format>
    <format dxfId="80">
      <pivotArea dataOnly="0" labelOnly="1" outline="0" fieldPosition="0">
        <references count="2">
          <reference field="4" count="1" selected="0">
            <x v="9"/>
          </reference>
          <reference field="5" count="1">
            <x v="5"/>
          </reference>
        </references>
      </pivotArea>
    </format>
    <format dxfId="79">
      <pivotArea dataOnly="0" labelOnly="1" outline="0" fieldPosition="0">
        <references count="2">
          <reference field="4" count="1" selected="0">
            <x v="10"/>
          </reference>
          <reference field="5" count="1">
            <x v="16"/>
          </reference>
        </references>
      </pivotArea>
    </format>
    <format dxfId="78">
      <pivotArea dataOnly="0" labelOnly="1" outline="0" fieldPosition="0">
        <references count="2">
          <reference field="4" count="1" selected="0">
            <x v="11"/>
          </reference>
          <reference field="5" count="1">
            <x v="9"/>
          </reference>
        </references>
      </pivotArea>
    </format>
    <format dxfId="77">
      <pivotArea dataOnly="0" labelOnly="1" outline="0" fieldPosition="0">
        <references count="2">
          <reference field="4" count="1" selected="0">
            <x v="12"/>
          </reference>
          <reference field="5" count="1">
            <x v="4"/>
          </reference>
        </references>
      </pivotArea>
    </format>
    <format dxfId="76">
      <pivotArea dataOnly="0" labelOnly="1" outline="0" fieldPosition="0">
        <references count="2">
          <reference field="4" count="1" selected="0">
            <x v="13"/>
          </reference>
          <reference field="5" count="1">
            <x v="13"/>
          </reference>
        </references>
      </pivotArea>
    </format>
    <format dxfId="75">
      <pivotArea dataOnly="0" labelOnly="1" outline="0" fieldPosition="0">
        <references count="2">
          <reference field="4" count="1" selected="0">
            <x v="14"/>
          </reference>
          <reference field="5" count="1">
            <x v="17"/>
          </reference>
        </references>
      </pivotArea>
    </format>
    <format dxfId="74">
      <pivotArea dataOnly="0" labelOnly="1" outline="0" fieldPosition="0">
        <references count="2">
          <reference field="4" count="1" selected="0">
            <x v="15"/>
          </reference>
          <reference field="5" count="1">
            <x v="10"/>
          </reference>
        </references>
      </pivotArea>
    </format>
    <format dxfId="73">
      <pivotArea dataOnly="0" labelOnly="1" outline="0" fieldPosition="0">
        <references count="2">
          <reference field="4" count="1" selected="0">
            <x v="16"/>
          </reference>
          <reference field="5" count="1">
            <x v="15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17"/>
          </reference>
          <reference field="5" count="1">
            <x v="11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18"/>
          </reference>
          <reference field="5" count="1">
            <x v="14"/>
          </reference>
        </references>
      </pivotArea>
    </format>
    <format dxfId="70">
      <pivotArea dataOnly="0" labelOnly="1" outline="0" fieldPosition="0">
        <references count="2">
          <reference field="4" count="1" selected="0">
            <x v="19"/>
          </reference>
          <reference field="5" count="1">
            <x v="19"/>
          </reference>
        </references>
      </pivotArea>
    </format>
    <format dxfId="69">
      <pivotArea dataOnly="0" labelOnly="1" outline="0" fieldPosition="0">
        <references count="2">
          <reference field="4" count="1" selected="0">
            <x v="20"/>
          </reference>
          <reference field="5" count="1">
            <x v="6"/>
          </reference>
        </references>
      </pivotArea>
    </format>
    <format dxfId="68">
      <pivotArea dataOnly="0" labelOnly="1" outline="0" fieldPosition="0">
        <references count="2">
          <reference field="4" count="1" selected="0">
            <x v="21"/>
          </reference>
          <reference field="5" count="1">
            <x v="26"/>
          </reference>
        </references>
      </pivotArea>
    </format>
    <format dxfId="67">
      <pivotArea dataOnly="0" labelOnly="1" outline="0" fieldPosition="0">
        <references count="2">
          <reference field="4" count="1" selected="0">
            <x v="22"/>
          </reference>
          <reference field="5" count="1">
            <x v="27"/>
          </reference>
        </references>
      </pivotArea>
    </format>
    <format dxfId="66">
      <pivotArea dataOnly="0" labelOnly="1" outline="0" fieldPosition="0">
        <references count="2">
          <reference field="4" count="1" selected="0">
            <x v="23"/>
          </reference>
          <reference field="5" count="1">
            <x v="3"/>
          </reference>
        </references>
      </pivotArea>
    </format>
    <format dxfId="65">
      <pivotArea dataOnly="0" labelOnly="1" outline="0" fieldPosition="0">
        <references count="2">
          <reference field="4" count="1" selected="0">
            <x v="24"/>
          </reference>
          <reference field="5" count="1">
            <x v="18"/>
          </reference>
        </references>
      </pivotArea>
    </format>
    <format dxfId="64">
      <pivotArea dataOnly="0" labelOnly="1" outline="0" fieldPosition="0">
        <references count="2">
          <reference field="4" count="1" selected="0">
            <x v="25"/>
          </reference>
          <reference field="5" count="1">
            <x v="7"/>
          </reference>
        </references>
      </pivotArea>
    </format>
    <format dxfId="63">
      <pivotArea dataOnly="0" labelOnly="1" outline="0" fieldPosition="0">
        <references count="2">
          <reference field="4" count="1" selected="0">
            <x v="26"/>
          </reference>
          <reference field="5" count="1">
            <x v="1"/>
          </reference>
        </references>
      </pivotArea>
    </format>
    <format dxfId="62">
      <pivotArea dataOnly="0" labelOnly="1" outline="0" fieldPosition="0">
        <references count="2">
          <reference field="4" count="1" selected="0">
            <x v="27"/>
          </reference>
          <reference field="5" count="1">
            <x v="2"/>
          </reference>
        </references>
      </pivotArea>
    </format>
    <format dxfId="61">
      <pivotArea dataOnly="0" labelOnly="1" outline="0" fieldPosition="0">
        <references count="2">
          <reference field="4" count="1" selected="0">
            <x v="28"/>
          </reference>
          <reference field="5" count="1">
            <x v="28"/>
          </reference>
        </references>
      </pivotArea>
    </format>
    <format dxfId="6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7">
      <pivotArea outline="0" collapsedLevelsAreSubtotals="1" fieldPosition="0"/>
    </format>
    <format dxfId="56">
      <pivotArea field="4" type="button" dataOnly="0" labelOnly="1" outline="0" axis="axisRow" fieldPosition="0"/>
    </format>
    <format dxfId="55">
      <pivotArea field="5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3">
      <pivotArea outline="0" fieldPosition="0">
        <references count="2">
          <reference field="4" count="1" selected="0">
            <x v="0"/>
          </reference>
          <reference field="5" count="1" selected="0">
            <x v="23"/>
          </reference>
        </references>
      </pivotArea>
    </format>
    <format dxfId="52">
      <pivotArea outline="0" fieldPosition="0">
        <references count="2">
          <reference field="4" count="1" selected="0">
            <x v="4"/>
          </reference>
          <reference field="5" count="1" selected="0">
            <x v="21"/>
          </reference>
        </references>
      </pivotArea>
    </format>
    <format dxfId="51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13"/>
          </reference>
          <reference field="5" count="1" selected="0">
            <x v="13"/>
          </reference>
        </references>
      </pivotArea>
    </format>
    <format dxfId="50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6"/>
          </reference>
          <reference field="5" count="1" selected="0">
            <x v="12"/>
          </reference>
        </references>
      </pivotArea>
    </format>
    <format dxfId="49">
      <pivotArea outline="0" fieldPosition="0">
        <references count="2">
          <reference field="4" count="1" selected="0">
            <x v="18"/>
          </reference>
          <reference field="5" count="1" selected="0">
            <x v="14"/>
          </reference>
        </references>
      </pivotArea>
    </format>
    <format dxfId="48">
      <pivotArea outline="0" fieldPosition="0">
        <references count="2">
          <reference field="4" count="1" selected="0">
            <x v="21"/>
          </reference>
          <reference field="5" count="1" selected="0">
            <x v="26"/>
          </reference>
        </references>
      </pivotArea>
    </format>
    <format dxfId="47">
      <pivotArea outline="0" fieldPosition="0">
        <references count="2">
          <reference field="4" count="1" selected="0">
            <x v="24"/>
          </reference>
          <reference field="5" count="1" selected="0">
            <x v="18"/>
          </reference>
        </references>
      </pivotArea>
    </format>
    <format dxfId="46">
      <pivotArea outline="0" fieldPosition="0">
        <references count="2">
          <reference field="4" count="1" selected="0">
            <x v="3"/>
          </reference>
          <reference field="5" count="1" selected="0">
            <x v="0"/>
          </reference>
        </references>
      </pivotArea>
    </format>
    <format dxfId="45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6"/>
          </reference>
          <reference field="5" count="1" selected="0">
            <x v="12"/>
          </reference>
        </references>
      </pivotArea>
    </format>
    <format dxfId="44">
      <pivotArea dataOnly="0" labelOnly="1" outline="0" fieldPosition="0">
        <references count="1">
          <reference field="4" count="1">
            <x v="6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6"/>
          </reference>
          <reference field="5" count="1">
            <x v="12"/>
          </reference>
        </references>
      </pivotArea>
    </format>
    <format dxfId="42">
      <pivotArea outline="0" fieldPosition="0">
        <references count="3">
          <reference field="4294967294" count="2" selected="0">
            <x v="0"/>
            <x v="1"/>
          </reference>
          <reference field="4" count="1" selected="0">
            <x v="13"/>
          </reference>
          <reference field="5" count="1" selected="0">
            <x v="13"/>
          </reference>
        </references>
      </pivotArea>
    </format>
    <format dxfId="41">
      <pivotArea dataOnly="0" labelOnly="1" outline="0" fieldPosition="0">
        <references count="1">
          <reference field="4" count="1">
            <x v="13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3"/>
          </reference>
          <reference field="5" count="1">
            <x v="13"/>
          </reference>
        </references>
      </pivotArea>
    </format>
    <format dxfId="39">
      <pivotArea outline="0" fieldPosition="0">
        <references count="2">
          <reference field="4" count="1" selected="0">
            <x v="1"/>
          </reference>
          <reference field="5" count="1" selected="0">
            <x v="2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3FC9-8F87-49F0-B787-49EA2AAEE688}">
  <dimension ref="A2:G37"/>
  <sheetViews>
    <sheetView showGridLines="0" workbookViewId="0">
      <selection activeCell="C7" sqref="C7"/>
    </sheetView>
  </sheetViews>
  <sheetFormatPr baseColWidth="10" defaultRowHeight="12.75"/>
  <cols>
    <col min="1" max="1" width="14" style="49" bestFit="1" customWidth="1"/>
    <col min="2" max="2" width="44.7109375" style="49" bestFit="1" customWidth="1"/>
    <col min="3" max="3" width="20" style="45" bestFit="1" customWidth="1"/>
    <col min="4" max="4" width="9.85546875" style="45" bestFit="1" customWidth="1"/>
    <col min="5" max="5" width="9.5703125" style="45" bestFit="1" customWidth="1"/>
    <col min="6" max="6" width="9.140625" style="45" bestFit="1" customWidth="1"/>
    <col min="7" max="7" width="16.42578125" style="45" customWidth="1"/>
    <col min="8" max="16384" width="11.42578125" style="49"/>
  </cols>
  <sheetData>
    <row r="2" spans="1:7" s="43" customFormat="1" ht="35.25" customHeight="1">
      <c r="A2" s="41" t="s">
        <v>11</v>
      </c>
      <c r="B2" s="41" t="s">
        <v>12</v>
      </c>
      <c r="C2" s="41" t="s">
        <v>69</v>
      </c>
      <c r="D2" s="41" t="s">
        <v>70</v>
      </c>
      <c r="E2" s="41" t="s">
        <v>71</v>
      </c>
      <c r="F2" s="41" t="s">
        <v>72</v>
      </c>
      <c r="G2" s="42" t="s">
        <v>73</v>
      </c>
    </row>
    <row r="3" spans="1:7" s="43" customFormat="1" ht="21.75" customHeight="1">
      <c r="A3" s="43">
        <v>30000000223</v>
      </c>
      <c r="B3" s="43" t="s">
        <v>26</v>
      </c>
      <c r="C3" s="44">
        <v>-400</v>
      </c>
      <c r="D3" s="44"/>
      <c r="E3" s="44"/>
      <c r="F3" s="44"/>
      <c r="G3" s="45">
        <v>400</v>
      </c>
    </row>
    <row r="4" spans="1:7" s="43" customFormat="1" ht="21.75" customHeight="1">
      <c r="A4" s="43">
        <v>30000001006</v>
      </c>
      <c r="B4" s="43" t="s">
        <v>28</v>
      </c>
      <c r="C4" s="44">
        <v>-270</v>
      </c>
      <c r="D4" s="44"/>
      <c r="E4" s="44"/>
      <c r="F4" s="44"/>
      <c r="G4" s="45">
        <v>270</v>
      </c>
    </row>
    <row r="5" spans="1:7" s="43" customFormat="1" ht="21.75" customHeight="1">
      <c r="A5" s="43">
        <v>30000001009</v>
      </c>
      <c r="B5" s="43" t="s">
        <v>29</v>
      </c>
      <c r="C5" s="41">
        <v>-75</v>
      </c>
      <c r="D5" s="41">
        <v>100</v>
      </c>
      <c r="E5" s="41"/>
      <c r="F5" s="41"/>
      <c r="G5" s="45"/>
    </row>
    <row r="6" spans="1:7" s="43" customFormat="1" ht="21.75" customHeight="1">
      <c r="A6" s="43">
        <v>30000001016</v>
      </c>
      <c r="B6" s="43" t="s">
        <v>30</v>
      </c>
      <c r="C6" s="41">
        <v>-71.959999999999994</v>
      </c>
      <c r="D6" s="41">
        <v>71.959999999999994</v>
      </c>
      <c r="E6" s="41"/>
      <c r="F6" s="41"/>
      <c r="G6" s="45"/>
    </row>
    <row r="7" spans="1:7" s="43" customFormat="1" ht="21.75" customHeight="1">
      <c r="A7" s="43">
        <v>30000002045</v>
      </c>
      <c r="B7" s="43" t="s">
        <v>31</v>
      </c>
      <c r="C7" s="44">
        <v>-17.000000000001592</v>
      </c>
      <c r="D7" s="44"/>
      <c r="E7" s="44"/>
      <c r="F7" s="44"/>
      <c r="G7" s="45">
        <v>17</v>
      </c>
    </row>
    <row r="8" spans="1:7" s="43" customFormat="1" ht="21.75" customHeight="1">
      <c r="A8" s="43">
        <v>30000002212</v>
      </c>
      <c r="B8" s="43" t="s">
        <v>32</v>
      </c>
      <c r="C8" s="41">
        <v>0</v>
      </c>
      <c r="D8" s="41"/>
      <c r="E8" s="41"/>
      <c r="F8" s="41"/>
      <c r="G8" s="45"/>
    </row>
    <row r="9" spans="1:7" s="43" customFormat="1" ht="21.75" customHeight="1">
      <c r="A9" s="46">
        <v>30000002309</v>
      </c>
      <c r="B9" s="46" t="s">
        <v>33</v>
      </c>
      <c r="C9" s="47">
        <v>-738</v>
      </c>
      <c r="D9" s="47">
        <v>688</v>
      </c>
      <c r="E9" s="41"/>
      <c r="F9" s="41"/>
      <c r="G9" s="45"/>
    </row>
    <row r="10" spans="1:7" s="43" customFormat="1" ht="21.75" customHeight="1">
      <c r="A10" s="43">
        <v>30000009000</v>
      </c>
      <c r="B10" s="43" t="s">
        <v>74</v>
      </c>
      <c r="C10" s="41">
        <v>0</v>
      </c>
      <c r="D10" s="41"/>
      <c r="E10" s="41"/>
      <c r="F10" s="41"/>
      <c r="G10" s="45"/>
    </row>
    <row r="11" spans="1:7" s="43" customFormat="1" ht="21.75" customHeight="1">
      <c r="A11" s="43">
        <v>30000009112</v>
      </c>
      <c r="B11" s="43" t="s">
        <v>35</v>
      </c>
      <c r="C11" s="41">
        <v>-221.99999999999997</v>
      </c>
      <c r="D11" s="41">
        <v>222</v>
      </c>
      <c r="E11" s="41"/>
      <c r="F11" s="41"/>
      <c r="G11" s="45"/>
    </row>
    <row r="12" spans="1:7" s="43" customFormat="1" ht="21.75" customHeight="1">
      <c r="A12" s="43">
        <v>30000009121</v>
      </c>
      <c r="B12" s="43" t="s">
        <v>36</v>
      </c>
      <c r="C12" s="41">
        <v>-1526.0000000000002</v>
      </c>
      <c r="D12" s="41">
        <v>51</v>
      </c>
      <c r="E12" s="41"/>
      <c r="F12" s="41">
        <v>1475</v>
      </c>
      <c r="G12" s="45"/>
    </row>
    <row r="13" spans="1:7" s="43" customFormat="1" ht="21.75" customHeight="1">
      <c r="A13" s="43">
        <v>30000009122</v>
      </c>
      <c r="B13" s="43" t="s">
        <v>37</v>
      </c>
      <c r="C13" s="41">
        <v>-25</v>
      </c>
      <c r="D13" s="41">
        <v>25</v>
      </c>
      <c r="E13" s="41"/>
      <c r="F13" s="41"/>
      <c r="G13" s="45"/>
    </row>
    <row r="14" spans="1:7" s="43" customFormat="1" ht="21.75" customHeight="1">
      <c r="A14" s="43">
        <v>30000009124</v>
      </c>
      <c r="B14" s="43" t="s">
        <v>38</v>
      </c>
      <c r="C14" s="41">
        <v>-2150</v>
      </c>
      <c r="D14" s="41"/>
      <c r="E14" s="41"/>
      <c r="F14" s="41">
        <v>2150</v>
      </c>
      <c r="G14" s="45"/>
    </row>
    <row r="15" spans="1:7" s="43" customFormat="1" ht="21.75" customHeight="1">
      <c r="A15" s="43">
        <v>30000009131</v>
      </c>
      <c r="B15" s="43" t="s">
        <v>39</v>
      </c>
      <c r="C15" s="41">
        <v>-125</v>
      </c>
      <c r="D15" s="41">
        <v>125</v>
      </c>
      <c r="E15" s="41"/>
      <c r="F15" s="41"/>
      <c r="G15" s="45"/>
    </row>
    <row r="16" spans="1:7" s="43" customFormat="1" ht="21.75" customHeight="1">
      <c r="A16" s="46">
        <v>30000009132</v>
      </c>
      <c r="B16" s="46" t="s">
        <v>40</v>
      </c>
      <c r="C16" s="47">
        <v>-46</v>
      </c>
      <c r="D16" s="47">
        <v>96</v>
      </c>
      <c r="E16" s="41"/>
      <c r="F16" s="41"/>
      <c r="G16" s="45"/>
    </row>
    <row r="17" spans="1:7" s="43" customFormat="1" ht="21.75" customHeight="1">
      <c r="A17" s="43">
        <v>30000009140</v>
      </c>
      <c r="B17" s="43" t="s">
        <v>41</v>
      </c>
      <c r="C17" s="41">
        <v>-2056.9999999999936</v>
      </c>
      <c r="D17" s="41">
        <v>57</v>
      </c>
      <c r="E17" s="41"/>
      <c r="F17" s="41">
        <v>2000</v>
      </c>
      <c r="G17" s="45"/>
    </row>
    <row r="18" spans="1:7" s="43" customFormat="1" ht="21.75" customHeight="1">
      <c r="A18" s="43">
        <v>30000009143</v>
      </c>
      <c r="B18" s="43" t="s">
        <v>42</v>
      </c>
      <c r="C18" s="41">
        <v>-100</v>
      </c>
      <c r="D18" s="41">
        <v>100</v>
      </c>
      <c r="E18" s="41"/>
      <c r="F18" s="41"/>
      <c r="G18" s="45"/>
    </row>
    <row r="19" spans="1:7" s="43" customFormat="1" ht="21.75" customHeight="1">
      <c r="A19" s="43">
        <v>30000009161</v>
      </c>
      <c r="B19" s="43" t="s">
        <v>43</v>
      </c>
      <c r="C19" s="41">
        <v>-2500</v>
      </c>
      <c r="D19" s="41"/>
      <c r="E19" s="41">
        <v>225</v>
      </c>
      <c r="F19" s="41">
        <v>2275</v>
      </c>
      <c r="G19" s="45"/>
    </row>
    <row r="20" spans="1:7" s="43" customFormat="1" ht="21.75" customHeight="1">
      <c r="A20" s="43">
        <v>30000009162</v>
      </c>
      <c r="B20" s="43" t="s">
        <v>44</v>
      </c>
      <c r="C20" s="41">
        <v>-9175</v>
      </c>
      <c r="D20" s="41"/>
      <c r="E20" s="41">
        <v>825</v>
      </c>
      <c r="F20" s="41">
        <v>8350</v>
      </c>
      <c r="G20" s="45"/>
    </row>
    <row r="21" spans="1:7" s="43" customFormat="1" ht="21.75" customHeight="1">
      <c r="A21" s="43">
        <v>30000009190</v>
      </c>
      <c r="B21" s="43" t="s">
        <v>45</v>
      </c>
      <c r="C21" s="44">
        <v>-50</v>
      </c>
      <c r="D21" s="44"/>
      <c r="E21" s="44"/>
      <c r="F21" s="44"/>
      <c r="G21" s="45">
        <v>50</v>
      </c>
    </row>
    <row r="22" spans="1:7" s="43" customFormat="1" ht="21.75" customHeight="1">
      <c r="A22" s="43">
        <v>30000009191</v>
      </c>
      <c r="B22" s="43" t="s">
        <v>46</v>
      </c>
      <c r="C22" s="41">
        <v>-625</v>
      </c>
      <c r="D22" s="41"/>
      <c r="E22" s="41">
        <v>600</v>
      </c>
      <c r="F22" s="41"/>
      <c r="G22" s="45">
        <v>25</v>
      </c>
    </row>
    <row r="23" spans="1:7" s="43" customFormat="1" ht="21.75" customHeight="1">
      <c r="A23" s="43">
        <v>30000009192</v>
      </c>
      <c r="B23" s="43" t="s">
        <v>47</v>
      </c>
      <c r="C23" s="41">
        <v>-4450</v>
      </c>
      <c r="D23" s="41"/>
      <c r="E23" s="41"/>
      <c r="F23" s="41">
        <v>4450</v>
      </c>
      <c r="G23" s="45"/>
    </row>
    <row r="24" spans="1:7" s="43" customFormat="1" ht="21.75" customHeight="1">
      <c r="A24" s="43">
        <v>30000009210</v>
      </c>
      <c r="B24" s="43" t="s">
        <v>48</v>
      </c>
      <c r="C24" s="44">
        <v>-25</v>
      </c>
      <c r="D24" s="44"/>
      <c r="E24" s="44"/>
      <c r="F24" s="44"/>
      <c r="G24" s="45">
        <v>25</v>
      </c>
    </row>
    <row r="25" spans="1:7" s="43" customFormat="1" ht="21.75" customHeight="1">
      <c r="A25" s="43">
        <v>30000009211</v>
      </c>
      <c r="B25" s="43" t="s">
        <v>49</v>
      </c>
      <c r="C25" s="41">
        <v>0</v>
      </c>
      <c r="D25" s="41"/>
      <c r="E25" s="41"/>
      <c r="F25" s="41"/>
      <c r="G25" s="45"/>
    </row>
    <row r="26" spans="1:7" s="43" customFormat="1" ht="21.75" customHeight="1">
      <c r="A26" s="43">
        <v>30000009220</v>
      </c>
      <c r="B26" s="43" t="s">
        <v>50</v>
      </c>
      <c r="C26" s="41">
        <v>0</v>
      </c>
      <c r="D26" s="41"/>
      <c r="E26" s="41"/>
      <c r="F26" s="41"/>
      <c r="G26" s="45"/>
    </row>
    <row r="27" spans="1:7" s="43" customFormat="1" ht="21.75" customHeight="1">
      <c r="A27" s="43">
        <v>30000009221</v>
      </c>
      <c r="B27" s="43" t="s">
        <v>51</v>
      </c>
      <c r="C27" s="44">
        <v>-150</v>
      </c>
      <c r="D27" s="44"/>
      <c r="E27" s="44"/>
      <c r="F27" s="44"/>
      <c r="G27" s="45">
        <v>150</v>
      </c>
    </row>
    <row r="28" spans="1:7" s="43" customFormat="1" ht="21.75" customHeight="1">
      <c r="A28" s="43">
        <v>30000009222</v>
      </c>
      <c r="B28" s="43" t="s">
        <v>52</v>
      </c>
      <c r="C28" s="41">
        <v>-1400</v>
      </c>
      <c r="D28" s="41"/>
      <c r="E28" s="41"/>
      <c r="F28" s="41">
        <v>1400</v>
      </c>
      <c r="G28" s="45"/>
    </row>
    <row r="29" spans="1:7" s="43" customFormat="1" ht="21.75" customHeight="1">
      <c r="A29" s="43">
        <v>30000009240</v>
      </c>
      <c r="B29" s="43" t="s">
        <v>53</v>
      </c>
      <c r="C29" s="41">
        <v>-13700</v>
      </c>
      <c r="D29" s="41"/>
      <c r="E29" s="41"/>
      <c r="F29" s="41">
        <v>13700</v>
      </c>
      <c r="G29" s="45"/>
    </row>
    <row r="30" spans="1:7" s="43" customFormat="1" ht="21.75" customHeight="1">
      <c r="A30" s="43">
        <v>30000009241</v>
      </c>
      <c r="B30" s="43" t="s">
        <v>54</v>
      </c>
      <c r="C30" s="41">
        <v>-4025</v>
      </c>
      <c r="D30" s="41"/>
      <c r="E30" s="41"/>
      <c r="F30" s="41">
        <v>4025</v>
      </c>
      <c r="G30" s="45"/>
    </row>
    <row r="31" spans="1:7" s="43" customFormat="1" ht="21.75" customHeight="1">
      <c r="A31" s="43" t="s">
        <v>75</v>
      </c>
      <c r="B31" s="43" t="s">
        <v>75</v>
      </c>
      <c r="C31" s="41"/>
      <c r="D31" s="41"/>
      <c r="E31" s="41"/>
      <c r="F31" s="41"/>
      <c r="G31" s="45"/>
    </row>
    <row r="32" spans="1:7" s="43" customFormat="1" ht="21.75" customHeight="1">
      <c r="A32" s="43" t="s">
        <v>65</v>
      </c>
      <c r="C32" s="41">
        <v>-43922.959999999992</v>
      </c>
      <c r="D32" s="41">
        <v>1535.96</v>
      </c>
      <c r="E32" s="41">
        <v>1650</v>
      </c>
      <c r="F32" s="41">
        <v>39825</v>
      </c>
      <c r="G32" s="48">
        <f>SUM(G3:G31)</f>
        <v>937</v>
      </c>
    </row>
    <row r="33" spans="3:7">
      <c r="D33" s="45">
        <v>1535.96</v>
      </c>
    </row>
    <row r="35" spans="3:7">
      <c r="C35" s="50">
        <f>GETPIVOTDATA("Suma de Diferencias Kilogramos",$A$2)/1000</f>
        <v>-43.922959999999989</v>
      </c>
    </row>
    <row r="37" spans="3:7">
      <c r="C37" s="45">
        <v>-43922.959999999992</v>
      </c>
      <c r="D37" s="45">
        <v>1535.96</v>
      </c>
      <c r="E37" s="45">
        <v>1650</v>
      </c>
      <c r="F37" s="45">
        <v>39825</v>
      </c>
      <c r="G37" s="45">
        <v>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7C30-0E94-4738-A90E-27F8750568BB}">
  <sheetPr>
    <pageSetUpPr fitToPage="1"/>
  </sheetPr>
  <dimension ref="A1:AC74"/>
  <sheetViews>
    <sheetView tabSelected="1" topLeftCell="D7" zoomScale="85" zoomScaleNormal="85" workbookViewId="0">
      <pane xSplit="10" ySplit="2" topLeftCell="N21" activePane="bottomRight" state="frozen"/>
      <selection activeCell="D7" sqref="D7"/>
      <selection pane="topRight" activeCell="N7" sqref="N7"/>
      <selection pane="bottomLeft" activeCell="D9" sqref="D9"/>
      <selection pane="bottomRight" activeCell="F26" sqref="F26"/>
    </sheetView>
  </sheetViews>
  <sheetFormatPr baseColWidth="10" defaultRowHeight="15"/>
  <cols>
    <col min="1" max="1" width="3.5703125" bestFit="1" customWidth="1"/>
    <col min="2" max="2" width="6.7109375" customWidth="1"/>
    <col min="3" max="3" width="9.140625" customWidth="1"/>
    <col min="4" max="4" width="11.28515625" customWidth="1"/>
    <col min="5" max="5" width="40.85546875" bestFit="1" customWidth="1"/>
    <col min="6" max="6" width="7.7109375" customWidth="1"/>
    <col min="7" max="7" width="9.7109375" customWidth="1"/>
    <col min="8" max="8" width="8.7109375" customWidth="1"/>
    <col min="9" max="9" width="8.5703125" customWidth="1"/>
    <col min="10" max="10" width="2.85546875" customWidth="1"/>
    <col min="11" max="11" width="11.5703125" style="1" customWidth="1"/>
    <col min="12" max="12" width="5.42578125" style="1" customWidth="1"/>
    <col min="13" max="13" width="6.7109375" style="1" customWidth="1"/>
    <col min="14" max="14" width="8.28515625" style="29" customWidth="1"/>
    <col min="15" max="15" width="8.42578125" style="29" customWidth="1"/>
    <col min="16" max="16" width="8.7109375" style="29" customWidth="1"/>
    <col min="17" max="17" width="12.5703125" style="29" customWidth="1"/>
    <col min="18" max="18" width="20" style="25" customWidth="1"/>
    <col min="19" max="19" width="10.140625" customWidth="1"/>
    <col min="20" max="20" width="10.5703125" customWidth="1"/>
    <col min="21" max="21" width="10.7109375" customWidth="1"/>
    <col min="22" max="22" width="11.42578125" customWidth="1"/>
    <col min="23" max="23" width="18.42578125" customWidth="1"/>
    <col min="265" max="265" width="3.5703125" bestFit="1" customWidth="1"/>
    <col min="266" max="266" width="9" bestFit="1" customWidth="1"/>
    <col min="267" max="267" width="37.140625" customWidth="1"/>
    <col min="268" max="268" width="10.28515625" customWidth="1"/>
    <col min="269" max="269" width="19.42578125" customWidth="1"/>
    <col min="270" max="270" width="10.42578125" customWidth="1"/>
    <col min="271" max="271" width="2.140625" bestFit="1" customWidth="1"/>
    <col min="272" max="272" width="9.85546875" customWidth="1"/>
    <col min="273" max="273" width="9.5703125" customWidth="1"/>
    <col min="274" max="274" width="10.5703125" customWidth="1"/>
    <col min="275" max="275" width="21.140625" customWidth="1"/>
    <col min="276" max="276" width="7.7109375" customWidth="1"/>
    <col min="521" max="521" width="3.5703125" bestFit="1" customWidth="1"/>
    <col min="522" max="522" width="9" bestFit="1" customWidth="1"/>
    <col min="523" max="523" width="37.140625" customWidth="1"/>
    <col min="524" max="524" width="10.28515625" customWidth="1"/>
    <col min="525" max="525" width="19.42578125" customWidth="1"/>
    <col min="526" max="526" width="10.42578125" customWidth="1"/>
    <col min="527" max="527" width="2.140625" bestFit="1" customWidth="1"/>
    <col min="528" max="528" width="9.85546875" customWidth="1"/>
    <col min="529" max="529" width="9.5703125" customWidth="1"/>
    <col min="530" max="530" width="10.5703125" customWidth="1"/>
    <col min="531" max="531" width="21.140625" customWidth="1"/>
    <col min="532" max="532" width="7.7109375" customWidth="1"/>
    <col min="777" max="777" width="3.5703125" bestFit="1" customWidth="1"/>
    <col min="778" max="778" width="9" bestFit="1" customWidth="1"/>
    <col min="779" max="779" width="37.140625" customWidth="1"/>
    <col min="780" max="780" width="10.28515625" customWidth="1"/>
    <col min="781" max="781" width="19.42578125" customWidth="1"/>
    <col min="782" max="782" width="10.42578125" customWidth="1"/>
    <col min="783" max="783" width="2.140625" bestFit="1" customWidth="1"/>
    <col min="784" max="784" width="9.85546875" customWidth="1"/>
    <col min="785" max="785" width="9.5703125" customWidth="1"/>
    <col min="786" max="786" width="10.5703125" customWidth="1"/>
    <col min="787" max="787" width="21.140625" customWidth="1"/>
    <col min="788" max="788" width="7.7109375" customWidth="1"/>
    <col min="1033" max="1033" width="3.5703125" bestFit="1" customWidth="1"/>
    <col min="1034" max="1034" width="9" bestFit="1" customWidth="1"/>
    <col min="1035" max="1035" width="37.140625" customWidth="1"/>
    <col min="1036" max="1036" width="10.28515625" customWidth="1"/>
    <col min="1037" max="1037" width="19.42578125" customWidth="1"/>
    <col min="1038" max="1038" width="10.42578125" customWidth="1"/>
    <col min="1039" max="1039" width="2.140625" bestFit="1" customWidth="1"/>
    <col min="1040" max="1040" width="9.85546875" customWidth="1"/>
    <col min="1041" max="1041" width="9.5703125" customWidth="1"/>
    <col min="1042" max="1042" width="10.5703125" customWidth="1"/>
    <col min="1043" max="1043" width="21.140625" customWidth="1"/>
    <col min="1044" max="1044" width="7.7109375" customWidth="1"/>
    <col min="1289" max="1289" width="3.5703125" bestFit="1" customWidth="1"/>
    <col min="1290" max="1290" width="9" bestFit="1" customWidth="1"/>
    <col min="1291" max="1291" width="37.140625" customWidth="1"/>
    <col min="1292" max="1292" width="10.28515625" customWidth="1"/>
    <col min="1293" max="1293" width="19.42578125" customWidth="1"/>
    <col min="1294" max="1294" width="10.42578125" customWidth="1"/>
    <col min="1295" max="1295" width="2.140625" bestFit="1" customWidth="1"/>
    <col min="1296" max="1296" width="9.85546875" customWidth="1"/>
    <col min="1297" max="1297" width="9.5703125" customWidth="1"/>
    <col min="1298" max="1298" width="10.5703125" customWidth="1"/>
    <col min="1299" max="1299" width="21.140625" customWidth="1"/>
    <col min="1300" max="1300" width="7.7109375" customWidth="1"/>
    <col min="1545" max="1545" width="3.5703125" bestFit="1" customWidth="1"/>
    <col min="1546" max="1546" width="9" bestFit="1" customWidth="1"/>
    <col min="1547" max="1547" width="37.140625" customWidth="1"/>
    <col min="1548" max="1548" width="10.28515625" customWidth="1"/>
    <col min="1549" max="1549" width="19.42578125" customWidth="1"/>
    <col min="1550" max="1550" width="10.42578125" customWidth="1"/>
    <col min="1551" max="1551" width="2.140625" bestFit="1" customWidth="1"/>
    <col min="1552" max="1552" width="9.85546875" customWidth="1"/>
    <col min="1553" max="1553" width="9.5703125" customWidth="1"/>
    <col min="1554" max="1554" width="10.5703125" customWidth="1"/>
    <col min="1555" max="1555" width="21.140625" customWidth="1"/>
    <col min="1556" max="1556" width="7.7109375" customWidth="1"/>
    <col min="1801" max="1801" width="3.5703125" bestFit="1" customWidth="1"/>
    <col min="1802" max="1802" width="9" bestFit="1" customWidth="1"/>
    <col min="1803" max="1803" width="37.140625" customWidth="1"/>
    <col min="1804" max="1804" width="10.28515625" customWidth="1"/>
    <col min="1805" max="1805" width="19.42578125" customWidth="1"/>
    <col min="1806" max="1806" width="10.42578125" customWidth="1"/>
    <col min="1807" max="1807" width="2.140625" bestFit="1" customWidth="1"/>
    <col min="1808" max="1808" width="9.85546875" customWidth="1"/>
    <col min="1809" max="1809" width="9.5703125" customWidth="1"/>
    <col min="1810" max="1810" width="10.5703125" customWidth="1"/>
    <col min="1811" max="1811" width="21.140625" customWidth="1"/>
    <col min="1812" max="1812" width="7.7109375" customWidth="1"/>
    <col min="2057" max="2057" width="3.5703125" bestFit="1" customWidth="1"/>
    <col min="2058" max="2058" width="9" bestFit="1" customWidth="1"/>
    <col min="2059" max="2059" width="37.140625" customWidth="1"/>
    <col min="2060" max="2060" width="10.28515625" customWidth="1"/>
    <col min="2061" max="2061" width="19.42578125" customWidth="1"/>
    <col min="2062" max="2062" width="10.42578125" customWidth="1"/>
    <col min="2063" max="2063" width="2.140625" bestFit="1" customWidth="1"/>
    <col min="2064" max="2064" width="9.85546875" customWidth="1"/>
    <col min="2065" max="2065" width="9.5703125" customWidth="1"/>
    <col min="2066" max="2066" width="10.5703125" customWidth="1"/>
    <col min="2067" max="2067" width="21.140625" customWidth="1"/>
    <col min="2068" max="2068" width="7.7109375" customWidth="1"/>
    <col min="2313" max="2313" width="3.5703125" bestFit="1" customWidth="1"/>
    <col min="2314" max="2314" width="9" bestFit="1" customWidth="1"/>
    <col min="2315" max="2315" width="37.140625" customWidth="1"/>
    <col min="2316" max="2316" width="10.28515625" customWidth="1"/>
    <col min="2317" max="2317" width="19.42578125" customWidth="1"/>
    <col min="2318" max="2318" width="10.42578125" customWidth="1"/>
    <col min="2319" max="2319" width="2.140625" bestFit="1" customWidth="1"/>
    <col min="2320" max="2320" width="9.85546875" customWidth="1"/>
    <col min="2321" max="2321" width="9.5703125" customWidth="1"/>
    <col min="2322" max="2322" width="10.5703125" customWidth="1"/>
    <col min="2323" max="2323" width="21.140625" customWidth="1"/>
    <col min="2324" max="2324" width="7.7109375" customWidth="1"/>
    <col min="2569" max="2569" width="3.5703125" bestFit="1" customWidth="1"/>
    <col min="2570" max="2570" width="9" bestFit="1" customWidth="1"/>
    <col min="2571" max="2571" width="37.140625" customWidth="1"/>
    <col min="2572" max="2572" width="10.28515625" customWidth="1"/>
    <col min="2573" max="2573" width="19.42578125" customWidth="1"/>
    <col min="2574" max="2574" width="10.42578125" customWidth="1"/>
    <col min="2575" max="2575" width="2.140625" bestFit="1" customWidth="1"/>
    <col min="2576" max="2576" width="9.85546875" customWidth="1"/>
    <col min="2577" max="2577" width="9.5703125" customWidth="1"/>
    <col min="2578" max="2578" width="10.5703125" customWidth="1"/>
    <col min="2579" max="2579" width="21.140625" customWidth="1"/>
    <col min="2580" max="2580" width="7.7109375" customWidth="1"/>
    <col min="2825" max="2825" width="3.5703125" bestFit="1" customWidth="1"/>
    <col min="2826" max="2826" width="9" bestFit="1" customWidth="1"/>
    <col min="2827" max="2827" width="37.140625" customWidth="1"/>
    <col min="2828" max="2828" width="10.28515625" customWidth="1"/>
    <col min="2829" max="2829" width="19.42578125" customWidth="1"/>
    <col min="2830" max="2830" width="10.42578125" customWidth="1"/>
    <col min="2831" max="2831" width="2.140625" bestFit="1" customWidth="1"/>
    <col min="2832" max="2832" width="9.85546875" customWidth="1"/>
    <col min="2833" max="2833" width="9.5703125" customWidth="1"/>
    <col min="2834" max="2834" width="10.5703125" customWidth="1"/>
    <col min="2835" max="2835" width="21.140625" customWidth="1"/>
    <col min="2836" max="2836" width="7.7109375" customWidth="1"/>
    <col min="3081" max="3081" width="3.5703125" bestFit="1" customWidth="1"/>
    <col min="3082" max="3082" width="9" bestFit="1" customWidth="1"/>
    <col min="3083" max="3083" width="37.140625" customWidth="1"/>
    <col min="3084" max="3084" width="10.28515625" customWidth="1"/>
    <col min="3085" max="3085" width="19.42578125" customWidth="1"/>
    <col min="3086" max="3086" width="10.42578125" customWidth="1"/>
    <col min="3087" max="3087" width="2.140625" bestFit="1" customWidth="1"/>
    <col min="3088" max="3088" width="9.85546875" customWidth="1"/>
    <col min="3089" max="3089" width="9.5703125" customWidth="1"/>
    <col min="3090" max="3090" width="10.5703125" customWidth="1"/>
    <col min="3091" max="3091" width="21.140625" customWidth="1"/>
    <col min="3092" max="3092" width="7.7109375" customWidth="1"/>
    <col min="3337" max="3337" width="3.5703125" bestFit="1" customWidth="1"/>
    <col min="3338" max="3338" width="9" bestFit="1" customWidth="1"/>
    <col min="3339" max="3339" width="37.140625" customWidth="1"/>
    <col min="3340" max="3340" width="10.28515625" customWidth="1"/>
    <col min="3341" max="3341" width="19.42578125" customWidth="1"/>
    <col min="3342" max="3342" width="10.42578125" customWidth="1"/>
    <col min="3343" max="3343" width="2.140625" bestFit="1" customWidth="1"/>
    <col min="3344" max="3344" width="9.85546875" customWidth="1"/>
    <col min="3345" max="3345" width="9.5703125" customWidth="1"/>
    <col min="3346" max="3346" width="10.5703125" customWidth="1"/>
    <col min="3347" max="3347" width="21.140625" customWidth="1"/>
    <col min="3348" max="3348" width="7.7109375" customWidth="1"/>
    <col min="3593" max="3593" width="3.5703125" bestFit="1" customWidth="1"/>
    <col min="3594" max="3594" width="9" bestFit="1" customWidth="1"/>
    <col min="3595" max="3595" width="37.140625" customWidth="1"/>
    <col min="3596" max="3596" width="10.28515625" customWidth="1"/>
    <col min="3597" max="3597" width="19.42578125" customWidth="1"/>
    <col min="3598" max="3598" width="10.42578125" customWidth="1"/>
    <col min="3599" max="3599" width="2.140625" bestFit="1" customWidth="1"/>
    <col min="3600" max="3600" width="9.85546875" customWidth="1"/>
    <col min="3601" max="3601" width="9.5703125" customWidth="1"/>
    <col min="3602" max="3602" width="10.5703125" customWidth="1"/>
    <col min="3603" max="3603" width="21.140625" customWidth="1"/>
    <col min="3604" max="3604" width="7.7109375" customWidth="1"/>
    <col min="3849" max="3849" width="3.5703125" bestFit="1" customWidth="1"/>
    <col min="3850" max="3850" width="9" bestFit="1" customWidth="1"/>
    <col min="3851" max="3851" width="37.140625" customWidth="1"/>
    <col min="3852" max="3852" width="10.28515625" customWidth="1"/>
    <col min="3853" max="3853" width="19.42578125" customWidth="1"/>
    <col min="3854" max="3854" width="10.42578125" customWidth="1"/>
    <col min="3855" max="3855" width="2.140625" bestFit="1" customWidth="1"/>
    <col min="3856" max="3856" width="9.85546875" customWidth="1"/>
    <col min="3857" max="3857" width="9.5703125" customWidth="1"/>
    <col min="3858" max="3858" width="10.5703125" customWidth="1"/>
    <col min="3859" max="3859" width="21.140625" customWidth="1"/>
    <col min="3860" max="3860" width="7.7109375" customWidth="1"/>
    <col min="4105" max="4105" width="3.5703125" bestFit="1" customWidth="1"/>
    <col min="4106" max="4106" width="9" bestFit="1" customWidth="1"/>
    <col min="4107" max="4107" width="37.140625" customWidth="1"/>
    <col min="4108" max="4108" width="10.28515625" customWidth="1"/>
    <col min="4109" max="4109" width="19.42578125" customWidth="1"/>
    <col min="4110" max="4110" width="10.42578125" customWidth="1"/>
    <col min="4111" max="4111" width="2.140625" bestFit="1" customWidth="1"/>
    <col min="4112" max="4112" width="9.85546875" customWidth="1"/>
    <col min="4113" max="4113" width="9.5703125" customWidth="1"/>
    <col min="4114" max="4114" width="10.5703125" customWidth="1"/>
    <col min="4115" max="4115" width="21.140625" customWidth="1"/>
    <col min="4116" max="4116" width="7.7109375" customWidth="1"/>
    <col min="4361" max="4361" width="3.5703125" bestFit="1" customWidth="1"/>
    <col min="4362" max="4362" width="9" bestFit="1" customWidth="1"/>
    <col min="4363" max="4363" width="37.140625" customWidth="1"/>
    <col min="4364" max="4364" width="10.28515625" customWidth="1"/>
    <col min="4365" max="4365" width="19.42578125" customWidth="1"/>
    <col min="4366" max="4366" width="10.42578125" customWidth="1"/>
    <col min="4367" max="4367" width="2.140625" bestFit="1" customWidth="1"/>
    <col min="4368" max="4368" width="9.85546875" customWidth="1"/>
    <col min="4369" max="4369" width="9.5703125" customWidth="1"/>
    <col min="4370" max="4370" width="10.5703125" customWidth="1"/>
    <col min="4371" max="4371" width="21.140625" customWidth="1"/>
    <col min="4372" max="4372" width="7.7109375" customWidth="1"/>
    <col min="4617" max="4617" width="3.5703125" bestFit="1" customWidth="1"/>
    <col min="4618" max="4618" width="9" bestFit="1" customWidth="1"/>
    <col min="4619" max="4619" width="37.140625" customWidth="1"/>
    <col min="4620" max="4620" width="10.28515625" customWidth="1"/>
    <col min="4621" max="4621" width="19.42578125" customWidth="1"/>
    <col min="4622" max="4622" width="10.42578125" customWidth="1"/>
    <col min="4623" max="4623" width="2.140625" bestFit="1" customWidth="1"/>
    <col min="4624" max="4624" width="9.85546875" customWidth="1"/>
    <col min="4625" max="4625" width="9.5703125" customWidth="1"/>
    <col min="4626" max="4626" width="10.5703125" customWidth="1"/>
    <col min="4627" max="4627" width="21.140625" customWidth="1"/>
    <col min="4628" max="4628" width="7.7109375" customWidth="1"/>
    <col min="4873" max="4873" width="3.5703125" bestFit="1" customWidth="1"/>
    <col min="4874" max="4874" width="9" bestFit="1" customWidth="1"/>
    <col min="4875" max="4875" width="37.140625" customWidth="1"/>
    <col min="4876" max="4876" width="10.28515625" customWidth="1"/>
    <col min="4877" max="4877" width="19.42578125" customWidth="1"/>
    <col min="4878" max="4878" width="10.42578125" customWidth="1"/>
    <col min="4879" max="4879" width="2.140625" bestFit="1" customWidth="1"/>
    <col min="4880" max="4880" width="9.85546875" customWidth="1"/>
    <col min="4881" max="4881" width="9.5703125" customWidth="1"/>
    <col min="4882" max="4882" width="10.5703125" customWidth="1"/>
    <col min="4883" max="4883" width="21.140625" customWidth="1"/>
    <col min="4884" max="4884" width="7.7109375" customWidth="1"/>
    <col min="5129" max="5129" width="3.5703125" bestFit="1" customWidth="1"/>
    <col min="5130" max="5130" width="9" bestFit="1" customWidth="1"/>
    <col min="5131" max="5131" width="37.140625" customWidth="1"/>
    <col min="5132" max="5132" width="10.28515625" customWidth="1"/>
    <col min="5133" max="5133" width="19.42578125" customWidth="1"/>
    <col min="5134" max="5134" width="10.42578125" customWidth="1"/>
    <col min="5135" max="5135" width="2.140625" bestFit="1" customWidth="1"/>
    <col min="5136" max="5136" width="9.85546875" customWidth="1"/>
    <col min="5137" max="5137" width="9.5703125" customWidth="1"/>
    <col min="5138" max="5138" width="10.5703125" customWidth="1"/>
    <col min="5139" max="5139" width="21.140625" customWidth="1"/>
    <col min="5140" max="5140" width="7.7109375" customWidth="1"/>
    <col min="5385" max="5385" width="3.5703125" bestFit="1" customWidth="1"/>
    <col min="5386" max="5386" width="9" bestFit="1" customWidth="1"/>
    <col min="5387" max="5387" width="37.140625" customWidth="1"/>
    <col min="5388" max="5388" width="10.28515625" customWidth="1"/>
    <col min="5389" max="5389" width="19.42578125" customWidth="1"/>
    <col min="5390" max="5390" width="10.42578125" customWidth="1"/>
    <col min="5391" max="5391" width="2.140625" bestFit="1" customWidth="1"/>
    <col min="5392" max="5392" width="9.85546875" customWidth="1"/>
    <col min="5393" max="5393" width="9.5703125" customWidth="1"/>
    <col min="5394" max="5394" width="10.5703125" customWidth="1"/>
    <col min="5395" max="5395" width="21.140625" customWidth="1"/>
    <col min="5396" max="5396" width="7.7109375" customWidth="1"/>
    <col min="5641" max="5641" width="3.5703125" bestFit="1" customWidth="1"/>
    <col min="5642" max="5642" width="9" bestFit="1" customWidth="1"/>
    <col min="5643" max="5643" width="37.140625" customWidth="1"/>
    <col min="5644" max="5644" width="10.28515625" customWidth="1"/>
    <col min="5645" max="5645" width="19.42578125" customWidth="1"/>
    <col min="5646" max="5646" width="10.42578125" customWidth="1"/>
    <col min="5647" max="5647" width="2.140625" bestFit="1" customWidth="1"/>
    <col min="5648" max="5648" width="9.85546875" customWidth="1"/>
    <col min="5649" max="5649" width="9.5703125" customWidth="1"/>
    <col min="5650" max="5650" width="10.5703125" customWidth="1"/>
    <col min="5651" max="5651" width="21.140625" customWidth="1"/>
    <col min="5652" max="5652" width="7.7109375" customWidth="1"/>
    <col min="5897" max="5897" width="3.5703125" bestFit="1" customWidth="1"/>
    <col min="5898" max="5898" width="9" bestFit="1" customWidth="1"/>
    <col min="5899" max="5899" width="37.140625" customWidth="1"/>
    <col min="5900" max="5900" width="10.28515625" customWidth="1"/>
    <col min="5901" max="5901" width="19.42578125" customWidth="1"/>
    <col min="5902" max="5902" width="10.42578125" customWidth="1"/>
    <col min="5903" max="5903" width="2.140625" bestFit="1" customWidth="1"/>
    <col min="5904" max="5904" width="9.85546875" customWidth="1"/>
    <col min="5905" max="5905" width="9.5703125" customWidth="1"/>
    <col min="5906" max="5906" width="10.5703125" customWidth="1"/>
    <col min="5907" max="5907" width="21.140625" customWidth="1"/>
    <col min="5908" max="5908" width="7.7109375" customWidth="1"/>
    <col min="6153" max="6153" width="3.5703125" bestFit="1" customWidth="1"/>
    <col min="6154" max="6154" width="9" bestFit="1" customWidth="1"/>
    <col min="6155" max="6155" width="37.140625" customWidth="1"/>
    <col min="6156" max="6156" width="10.28515625" customWidth="1"/>
    <col min="6157" max="6157" width="19.42578125" customWidth="1"/>
    <col min="6158" max="6158" width="10.42578125" customWidth="1"/>
    <col min="6159" max="6159" width="2.140625" bestFit="1" customWidth="1"/>
    <col min="6160" max="6160" width="9.85546875" customWidth="1"/>
    <col min="6161" max="6161" width="9.5703125" customWidth="1"/>
    <col min="6162" max="6162" width="10.5703125" customWidth="1"/>
    <col min="6163" max="6163" width="21.140625" customWidth="1"/>
    <col min="6164" max="6164" width="7.7109375" customWidth="1"/>
    <col min="6409" max="6409" width="3.5703125" bestFit="1" customWidth="1"/>
    <col min="6410" max="6410" width="9" bestFit="1" customWidth="1"/>
    <col min="6411" max="6411" width="37.140625" customWidth="1"/>
    <col min="6412" max="6412" width="10.28515625" customWidth="1"/>
    <col min="6413" max="6413" width="19.42578125" customWidth="1"/>
    <col min="6414" max="6414" width="10.42578125" customWidth="1"/>
    <col min="6415" max="6415" width="2.140625" bestFit="1" customWidth="1"/>
    <col min="6416" max="6416" width="9.85546875" customWidth="1"/>
    <col min="6417" max="6417" width="9.5703125" customWidth="1"/>
    <col min="6418" max="6418" width="10.5703125" customWidth="1"/>
    <col min="6419" max="6419" width="21.140625" customWidth="1"/>
    <col min="6420" max="6420" width="7.7109375" customWidth="1"/>
    <col min="6665" max="6665" width="3.5703125" bestFit="1" customWidth="1"/>
    <col min="6666" max="6666" width="9" bestFit="1" customWidth="1"/>
    <col min="6667" max="6667" width="37.140625" customWidth="1"/>
    <col min="6668" max="6668" width="10.28515625" customWidth="1"/>
    <col min="6669" max="6669" width="19.42578125" customWidth="1"/>
    <col min="6670" max="6670" width="10.42578125" customWidth="1"/>
    <col min="6671" max="6671" width="2.140625" bestFit="1" customWidth="1"/>
    <col min="6672" max="6672" width="9.85546875" customWidth="1"/>
    <col min="6673" max="6673" width="9.5703125" customWidth="1"/>
    <col min="6674" max="6674" width="10.5703125" customWidth="1"/>
    <col min="6675" max="6675" width="21.140625" customWidth="1"/>
    <col min="6676" max="6676" width="7.7109375" customWidth="1"/>
    <col min="6921" max="6921" width="3.5703125" bestFit="1" customWidth="1"/>
    <col min="6922" max="6922" width="9" bestFit="1" customWidth="1"/>
    <col min="6923" max="6923" width="37.140625" customWidth="1"/>
    <col min="6924" max="6924" width="10.28515625" customWidth="1"/>
    <col min="6925" max="6925" width="19.42578125" customWidth="1"/>
    <col min="6926" max="6926" width="10.42578125" customWidth="1"/>
    <col min="6927" max="6927" width="2.140625" bestFit="1" customWidth="1"/>
    <col min="6928" max="6928" width="9.85546875" customWidth="1"/>
    <col min="6929" max="6929" width="9.5703125" customWidth="1"/>
    <col min="6930" max="6930" width="10.5703125" customWidth="1"/>
    <col min="6931" max="6931" width="21.140625" customWidth="1"/>
    <col min="6932" max="6932" width="7.7109375" customWidth="1"/>
    <col min="7177" max="7177" width="3.5703125" bestFit="1" customWidth="1"/>
    <col min="7178" max="7178" width="9" bestFit="1" customWidth="1"/>
    <col min="7179" max="7179" width="37.140625" customWidth="1"/>
    <col min="7180" max="7180" width="10.28515625" customWidth="1"/>
    <col min="7181" max="7181" width="19.42578125" customWidth="1"/>
    <col min="7182" max="7182" width="10.42578125" customWidth="1"/>
    <col min="7183" max="7183" width="2.140625" bestFit="1" customWidth="1"/>
    <col min="7184" max="7184" width="9.85546875" customWidth="1"/>
    <col min="7185" max="7185" width="9.5703125" customWidth="1"/>
    <col min="7186" max="7186" width="10.5703125" customWidth="1"/>
    <col min="7187" max="7187" width="21.140625" customWidth="1"/>
    <col min="7188" max="7188" width="7.7109375" customWidth="1"/>
    <col min="7433" max="7433" width="3.5703125" bestFit="1" customWidth="1"/>
    <col min="7434" max="7434" width="9" bestFit="1" customWidth="1"/>
    <col min="7435" max="7435" width="37.140625" customWidth="1"/>
    <col min="7436" max="7436" width="10.28515625" customWidth="1"/>
    <col min="7437" max="7437" width="19.42578125" customWidth="1"/>
    <col min="7438" max="7438" width="10.42578125" customWidth="1"/>
    <col min="7439" max="7439" width="2.140625" bestFit="1" customWidth="1"/>
    <col min="7440" max="7440" width="9.85546875" customWidth="1"/>
    <col min="7441" max="7441" width="9.5703125" customWidth="1"/>
    <col min="7442" max="7442" width="10.5703125" customWidth="1"/>
    <col min="7443" max="7443" width="21.140625" customWidth="1"/>
    <col min="7444" max="7444" width="7.7109375" customWidth="1"/>
    <col min="7689" max="7689" width="3.5703125" bestFit="1" customWidth="1"/>
    <col min="7690" max="7690" width="9" bestFit="1" customWidth="1"/>
    <col min="7691" max="7691" width="37.140625" customWidth="1"/>
    <col min="7692" max="7692" width="10.28515625" customWidth="1"/>
    <col min="7693" max="7693" width="19.42578125" customWidth="1"/>
    <col min="7694" max="7694" width="10.42578125" customWidth="1"/>
    <col min="7695" max="7695" width="2.140625" bestFit="1" customWidth="1"/>
    <col min="7696" max="7696" width="9.85546875" customWidth="1"/>
    <col min="7697" max="7697" width="9.5703125" customWidth="1"/>
    <col min="7698" max="7698" width="10.5703125" customWidth="1"/>
    <col min="7699" max="7699" width="21.140625" customWidth="1"/>
    <col min="7700" max="7700" width="7.7109375" customWidth="1"/>
    <col min="7945" max="7945" width="3.5703125" bestFit="1" customWidth="1"/>
    <col min="7946" max="7946" width="9" bestFit="1" customWidth="1"/>
    <col min="7947" max="7947" width="37.140625" customWidth="1"/>
    <col min="7948" max="7948" width="10.28515625" customWidth="1"/>
    <col min="7949" max="7949" width="19.42578125" customWidth="1"/>
    <col min="7950" max="7950" width="10.42578125" customWidth="1"/>
    <col min="7951" max="7951" width="2.140625" bestFit="1" customWidth="1"/>
    <col min="7952" max="7952" width="9.85546875" customWidth="1"/>
    <col min="7953" max="7953" width="9.5703125" customWidth="1"/>
    <col min="7954" max="7954" width="10.5703125" customWidth="1"/>
    <col min="7955" max="7955" width="21.140625" customWidth="1"/>
    <col min="7956" max="7956" width="7.7109375" customWidth="1"/>
    <col min="8201" max="8201" width="3.5703125" bestFit="1" customWidth="1"/>
    <col min="8202" max="8202" width="9" bestFit="1" customWidth="1"/>
    <col min="8203" max="8203" width="37.140625" customWidth="1"/>
    <col min="8204" max="8204" width="10.28515625" customWidth="1"/>
    <col min="8205" max="8205" width="19.42578125" customWidth="1"/>
    <col min="8206" max="8206" width="10.42578125" customWidth="1"/>
    <col min="8207" max="8207" width="2.140625" bestFit="1" customWidth="1"/>
    <col min="8208" max="8208" width="9.85546875" customWidth="1"/>
    <col min="8209" max="8209" width="9.5703125" customWidth="1"/>
    <col min="8210" max="8210" width="10.5703125" customWidth="1"/>
    <col min="8211" max="8211" width="21.140625" customWidth="1"/>
    <col min="8212" max="8212" width="7.7109375" customWidth="1"/>
    <col min="8457" max="8457" width="3.5703125" bestFit="1" customWidth="1"/>
    <col min="8458" max="8458" width="9" bestFit="1" customWidth="1"/>
    <col min="8459" max="8459" width="37.140625" customWidth="1"/>
    <col min="8460" max="8460" width="10.28515625" customWidth="1"/>
    <col min="8461" max="8461" width="19.42578125" customWidth="1"/>
    <col min="8462" max="8462" width="10.42578125" customWidth="1"/>
    <col min="8463" max="8463" width="2.140625" bestFit="1" customWidth="1"/>
    <col min="8464" max="8464" width="9.85546875" customWidth="1"/>
    <col min="8465" max="8465" width="9.5703125" customWidth="1"/>
    <col min="8466" max="8466" width="10.5703125" customWidth="1"/>
    <col min="8467" max="8467" width="21.140625" customWidth="1"/>
    <col min="8468" max="8468" width="7.7109375" customWidth="1"/>
    <col min="8713" max="8713" width="3.5703125" bestFit="1" customWidth="1"/>
    <col min="8714" max="8714" width="9" bestFit="1" customWidth="1"/>
    <col min="8715" max="8715" width="37.140625" customWidth="1"/>
    <col min="8716" max="8716" width="10.28515625" customWidth="1"/>
    <col min="8717" max="8717" width="19.42578125" customWidth="1"/>
    <col min="8718" max="8718" width="10.42578125" customWidth="1"/>
    <col min="8719" max="8719" width="2.140625" bestFit="1" customWidth="1"/>
    <col min="8720" max="8720" width="9.85546875" customWidth="1"/>
    <col min="8721" max="8721" width="9.5703125" customWidth="1"/>
    <col min="8722" max="8722" width="10.5703125" customWidth="1"/>
    <col min="8723" max="8723" width="21.140625" customWidth="1"/>
    <col min="8724" max="8724" width="7.7109375" customWidth="1"/>
    <col min="8969" max="8969" width="3.5703125" bestFit="1" customWidth="1"/>
    <col min="8970" max="8970" width="9" bestFit="1" customWidth="1"/>
    <col min="8971" max="8971" width="37.140625" customWidth="1"/>
    <col min="8972" max="8972" width="10.28515625" customWidth="1"/>
    <col min="8973" max="8973" width="19.42578125" customWidth="1"/>
    <col min="8974" max="8974" width="10.42578125" customWidth="1"/>
    <col min="8975" max="8975" width="2.140625" bestFit="1" customWidth="1"/>
    <col min="8976" max="8976" width="9.85546875" customWidth="1"/>
    <col min="8977" max="8977" width="9.5703125" customWidth="1"/>
    <col min="8978" max="8978" width="10.5703125" customWidth="1"/>
    <col min="8979" max="8979" width="21.140625" customWidth="1"/>
    <col min="8980" max="8980" width="7.7109375" customWidth="1"/>
    <col min="9225" max="9225" width="3.5703125" bestFit="1" customWidth="1"/>
    <col min="9226" max="9226" width="9" bestFit="1" customWidth="1"/>
    <col min="9227" max="9227" width="37.140625" customWidth="1"/>
    <col min="9228" max="9228" width="10.28515625" customWidth="1"/>
    <col min="9229" max="9229" width="19.42578125" customWidth="1"/>
    <col min="9230" max="9230" width="10.42578125" customWidth="1"/>
    <col min="9231" max="9231" width="2.140625" bestFit="1" customWidth="1"/>
    <col min="9232" max="9232" width="9.85546875" customWidth="1"/>
    <col min="9233" max="9233" width="9.5703125" customWidth="1"/>
    <col min="9234" max="9234" width="10.5703125" customWidth="1"/>
    <col min="9235" max="9235" width="21.140625" customWidth="1"/>
    <col min="9236" max="9236" width="7.7109375" customWidth="1"/>
    <col min="9481" max="9481" width="3.5703125" bestFit="1" customWidth="1"/>
    <col min="9482" max="9482" width="9" bestFit="1" customWidth="1"/>
    <col min="9483" max="9483" width="37.140625" customWidth="1"/>
    <col min="9484" max="9484" width="10.28515625" customWidth="1"/>
    <col min="9485" max="9485" width="19.42578125" customWidth="1"/>
    <col min="9486" max="9486" width="10.42578125" customWidth="1"/>
    <col min="9487" max="9487" width="2.140625" bestFit="1" customWidth="1"/>
    <col min="9488" max="9488" width="9.85546875" customWidth="1"/>
    <col min="9489" max="9489" width="9.5703125" customWidth="1"/>
    <col min="9490" max="9490" width="10.5703125" customWidth="1"/>
    <col min="9491" max="9491" width="21.140625" customWidth="1"/>
    <col min="9492" max="9492" width="7.7109375" customWidth="1"/>
    <col min="9737" max="9737" width="3.5703125" bestFit="1" customWidth="1"/>
    <col min="9738" max="9738" width="9" bestFit="1" customWidth="1"/>
    <col min="9739" max="9739" width="37.140625" customWidth="1"/>
    <col min="9740" max="9740" width="10.28515625" customWidth="1"/>
    <col min="9741" max="9741" width="19.42578125" customWidth="1"/>
    <col min="9742" max="9742" width="10.42578125" customWidth="1"/>
    <col min="9743" max="9743" width="2.140625" bestFit="1" customWidth="1"/>
    <col min="9744" max="9744" width="9.85546875" customWidth="1"/>
    <col min="9745" max="9745" width="9.5703125" customWidth="1"/>
    <col min="9746" max="9746" width="10.5703125" customWidth="1"/>
    <col min="9747" max="9747" width="21.140625" customWidth="1"/>
    <col min="9748" max="9748" width="7.7109375" customWidth="1"/>
    <col min="9993" max="9993" width="3.5703125" bestFit="1" customWidth="1"/>
    <col min="9994" max="9994" width="9" bestFit="1" customWidth="1"/>
    <col min="9995" max="9995" width="37.140625" customWidth="1"/>
    <col min="9996" max="9996" width="10.28515625" customWidth="1"/>
    <col min="9997" max="9997" width="19.42578125" customWidth="1"/>
    <col min="9998" max="9998" width="10.42578125" customWidth="1"/>
    <col min="9999" max="9999" width="2.140625" bestFit="1" customWidth="1"/>
    <col min="10000" max="10000" width="9.85546875" customWidth="1"/>
    <col min="10001" max="10001" width="9.5703125" customWidth="1"/>
    <col min="10002" max="10002" width="10.5703125" customWidth="1"/>
    <col min="10003" max="10003" width="21.140625" customWidth="1"/>
    <col min="10004" max="10004" width="7.7109375" customWidth="1"/>
    <col min="10249" max="10249" width="3.5703125" bestFit="1" customWidth="1"/>
    <col min="10250" max="10250" width="9" bestFit="1" customWidth="1"/>
    <col min="10251" max="10251" width="37.140625" customWidth="1"/>
    <col min="10252" max="10252" width="10.28515625" customWidth="1"/>
    <col min="10253" max="10253" width="19.42578125" customWidth="1"/>
    <col min="10254" max="10254" width="10.42578125" customWidth="1"/>
    <col min="10255" max="10255" width="2.140625" bestFit="1" customWidth="1"/>
    <col min="10256" max="10256" width="9.85546875" customWidth="1"/>
    <col min="10257" max="10257" width="9.5703125" customWidth="1"/>
    <col min="10258" max="10258" width="10.5703125" customWidth="1"/>
    <col min="10259" max="10259" width="21.140625" customWidth="1"/>
    <col min="10260" max="10260" width="7.7109375" customWidth="1"/>
    <col min="10505" max="10505" width="3.5703125" bestFit="1" customWidth="1"/>
    <col min="10506" max="10506" width="9" bestFit="1" customWidth="1"/>
    <col min="10507" max="10507" width="37.140625" customWidth="1"/>
    <col min="10508" max="10508" width="10.28515625" customWidth="1"/>
    <col min="10509" max="10509" width="19.42578125" customWidth="1"/>
    <col min="10510" max="10510" width="10.42578125" customWidth="1"/>
    <col min="10511" max="10511" width="2.140625" bestFit="1" customWidth="1"/>
    <col min="10512" max="10512" width="9.85546875" customWidth="1"/>
    <col min="10513" max="10513" width="9.5703125" customWidth="1"/>
    <col min="10514" max="10514" width="10.5703125" customWidth="1"/>
    <col min="10515" max="10515" width="21.140625" customWidth="1"/>
    <col min="10516" max="10516" width="7.7109375" customWidth="1"/>
    <col min="10761" max="10761" width="3.5703125" bestFit="1" customWidth="1"/>
    <col min="10762" max="10762" width="9" bestFit="1" customWidth="1"/>
    <col min="10763" max="10763" width="37.140625" customWidth="1"/>
    <col min="10764" max="10764" width="10.28515625" customWidth="1"/>
    <col min="10765" max="10765" width="19.42578125" customWidth="1"/>
    <col min="10766" max="10766" width="10.42578125" customWidth="1"/>
    <col min="10767" max="10767" width="2.140625" bestFit="1" customWidth="1"/>
    <col min="10768" max="10768" width="9.85546875" customWidth="1"/>
    <col min="10769" max="10769" width="9.5703125" customWidth="1"/>
    <col min="10770" max="10770" width="10.5703125" customWidth="1"/>
    <col min="10771" max="10771" width="21.140625" customWidth="1"/>
    <col min="10772" max="10772" width="7.7109375" customWidth="1"/>
    <col min="11017" max="11017" width="3.5703125" bestFit="1" customWidth="1"/>
    <col min="11018" max="11018" width="9" bestFit="1" customWidth="1"/>
    <col min="11019" max="11019" width="37.140625" customWidth="1"/>
    <col min="11020" max="11020" width="10.28515625" customWidth="1"/>
    <col min="11021" max="11021" width="19.42578125" customWidth="1"/>
    <col min="11022" max="11022" width="10.42578125" customWidth="1"/>
    <col min="11023" max="11023" width="2.140625" bestFit="1" customWidth="1"/>
    <col min="11024" max="11024" width="9.85546875" customWidth="1"/>
    <col min="11025" max="11025" width="9.5703125" customWidth="1"/>
    <col min="11026" max="11026" width="10.5703125" customWidth="1"/>
    <col min="11027" max="11027" width="21.140625" customWidth="1"/>
    <col min="11028" max="11028" width="7.7109375" customWidth="1"/>
    <col min="11273" max="11273" width="3.5703125" bestFit="1" customWidth="1"/>
    <col min="11274" max="11274" width="9" bestFit="1" customWidth="1"/>
    <col min="11275" max="11275" width="37.140625" customWidth="1"/>
    <col min="11276" max="11276" width="10.28515625" customWidth="1"/>
    <col min="11277" max="11277" width="19.42578125" customWidth="1"/>
    <col min="11278" max="11278" width="10.42578125" customWidth="1"/>
    <col min="11279" max="11279" width="2.140625" bestFit="1" customWidth="1"/>
    <col min="11280" max="11280" width="9.85546875" customWidth="1"/>
    <col min="11281" max="11281" width="9.5703125" customWidth="1"/>
    <col min="11282" max="11282" width="10.5703125" customWidth="1"/>
    <col min="11283" max="11283" width="21.140625" customWidth="1"/>
    <col min="11284" max="11284" width="7.7109375" customWidth="1"/>
    <col min="11529" max="11529" width="3.5703125" bestFit="1" customWidth="1"/>
    <col min="11530" max="11530" width="9" bestFit="1" customWidth="1"/>
    <col min="11531" max="11531" width="37.140625" customWidth="1"/>
    <col min="11532" max="11532" width="10.28515625" customWidth="1"/>
    <col min="11533" max="11533" width="19.42578125" customWidth="1"/>
    <col min="11534" max="11534" width="10.42578125" customWidth="1"/>
    <col min="11535" max="11535" width="2.140625" bestFit="1" customWidth="1"/>
    <col min="11536" max="11536" width="9.85546875" customWidth="1"/>
    <col min="11537" max="11537" width="9.5703125" customWidth="1"/>
    <col min="11538" max="11538" width="10.5703125" customWidth="1"/>
    <col min="11539" max="11539" width="21.140625" customWidth="1"/>
    <col min="11540" max="11540" width="7.7109375" customWidth="1"/>
    <col min="11785" max="11785" width="3.5703125" bestFit="1" customWidth="1"/>
    <col min="11786" max="11786" width="9" bestFit="1" customWidth="1"/>
    <col min="11787" max="11787" width="37.140625" customWidth="1"/>
    <col min="11788" max="11788" width="10.28515625" customWidth="1"/>
    <col min="11789" max="11789" width="19.42578125" customWidth="1"/>
    <col min="11790" max="11790" width="10.42578125" customWidth="1"/>
    <col min="11791" max="11791" width="2.140625" bestFit="1" customWidth="1"/>
    <col min="11792" max="11792" width="9.85546875" customWidth="1"/>
    <col min="11793" max="11793" width="9.5703125" customWidth="1"/>
    <col min="11794" max="11794" width="10.5703125" customWidth="1"/>
    <col min="11795" max="11795" width="21.140625" customWidth="1"/>
    <col min="11796" max="11796" width="7.7109375" customWidth="1"/>
    <col min="12041" max="12041" width="3.5703125" bestFit="1" customWidth="1"/>
    <col min="12042" max="12042" width="9" bestFit="1" customWidth="1"/>
    <col min="12043" max="12043" width="37.140625" customWidth="1"/>
    <col min="12044" max="12044" width="10.28515625" customWidth="1"/>
    <col min="12045" max="12045" width="19.42578125" customWidth="1"/>
    <col min="12046" max="12046" width="10.42578125" customWidth="1"/>
    <col min="12047" max="12047" width="2.140625" bestFit="1" customWidth="1"/>
    <col min="12048" max="12048" width="9.85546875" customWidth="1"/>
    <col min="12049" max="12049" width="9.5703125" customWidth="1"/>
    <col min="12050" max="12050" width="10.5703125" customWidth="1"/>
    <col min="12051" max="12051" width="21.140625" customWidth="1"/>
    <col min="12052" max="12052" width="7.7109375" customWidth="1"/>
    <col min="12297" max="12297" width="3.5703125" bestFit="1" customWidth="1"/>
    <col min="12298" max="12298" width="9" bestFit="1" customWidth="1"/>
    <col min="12299" max="12299" width="37.140625" customWidth="1"/>
    <col min="12300" max="12300" width="10.28515625" customWidth="1"/>
    <col min="12301" max="12301" width="19.42578125" customWidth="1"/>
    <col min="12302" max="12302" width="10.42578125" customWidth="1"/>
    <col min="12303" max="12303" width="2.140625" bestFit="1" customWidth="1"/>
    <col min="12304" max="12304" width="9.85546875" customWidth="1"/>
    <col min="12305" max="12305" width="9.5703125" customWidth="1"/>
    <col min="12306" max="12306" width="10.5703125" customWidth="1"/>
    <col min="12307" max="12307" width="21.140625" customWidth="1"/>
    <col min="12308" max="12308" width="7.7109375" customWidth="1"/>
    <col min="12553" max="12553" width="3.5703125" bestFit="1" customWidth="1"/>
    <col min="12554" max="12554" width="9" bestFit="1" customWidth="1"/>
    <col min="12555" max="12555" width="37.140625" customWidth="1"/>
    <col min="12556" max="12556" width="10.28515625" customWidth="1"/>
    <col min="12557" max="12557" width="19.42578125" customWidth="1"/>
    <col min="12558" max="12558" width="10.42578125" customWidth="1"/>
    <col min="12559" max="12559" width="2.140625" bestFit="1" customWidth="1"/>
    <col min="12560" max="12560" width="9.85546875" customWidth="1"/>
    <col min="12561" max="12561" width="9.5703125" customWidth="1"/>
    <col min="12562" max="12562" width="10.5703125" customWidth="1"/>
    <col min="12563" max="12563" width="21.140625" customWidth="1"/>
    <col min="12564" max="12564" width="7.7109375" customWidth="1"/>
    <col min="12809" max="12809" width="3.5703125" bestFit="1" customWidth="1"/>
    <col min="12810" max="12810" width="9" bestFit="1" customWidth="1"/>
    <col min="12811" max="12811" width="37.140625" customWidth="1"/>
    <col min="12812" max="12812" width="10.28515625" customWidth="1"/>
    <col min="12813" max="12813" width="19.42578125" customWidth="1"/>
    <col min="12814" max="12814" width="10.42578125" customWidth="1"/>
    <col min="12815" max="12815" width="2.140625" bestFit="1" customWidth="1"/>
    <col min="12816" max="12816" width="9.85546875" customWidth="1"/>
    <col min="12817" max="12817" width="9.5703125" customWidth="1"/>
    <col min="12818" max="12818" width="10.5703125" customWidth="1"/>
    <col min="12819" max="12819" width="21.140625" customWidth="1"/>
    <col min="12820" max="12820" width="7.7109375" customWidth="1"/>
    <col min="13065" max="13065" width="3.5703125" bestFit="1" customWidth="1"/>
    <col min="13066" max="13066" width="9" bestFit="1" customWidth="1"/>
    <col min="13067" max="13067" width="37.140625" customWidth="1"/>
    <col min="13068" max="13068" width="10.28515625" customWidth="1"/>
    <col min="13069" max="13069" width="19.42578125" customWidth="1"/>
    <col min="13070" max="13070" width="10.42578125" customWidth="1"/>
    <col min="13071" max="13071" width="2.140625" bestFit="1" customWidth="1"/>
    <col min="13072" max="13072" width="9.85546875" customWidth="1"/>
    <col min="13073" max="13073" width="9.5703125" customWidth="1"/>
    <col min="13074" max="13074" width="10.5703125" customWidth="1"/>
    <col min="13075" max="13075" width="21.140625" customWidth="1"/>
    <col min="13076" max="13076" width="7.7109375" customWidth="1"/>
    <col min="13321" max="13321" width="3.5703125" bestFit="1" customWidth="1"/>
    <col min="13322" max="13322" width="9" bestFit="1" customWidth="1"/>
    <col min="13323" max="13323" width="37.140625" customWidth="1"/>
    <col min="13324" max="13324" width="10.28515625" customWidth="1"/>
    <col min="13325" max="13325" width="19.42578125" customWidth="1"/>
    <col min="13326" max="13326" width="10.42578125" customWidth="1"/>
    <col min="13327" max="13327" width="2.140625" bestFit="1" customWidth="1"/>
    <col min="13328" max="13328" width="9.85546875" customWidth="1"/>
    <col min="13329" max="13329" width="9.5703125" customWidth="1"/>
    <col min="13330" max="13330" width="10.5703125" customWidth="1"/>
    <col min="13331" max="13331" width="21.140625" customWidth="1"/>
    <col min="13332" max="13332" width="7.7109375" customWidth="1"/>
    <col min="13577" max="13577" width="3.5703125" bestFit="1" customWidth="1"/>
    <col min="13578" max="13578" width="9" bestFit="1" customWidth="1"/>
    <col min="13579" max="13579" width="37.140625" customWidth="1"/>
    <col min="13580" max="13580" width="10.28515625" customWidth="1"/>
    <col min="13581" max="13581" width="19.42578125" customWidth="1"/>
    <col min="13582" max="13582" width="10.42578125" customWidth="1"/>
    <col min="13583" max="13583" width="2.140625" bestFit="1" customWidth="1"/>
    <col min="13584" max="13584" width="9.85546875" customWidth="1"/>
    <col min="13585" max="13585" width="9.5703125" customWidth="1"/>
    <col min="13586" max="13586" width="10.5703125" customWidth="1"/>
    <col min="13587" max="13587" width="21.140625" customWidth="1"/>
    <col min="13588" max="13588" width="7.7109375" customWidth="1"/>
    <col min="13833" max="13833" width="3.5703125" bestFit="1" customWidth="1"/>
    <col min="13834" max="13834" width="9" bestFit="1" customWidth="1"/>
    <col min="13835" max="13835" width="37.140625" customWidth="1"/>
    <col min="13836" max="13836" width="10.28515625" customWidth="1"/>
    <col min="13837" max="13837" width="19.42578125" customWidth="1"/>
    <col min="13838" max="13838" width="10.42578125" customWidth="1"/>
    <col min="13839" max="13839" width="2.140625" bestFit="1" customWidth="1"/>
    <col min="13840" max="13840" width="9.85546875" customWidth="1"/>
    <col min="13841" max="13841" width="9.5703125" customWidth="1"/>
    <col min="13842" max="13842" width="10.5703125" customWidth="1"/>
    <col min="13843" max="13843" width="21.140625" customWidth="1"/>
    <col min="13844" max="13844" width="7.7109375" customWidth="1"/>
    <col min="14089" max="14089" width="3.5703125" bestFit="1" customWidth="1"/>
    <col min="14090" max="14090" width="9" bestFit="1" customWidth="1"/>
    <col min="14091" max="14091" width="37.140625" customWidth="1"/>
    <col min="14092" max="14092" width="10.28515625" customWidth="1"/>
    <col min="14093" max="14093" width="19.42578125" customWidth="1"/>
    <col min="14094" max="14094" width="10.42578125" customWidth="1"/>
    <col min="14095" max="14095" width="2.140625" bestFit="1" customWidth="1"/>
    <col min="14096" max="14096" width="9.85546875" customWidth="1"/>
    <col min="14097" max="14097" width="9.5703125" customWidth="1"/>
    <col min="14098" max="14098" width="10.5703125" customWidth="1"/>
    <col min="14099" max="14099" width="21.140625" customWidth="1"/>
    <col min="14100" max="14100" width="7.7109375" customWidth="1"/>
    <col min="14345" max="14345" width="3.5703125" bestFit="1" customWidth="1"/>
    <col min="14346" max="14346" width="9" bestFit="1" customWidth="1"/>
    <col min="14347" max="14347" width="37.140625" customWidth="1"/>
    <col min="14348" max="14348" width="10.28515625" customWidth="1"/>
    <col min="14349" max="14349" width="19.42578125" customWidth="1"/>
    <col min="14350" max="14350" width="10.42578125" customWidth="1"/>
    <col min="14351" max="14351" width="2.140625" bestFit="1" customWidth="1"/>
    <col min="14352" max="14352" width="9.85546875" customWidth="1"/>
    <col min="14353" max="14353" width="9.5703125" customWidth="1"/>
    <col min="14354" max="14354" width="10.5703125" customWidth="1"/>
    <col min="14355" max="14355" width="21.140625" customWidth="1"/>
    <col min="14356" max="14356" width="7.7109375" customWidth="1"/>
    <col min="14601" max="14601" width="3.5703125" bestFit="1" customWidth="1"/>
    <col min="14602" max="14602" width="9" bestFit="1" customWidth="1"/>
    <col min="14603" max="14603" width="37.140625" customWidth="1"/>
    <col min="14604" max="14604" width="10.28515625" customWidth="1"/>
    <col min="14605" max="14605" width="19.42578125" customWidth="1"/>
    <col min="14606" max="14606" width="10.42578125" customWidth="1"/>
    <col min="14607" max="14607" width="2.140625" bestFit="1" customWidth="1"/>
    <col min="14608" max="14608" width="9.85546875" customWidth="1"/>
    <col min="14609" max="14609" width="9.5703125" customWidth="1"/>
    <col min="14610" max="14610" width="10.5703125" customWidth="1"/>
    <col min="14611" max="14611" width="21.140625" customWidth="1"/>
    <col min="14612" max="14612" width="7.7109375" customWidth="1"/>
    <col min="14857" max="14857" width="3.5703125" bestFit="1" customWidth="1"/>
    <col min="14858" max="14858" width="9" bestFit="1" customWidth="1"/>
    <col min="14859" max="14859" width="37.140625" customWidth="1"/>
    <col min="14860" max="14860" width="10.28515625" customWidth="1"/>
    <col min="14861" max="14861" width="19.42578125" customWidth="1"/>
    <col min="14862" max="14862" width="10.42578125" customWidth="1"/>
    <col min="14863" max="14863" width="2.140625" bestFit="1" customWidth="1"/>
    <col min="14864" max="14864" width="9.85546875" customWidth="1"/>
    <col min="14865" max="14865" width="9.5703125" customWidth="1"/>
    <col min="14866" max="14866" width="10.5703125" customWidth="1"/>
    <col min="14867" max="14867" width="21.140625" customWidth="1"/>
    <col min="14868" max="14868" width="7.7109375" customWidth="1"/>
    <col min="15113" max="15113" width="3.5703125" bestFit="1" customWidth="1"/>
    <col min="15114" max="15114" width="9" bestFit="1" customWidth="1"/>
    <col min="15115" max="15115" width="37.140625" customWidth="1"/>
    <col min="15116" max="15116" width="10.28515625" customWidth="1"/>
    <col min="15117" max="15117" width="19.42578125" customWidth="1"/>
    <col min="15118" max="15118" width="10.42578125" customWidth="1"/>
    <col min="15119" max="15119" width="2.140625" bestFit="1" customWidth="1"/>
    <col min="15120" max="15120" width="9.85546875" customWidth="1"/>
    <col min="15121" max="15121" width="9.5703125" customWidth="1"/>
    <col min="15122" max="15122" width="10.5703125" customWidth="1"/>
    <col min="15123" max="15123" width="21.140625" customWidth="1"/>
    <col min="15124" max="15124" width="7.7109375" customWidth="1"/>
    <col min="15369" max="15369" width="3.5703125" bestFit="1" customWidth="1"/>
    <col min="15370" max="15370" width="9" bestFit="1" customWidth="1"/>
    <col min="15371" max="15371" width="37.140625" customWidth="1"/>
    <col min="15372" max="15372" width="10.28515625" customWidth="1"/>
    <col min="15373" max="15373" width="19.42578125" customWidth="1"/>
    <col min="15374" max="15374" width="10.42578125" customWidth="1"/>
    <col min="15375" max="15375" width="2.140625" bestFit="1" customWidth="1"/>
    <col min="15376" max="15376" width="9.85546875" customWidth="1"/>
    <col min="15377" max="15377" width="9.5703125" customWidth="1"/>
    <col min="15378" max="15378" width="10.5703125" customWidth="1"/>
    <col min="15379" max="15379" width="21.140625" customWidth="1"/>
    <col min="15380" max="15380" width="7.7109375" customWidth="1"/>
    <col min="15625" max="15625" width="3.5703125" bestFit="1" customWidth="1"/>
    <col min="15626" max="15626" width="9" bestFit="1" customWidth="1"/>
    <col min="15627" max="15627" width="37.140625" customWidth="1"/>
    <col min="15628" max="15628" width="10.28515625" customWidth="1"/>
    <col min="15629" max="15629" width="19.42578125" customWidth="1"/>
    <col min="15630" max="15630" width="10.42578125" customWidth="1"/>
    <col min="15631" max="15631" width="2.140625" bestFit="1" customWidth="1"/>
    <col min="15632" max="15632" width="9.85546875" customWidth="1"/>
    <col min="15633" max="15633" width="9.5703125" customWidth="1"/>
    <col min="15634" max="15634" width="10.5703125" customWidth="1"/>
    <col min="15635" max="15635" width="21.140625" customWidth="1"/>
    <col min="15636" max="15636" width="7.7109375" customWidth="1"/>
    <col min="15881" max="15881" width="3.5703125" bestFit="1" customWidth="1"/>
    <col min="15882" max="15882" width="9" bestFit="1" customWidth="1"/>
    <col min="15883" max="15883" width="37.140625" customWidth="1"/>
    <col min="15884" max="15884" width="10.28515625" customWidth="1"/>
    <col min="15885" max="15885" width="19.42578125" customWidth="1"/>
    <col min="15886" max="15886" width="10.42578125" customWidth="1"/>
    <col min="15887" max="15887" width="2.140625" bestFit="1" customWidth="1"/>
    <col min="15888" max="15888" width="9.85546875" customWidth="1"/>
    <col min="15889" max="15889" width="9.5703125" customWidth="1"/>
    <col min="15890" max="15890" width="10.5703125" customWidth="1"/>
    <col min="15891" max="15891" width="21.140625" customWidth="1"/>
    <col min="15892" max="15892" width="7.7109375" customWidth="1"/>
    <col min="16137" max="16137" width="3.5703125" bestFit="1" customWidth="1"/>
    <col min="16138" max="16138" width="9" bestFit="1" customWidth="1"/>
    <col min="16139" max="16139" width="37.140625" customWidth="1"/>
    <col min="16140" max="16140" width="10.28515625" customWidth="1"/>
    <col min="16141" max="16141" width="19.42578125" customWidth="1"/>
    <col min="16142" max="16142" width="10.42578125" customWidth="1"/>
    <col min="16143" max="16143" width="2.140625" bestFit="1" customWidth="1"/>
    <col min="16144" max="16144" width="9.85546875" customWidth="1"/>
    <col min="16145" max="16145" width="9.5703125" customWidth="1"/>
    <col min="16146" max="16146" width="10.5703125" customWidth="1"/>
    <col min="16147" max="16147" width="21.140625" customWidth="1"/>
    <col min="16148" max="16148" width="7.7109375" customWidth="1"/>
  </cols>
  <sheetData>
    <row r="1" spans="1:23" ht="15.75" thickBot="1"/>
    <row r="2" spans="1:23" s="2" customFormat="1" ht="38.25" customHeight="1" thickBot="1">
      <c r="A2" s="180"/>
      <c r="B2" s="181"/>
      <c r="C2" s="181"/>
      <c r="D2" s="182"/>
      <c r="E2" s="183"/>
      <c r="F2" s="192" t="s">
        <v>0</v>
      </c>
      <c r="G2" s="193"/>
      <c r="H2" s="193"/>
      <c r="I2" s="193"/>
      <c r="J2" s="193"/>
      <c r="K2" s="193"/>
      <c r="L2" s="193"/>
      <c r="M2" s="193"/>
      <c r="N2" s="194"/>
      <c r="O2" s="116"/>
      <c r="P2" s="119" t="s">
        <v>1</v>
      </c>
      <c r="Q2" s="63"/>
      <c r="R2" s="26"/>
    </row>
    <row r="3" spans="1:23" s="2" customFormat="1" ht="25.5" customHeight="1" thickBot="1">
      <c r="A3" s="184"/>
      <c r="B3" s="185"/>
      <c r="C3" s="185"/>
      <c r="D3" s="186"/>
      <c r="E3" s="187"/>
      <c r="F3" s="3" t="s">
        <v>2</v>
      </c>
      <c r="G3" s="4"/>
      <c r="H3" s="4"/>
      <c r="I3" s="4"/>
      <c r="J3" s="5"/>
      <c r="K3" s="195"/>
      <c r="L3" s="196"/>
      <c r="M3" s="196"/>
      <c r="N3" s="196"/>
      <c r="O3" s="196"/>
      <c r="P3" s="196"/>
      <c r="Q3" s="196"/>
      <c r="R3" s="197"/>
    </row>
    <row r="4" spans="1:23" s="2" customFormat="1" ht="27.75" customHeight="1" thickBot="1">
      <c r="A4" s="184"/>
      <c r="B4" s="185"/>
      <c r="C4" s="185"/>
      <c r="D4" s="186"/>
      <c r="E4" s="187"/>
      <c r="F4" s="198" t="s">
        <v>3</v>
      </c>
      <c r="G4" s="199"/>
      <c r="H4" s="199"/>
      <c r="I4" s="199"/>
      <c r="J4" s="200"/>
      <c r="K4" s="201"/>
      <c r="L4" s="202"/>
      <c r="M4" s="202"/>
      <c r="N4" s="202"/>
      <c r="O4" s="202"/>
      <c r="P4" s="202"/>
      <c r="Q4" s="202"/>
      <c r="R4" s="203"/>
    </row>
    <row r="5" spans="1:23" s="2" customFormat="1" ht="22.5" customHeight="1" thickBot="1">
      <c r="A5" s="188"/>
      <c r="B5" s="189"/>
      <c r="C5" s="189"/>
      <c r="D5" s="190"/>
      <c r="E5" s="191"/>
      <c r="F5" s="204" t="s">
        <v>4</v>
      </c>
      <c r="G5" s="205"/>
      <c r="H5" s="205"/>
      <c r="I5" s="205"/>
      <c r="J5" s="206"/>
      <c r="K5" s="207" t="s">
        <v>5</v>
      </c>
      <c r="L5" s="208"/>
      <c r="M5" s="208"/>
      <c r="N5" s="209"/>
      <c r="O5" s="118"/>
      <c r="P5" s="210" t="s">
        <v>6</v>
      </c>
      <c r="Q5" s="64"/>
      <c r="R5" s="212">
        <v>1</v>
      </c>
    </row>
    <row r="6" spans="1:23" s="2" customFormat="1" ht="18" thickBot="1">
      <c r="A6" s="214" t="s">
        <v>7</v>
      </c>
      <c r="B6" s="215"/>
      <c r="C6" s="215"/>
      <c r="D6" s="216"/>
      <c r="E6" s="6">
        <f>+COUNT(D9:D65230)</f>
        <v>37</v>
      </c>
      <c r="F6" s="177">
        <f ca="1">+TODAY()</f>
        <v>44013</v>
      </c>
      <c r="G6" s="178"/>
      <c r="H6" s="178"/>
      <c r="I6" s="178"/>
      <c r="J6" s="179"/>
      <c r="K6" s="7"/>
      <c r="L6" s="51"/>
      <c r="M6" s="51"/>
      <c r="N6" s="30"/>
      <c r="O6" s="53"/>
      <c r="P6" s="211"/>
      <c r="Q6" s="117"/>
      <c r="R6" s="213"/>
    </row>
    <row r="7" spans="1:23" s="2" customFormat="1" ht="9" customHeight="1" thickBot="1">
      <c r="A7" s="8"/>
      <c r="B7" s="9"/>
      <c r="C7" s="9"/>
      <c r="D7" s="9"/>
      <c r="E7" s="10"/>
      <c r="F7" s="11"/>
      <c r="G7" s="12"/>
      <c r="H7" s="12"/>
      <c r="I7" s="12"/>
      <c r="J7" s="12"/>
      <c r="K7" s="13"/>
      <c r="L7" s="13"/>
      <c r="M7" s="13"/>
      <c r="N7" s="14"/>
      <c r="O7" s="14"/>
      <c r="P7" s="9"/>
      <c r="Q7" s="9"/>
      <c r="R7" s="27"/>
    </row>
    <row r="8" spans="1:23" ht="33" customHeight="1" thickBot="1">
      <c r="A8" s="24" t="s">
        <v>8</v>
      </c>
      <c r="B8" s="15" t="s">
        <v>9</v>
      </c>
      <c r="C8" s="32" t="s">
        <v>10</v>
      </c>
      <c r="D8" s="73" t="s">
        <v>11</v>
      </c>
      <c r="E8" s="60" t="s">
        <v>12</v>
      </c>
      <c r="F8" s="65" t="s">
        <v>13</v>
      </c>
      <c r="G8" s="60" t="s">
        <v>14</v>
      </c>
      <c r="H8" s="60" t="s">
        <v>15</v>
      </c>
      <c r="I8" s="60" t="s">
        <v>16</v>
      </c>
      <c r="J8" s="65" t="s">
        <v>17</v>
      </c>
      <c r="K8" s="60" t="s">
        <v>18</v>
      </c>
      <c r="L8" s="65" t="s">
        <v>66</v>
      </c>
      <c r="M8" s="60" t="s">
        <v>79</v>
      </c>
      <c r="N8" s="65" t="s">
        <v>19</v>
      </c>
      <c r="O8" s="62" t="s">
        <v>81</v>
      </c>
      <c r="P8" s="65" t="s">
        <v>20</v>
      </c>
      <c r="Q8" s="62" t="s">
        <v>82</v>
      </c>
      <c r="R8" s="60" t="s">
        <v>64</v>
      </c>
      <c r="S8" s="55" t="s">
        <v>21</v>
      </c>
      <c r="T8" s="56" t="s">
        <v>22</v>
      </c>
      <c r="U8" s="56" t="s">
        <v>24</v>
      </c>
      <c r="V8" s="56" t="s">
        <v>23</v>
      </c>
      <c r="W8" s="57" t="s">
        <v>76</v>
      </c>
    </row>
    <row r="9" spans="1:23" ht="24.75" customHeight="1">
      <c r="A9" s="16"/>
      <c r="B9" s="17">
        <v>3100</v>
      </c>
      <c r="C9" s="33" t="s">
        <v>25</v>
      </c>
      <c r="D9" s="74">
        <v>30000000223</v>
      </c>
      <c r="E9" s="75" t="s">
        <v>26</v>
      </c>
      <c r="F9" s="76">
        <v>0</v>
      </c>
      <c r="G9" s="110">
        <v>225</v>
      </c>
      <c r="H9" s="109">
        <f>F9+G9</f>
        <v>225</v>
      </c>
      <c r="I9" s="77">
        <f>H9/25</f>
        <v>9</v>
      </c>
      <c r="J9" s="77" t="s">
        <v>27</v>
      </c>
      <c r="K9" s="168" t="s">
        <v>55</v>
      </c>
      <c r="L9" s="79"/>
      <c r="M9" s="78">
        <v>225</v>
      </c>
      <c r="N9" s="77"/>
      <c r="O9" s="40">
        <f t="shared" ref="O9:O13" si="0">N9*25</f>
        <v>0</v>
      </c>
      <c r="P9" s="95">
        <f t="shared" ref="P9:P11" si="1">Q9/25</f>
        <v>0</v>
      </c>
      <c r="Q9" s="98"/>
      <c r="R9" s="19"/>
      <c r="S9" s="69">
        <f t="shared" ref="S9:S11" si="2">N9+P9</f>
        <v>0</v>
      </c>
      <c r="T9" s="69">
        <f t="shared" ref="T9:T11" si="3">+M9+O9+Q9</f>
        <v>225</v>
      </c>
      <c r="U9" s="69">
        <f t="shared" ref="U9:U11" si="4">+V9/25</f>
        <v>0</v>
      </c>
      <c r="V9" s="69">
        <f t="shared" ref="V9:V11" si="5">+T9-H9</f>
        <v>0</v>
      </c>
      <c r="W9" s="58"/>
    </row>
    <row r="10" spans="1:23" ht="24.75" customHeight="1">
      <c r="A10" s="16"/>
      <c r="B10" s="17">
        <v>3100</v>
      </c>
      <c r="C10" s="33" t="s">
        <v>25</v>
      </c>
      <c r="D10" s="34">
        <v>30000000223</v>
      </c>
      <c r="E10" s="19" t="s">
        <v>26</v>
      </c>
      <c r="F10" s="20">
        <v>0</v>
      </c>
      <c r="G10" s="111">
        <v>50</v>
      </c>
      <c r="H10" s="81">
        <f>F10+G10</f>
        <v>50</v>
      </c>
      <c r="I10" s="18">
        <f>H10/25</f>
        <v>2</v>
      </c>
      <c r="J10" s="18" t="s">
        <v>27</v>
      </c>
      <c r="K10" s="35" t="s">
        <v>56</v>
      </c>
      <c r="L10" s="52"/>
      <c r="M10" s="68"/>
      <c r="N10" s="18"/>
      <c r="O10" s="40">
        <f t="shared" si="0"/>
        <v>0</v>
      </c>
      <c r="P10" s="95">
        <f t="shared" si="1"/>
        <v>0</v>
      </c>
      <c r="Q10" s="140"/>
      <c r="R10" s="19"/>
      <c r="S10" s="69">
        <f t="shared" si="2"/>
        <v>0</v>
      </c>
      <c r="T10" s="69">
        <f t="shared" si="3"/>
        <v>0</v>
      </c>
      <c r="U10" s="69">
        <f t="shared" si="4"/>
        <v>-2</v>
      </c>
      <c r="V10" s="69">
        <f t="shared" si="5"/>
        <v>-50</v>
      </c>
      <c r="W10" s="59"/>
    </row>
    <row r="11" spans="1:23" ht="24.75" customHeight="1">
      <c r="A11" s="16"/>
      <c r="B11" s="17">
        <v>3100</v>
      </c>
      <c r="C11" s="33" t="s">
        <v>25</v>
      </c>
      <c r="D11" s="34">
        <v>30000000223</v>
      </c>
      <c r="E11" s="19" t="s">
        <v>26</v>
      </c>
      <c r="F11" s="20">
        <v>0</v>
      </c>
      <c r="G11" s="111">
        <v>175</v>
      </c>
      <c r="H11" s="81">
        <f t="shared" ref="H11:H13" si="6">F11+G11</f>
        <v>175</v>
      </c>
      <c r="I11" s="18">
        <f t="shared" ref="I11:I13" si="7">H11/25</f>
        <v>7</v>
      </c>
      <c r="J11" s="18" t="s">
        <v>27</v>
      </c>
      <c r="K11" s="35" t="s">
        <v>57</v>
      </c>
      <c r="L11" s="52"/>
      <c r="M11" s="68">
        <v>175</v>
      </c>
      <c r="N11" s="18"/>
      <c r="O11" s="40">
        <f t="shared" si="0"/>
        <v>0</v>
      </c>
      <c r="P11" s="95">
        <f t="shared" si="1"/>
        <v>0</v>
      </c>
      <c r="Q11" s="140"/>
      <c r="R11" s="19"/>
      <c r="S11" s="69">
        <f t="shared" si="2"/>
        <v>0</v>
      </c>
      <c r="T11" s="69">
        <f t="shared" si="3"/>
        <v>175</v>
      </c>
      <c r="U11" s="69">
        <f t="shared" si="4"/>
        <v>0</v>
      </c>
      <c r="V11" s="69">
        <f t="shared" si="5"/>
        <v>0</v>
      </c>
      <c r="W11" s="59"/>
    </row>
    <row r="12" spans="1:23" ht="24.75" customHeight="1">
      <c r="A12" s="16"/>
      <c r="B12" s="17">
        <v>3100</v>
      </c>
      <c r="C12" s="33" t="s">
        <v>25</v>
      </c>
      <c r="D12" s="34">
        <v>30000000223</v>
      </c>
      <c r="E12" s="19" t="s">
        <v>26</v>
      </c>
      <c r="F12" s="226">
        <v>25</v>
      </c>
      <c r="G12" s="20">
        <v>0</v>
      </c>
      <c r="H12" s="20">
        <f t="shared" si="6"/>
        <v>25</v>
      </c>
      <c r="I12" s="20">
        <f t="shared" si="7"/>
        <v>1</v>
      </c>
      <c r="J12" s="23" t="s">
        <v>27</v>
      </c>
      <c r="K12" s="35" t="s">
        <v>88</v>
      </c>
      <c r="L12" s="23"/>
      <c r="M12" s="93"/>
      <c r="N12" s="164">
        <v>1</v>
      </c>
      <c r="O12" s="225">
        <f t="shared" si="0"/>
        <v>25</v>
      </c>
      <c r="P12" s="95"/>
      <c r="Q12" s="140"/>
      <c r="R12" s="19"/>
      <c r="S12" s="69">
        <f t="shared" ref="S12:S13" si="8">N12+P12</f>
        <v>1</v>
      </c>
      <c r="T12" s="69">
        <f t="shared" ref="T12:T13" si="9">+M12+O12+Q12</f>
        <v>25</v>
      </c>
      <c r="U12" s="69">
        <f t="shared" ref="U12:U13" si="10">+V12/25</f>
        <v>0</v>
      </c>
      <c r="V12" s="69">
        <f t="shared" ref="V12:V13" si="11">+T12-H12</f>
        <v>0</v>
      </c>
      <c r="W12" s="59"/>
    </row>
    <row r="13" spans="1:23" ht="24.75" customHeight="1">
      <c r="A13" s="16"/>
      <c r="B13" s="17">
        <v>3100</v>
      </c>
      <c r="C13" s="33" t="s">
        <v>25</v>
      </c>
      <c r="D13" s="34">
        <v>30000000223</v>
      </c>
      <c r="E13" s="19" t="s">
        <v>26</v>
      </c>
      <c r="F13" s="226">
        <v>25</v>
      </c>
      <c r="G13" s="20">
        <v>0</v>
      </c>
      <c r="H13" s="20">
        <f t="shared" si="6"/>
        <v>25</v>
      </c>
      <c r="I13" s="20">
        <f t="shared" si="7"/>
        <v>1</v>
      </c>
      <c r="J13" s="23" t="s">
        <v>27</v>
      </c>
      <c r="K13" s="23" t="s">
        <v>83</v>
      </c>
      <c r="L13" s="23"/>
      <c r="M13" s="93"/>
      <c r="N13" s="164">
        <v>1</v>
      </c>
      <c r="O13" s="225">
        <f t="shared" si="0"/>
        <v>25</v>
      </c>
      <c r="P13" s="95"/>
      <c r="Q13" s="140"/>
      <c r="R13" s="19"/>
      <c r="S13" s="69">
        <f t="shared" si="8"/>
        <v>1</v>
      </c>
      <c r="T13" s="69">
        <f t="shared" si="9"/>
        <v>25</v>
      </c>
      <c r="U13" s="69">
        <f t="shared" si="10"/>
        <v>0</v>
      </c>
      <c r="V13" s="69">
        <f t="shared" si="11"/>
        <v>0</v>
      </c>
      <c r="W13" s="59"/>
    </row>
    <row r="14" spans="1:23" ht="24.75" customHeight="1">
      <c r="A14" s="16">
        <v>6</v>
      </c>
      <c r="B14" s="17">
        <v>3100</v>
      </c>
      <c r="C14" s="33" t="s">
        <v>25</v>
      </c>
      <c r="D14" s="34">
        <v>30000001006</v>
      </c>
      <c r="E14" s="19" t="s">
        <v>28</v>
      </c>
      <c r="F14" s="20">
        <v>0</v>
      </c>
      <c r="G14" s="111">
        <v>50</v>
      </c>
      <c r="H14" s="81">
        <f t="shared" ref="H14:H43" si="12">F14+G14</f>
        <v>50</v>
      </c>
      <c r="I14" s="18">
        <f t="shared" ref="I14:I43" si="13">H14/25</f>
        <v>2</v>
      </c>
      <c r="J14" s="18" t="s">
        <v>27</v>
      </c>
      <c r="K14" s="23" t="s">
        <v>58</v>
      </c>
      <c r="L14" s="52"/>
      <c r="M14" s="68"/>
      <c r="N14" s="23"/>
      <c r="O14" s="225">
        <f t="shared" ref="O14:O42" si="14">N14*25</f>
        <v>0</v>
      </c>
      <c r="P14" s="95">
        <f t="shared" ref="P14:P41" si="15">Q14/25</f>
        <v>0</v>
      </c>
      <c r="Q14" s="95"/>
      <c r="R14" s="19" t="s">
        <v>86</v>
      </c>
      <c r="S14" s="69">
        <f t="shared" ref="S14:S42" si="16">N14+P14</f>
        <v>0</v>
      </c>
      <c r="T14" s="69">
        <f t="shared" ref="T14:T42" si="17">+M14+O14+Q14</f>
        <v>0</v>
      </c>
      <c r="U14" s="69">
        <f t="shared" ref="U14:U43" si="18">+V14/25</f>
        <v>-2</v>
      </c>
      <c r="V14" s="69">
        <f t="shared" ref="V14:V43" si="19">+T14-H14</f>
        <v>-50</v>
      </c>
      <c r="W14" s="39"/>
    </row>
    <row r="15" spans="1:23" ht="24.75" customHeight="1">
      <c r="A15" s="21">
        <v>7</v>
      </c>
      <c r="B15" s="17">
        <v>3100</v>
      </c>
      <c r="C15" s="33" t="s">
        <v>25</v>
      </c>
      <c r="D15" s="34">
        <v>30000001006</v>
      </c>
      <c r="E15" s="19" t="s">
        <v>28</v>
      </c>
      <c r="F15" s="20">
        <v>0</v>
      </c>
      <c r="G15" s="111">
        <v>75</v>
      </c>
      <c r="H15" s="81">
        <f t="shared" si="12"/>
        <v>75</v>
      </c>
      <c r="I15" s="18">
        <f t="shared" si="13"/>
        <v>3</v>
      </c>
      <c r="J15" s="18" t="s">
        <v>27</v>
      </c>
      <c r="K15" s="23" t="s">
        <v>59</v>
      </c>
      <c r="L15" s="23"/>
      <c r="M15" s="54"/>
      <c r="N15" s="23"/>
      <c r="O15" s="225">
        <f t="shared" si="14"/>
        <v>0</v>
      </c>
      <c r="P15" s="95">
        <f t="shared" si="15"/>
        <v>0</v>
      </c>
      <c r="Q15" s="95"/>
      <c r="R15" s="71" t="s">
        <v>86</v>
      </c>
      <c r="S15" s="69">
        <f t="shared" si="16"/>
        <v>0</v>
      </c>
      <c r="T15" s="69">
        <f t="shared" si="17"/>
        <v>0</v>
      </c>
      <c r="U15" s="69">
        <f t="shared" si="18"/>
        <v>-3</v>
      </c>
      <c r="V15" s="69">
        <f t="shared" si="19"/>
        <v>-75</v>
      </c>
      <c r="W15" s="59"/>
    </row>
    <row r="16" spans="1:23" ht="24.75" customHeight="1">
      <c r="A16" s="16">
        <v>8</v>
      </c>
      <c r="B16" s="17">
        <v>3100</v>
      </c>
      <c r="C16" s="33" t="s">
        <v>25</v>
      </c>
      <c r="D16" s="34">
        <v>30000001006</v>
      </c>
      <c r="E16" s="19" t="s">
        <v>28</v>
      </c>
      <c r="F16" s="20">
        <v>0</v>
      </c>
      <c r="G16" s="111">
        <v>25</v>
      </c>
      <c r="H16" s="81">
        <f t="shared" si="12"/>
        <v>25</v>
      </c>
      <c r="I16" s="18">
        <f t="shared" si="13"/>
        <v>1</v>
      </c>
      <c r="J16" s="18" t="s">
        <v>27</v>
      </c>
      <c r="K16" s="23" t="s">
        <v>60</v>
      </c>
      <c r="L16" s="52"/>
      <c r="M16" s="68"/>
      <c r="N16" s="23"/>
      <c r="O16" s="225">
        <f t="shared" si="14"/>
        <v>0</v>
      </c>
      <c r="P16" s="95">
        <f t="shared" si="15"/>
        <v>0</v>
      </c>
      <c r="Q16" s="95"/>
      <c r="R16" s="71" t="s">
        <v>86</v>
      </c>
      <c r="S16" s="69">
        <f t="shared" si="16"/>
        <v>0</v>
      </c>
      <c r="T16" s="69">
        <f t="shared" si="17"/>
        <v>0</v>
      </c>
      <c r="U16" s="69">
        <f t="shared" si="18"/>
        <v>-1</v>
      </c>
      <c r="V16" s="69">
        <f t="shared" si="19"/>
        <v>-25</v>
      </c>
      <c r="W16" s="59"/>
    </row>
    <row r="17" spans="1:24" ht="24.75" customHeight="1">
      <c r="A17" s="16">
        <v>9</v>
      </c>
      <c r="B17" s="17">
        <v>3100</v>
      </c>
      <c r="C17" s="33" t="s">
        <v>25</v>
      </c>
      <c r="D17" s="34">
        <v>30000001006</v>
      </c>
      <c r="E17" s="19" t="s">
        <v>28</v>
      </c>
      <c r="F17" s="20">
        <v>0</v>
      </c>
      <c r="G17" s="111">
        <v>120</v>
      </c>
      <c r="H17" s="81">
        <f t="shared" si="12"/>
        <v>120</v>
      </c>
      <c r="I17" s="18">
        <f t="shared" si="13"/>
        <v>4.8</v>
      </c>
      <c r="J17" s="18" t="s">
        <v>27</v>
      </c>
      <c r="K17" s="23" t="s">
        <v>61</v>
      </c>
      <c r="L17" s="52"/>
      <c r="M17" s="68"/>
      <c r="N17" s="23"/>
      <c r="O17" s="225">
        <f t="shared" si="14"/>
        <v>0</v>
      </c>
      <c r="P17" s="95">
        <f t="shared" si="15"/>
        <v>0</v>
      </c>
      <c r="Q17" s="95"/>
      <c r="R17" s="71" t="s">
        <v>86</v>
      </c>
      <c r="S17" s="69">
        <f t="shared" si="16"/>
        <v>0</v>
      </c>
      <c r="T17" s="69">
        <f t="shared" si="17"/>
        <v>0</v>
      </c>
      <c r="U17" s="69">
        <f t="shared" si="18"/>
        <v>-4.8</v>
      </c>
      <c r="V17" s="69">
        <f t="shared" si="19"/>
        <v>-120</v>
      </c>
      <c r="W17" s="39"/>
    </row>
    <row r="18" spans="1:24" ht="24.75" customHeight="1">
      <c r="A18" s="21"/>
      <c r="B18" s="17"/>
      <c r="C18" s="33"/>
      <c r="D18" s="36">
        <v>30000001009</v>
      </c>
      <c r="E18" s="37" t="s">
        <v>29</v>
      </c>
      <c r="F18" s="100">
        <v>0</v>
      </c>
      <c r="G18" s="115">
        <v>75</v>
      </c>
      <c r="H18" s="107">
        <f t="shared" ref="H18:H22" si="20">F18+G18</f>
        <v>75</v>
      </c>
      <c r="I18" s="132">
        <f t="shared" ref="I18:I22" si="21">H18/25</f>
        <v>3</v>
      </c>
      <c r="J18" s="38" t="s">
        <v>27</v>
      </c>
      <c r="K18" s="35" t="s">
        <v>84</v>
      </c>
      <c r="L18" s="35"/>
      <c r="M18" s="54">
        <v>75</v>
      </c>
      <c r="N18" s="35"/>
      <c r="O18" s="225">
        <f t="shared" ref="O18:O22" si="22">N18*25</f>
        <v>0</v>
      </c>
      <c r="P18" s="103">
        <f t="shared" ref="P18:P20" si="23">Q18/25</f>
        <v>0</v>
      </c>
      <c r="Q18" s="35"/>
      <c r="R18" s="102"/>
      <c r="S18" s="69">
        <f t="shared" ref="S18:S22" si="24">N18+P18</f>
        <v>0</v>
      </c>
      <c r="T18" s="69">
        <f t="shared" ref="T18:T22" si="25">+M18+O18+Q18</f>
        <v>75</v>
      </c>
      <c r="U18" s="69">
        <f t="shared" ref="U18:U22" si="26">+V18/25</f>
        <v>0</v>
      </c>
      <c r="V18" s="69">
        <f t="shared" ref="V18:V22" si="27">+T18-H18</f>
        <v>0</v>
      </c>
      <c r="W18" s="134"/>
    </row>
    <row r="19" spans="1:24" ht="24.75" customHeight="1">
      <c r="A19" s="21">
        <v>17</v>
      </c>
      <c r="B19" s="17">
        <v>3100</v>
      </c>
      <c r="C19" s="33" t="s">
        <v>25</v>
      </c>
      <c r="D19" s="36">
        <v>30000001016</v>
      </c>
      <c r="E19" s="37" t="s">
        <v>30</v>
      </c>
      <c r="F19" s="100">
        <v>0</v>
      </c>
      <c r="G19" s="115">
        <v>71.959999999999994</v>
      </c>
      <c r="H19" s="107">
        <f t="shared" si="20"/>
        <v>71.959999999999994</v>
      </c>
      <c r="I19" s="132">
        <f t="shared" si="21"/>
        <v>2.8783999999999996</v>
      </c>
      <c r="J19" s="38" t="s">
        <v>27</v>
      </c>
      <c r="K19" s="35" t="s">
        <v>62</v>
      </c>
      <c r="L19" s="35"/>
      <c r="M19" s="54">
        <v>71.959999999999994</v>
      </c>
      <c r="N19" s="35"/>
      <c r="O19" s="225">
        <f t="shared" si="22"/>
        <v>0</v>
      </c>
      <c r="P19" s="103">
        <f t="shared" si="23"/>
        <v>0</v>
      </c>
      <c r="Q19" s="103"/>
      <c r="R19" s="102"/>
      <c r="S19" s="69">
        <f t="shared" si="24"/>
        <v>0</v>
      </c>
      <c r="T19" s="69">
        <f t="shared" si="25"/>
        <v>71.959999999999994</v>
      </c>
      <c r="U19" s="69">
        <f t="shared" si="26"/>
        <v>0</v>
      </c>
      <c r="V19" s="69">
        <f t="shared" si="27"/>
        <v>0</v>
      </c>
      <c r="W19" s="39"/>
    </row>
    <row r="20" spans="1:24" ht="24.75" customHeight="1">
      <c r="A20" s="99">
        <v>18</v>
      </c>
      <c r="B20" s="17">
        <v>3100</v>
      </c>
      <c r="C20" s="33" t="s">
        <v>25</v>
      </c>
      <c r="D20" s="36">
        <v>30000002045</v>
      </c>
      <c r="E20" s="37" t="s">
        <v>31</v>
      </c>
      <c r="F20" s="226">
        <v>50</v>
      </c>
      <c r="G20" s="115">
        <v>17</v>
      </c>
      <c r="H20" s="107">
        <f t="shared" si="20"/>
        <v>67</v>
      </c>
      <c r="I20" s="132">
        <f t="shared" si="21"/>
        <v>2.68</v>
      </c>
      <c r="J20" s="38" t="s">
        <v>27</v>
      </c>
      <c r="K20" s="35"/>
      <c r="L20" s="35"/>
      <c r="M20" s="54">
        <v>17</v>
      </c>
      <c r="N20" s="35">
        <v>2</v>
      </c>
      <c r="O20" s="225">
        <f t="shared" si="22"/>
        <v>50</v>
      </c>
      <c r="P20" s="103">
        <f t="shared" si="23"/>
        <v>0</v>
      </c>
      <c r="Q20" s="103"/>
      <c r="R20" s="54"/>
      <c r="S20" s="69">
        <f t="shared" si="24"/>
        <v>2</v>
      </c>
      <c r="T20" s="69">
        <f t="shared" si="25"/>
        <v>67</v>
      </c>
      <c r="U20" s="69">
        <f t="shared" si="26"/>
        <v>0</v>
      </c>
      <c r="V20" s="69">
        <f t="shared" si="27"/>
        <v>0</v>
      </c>
      <c r="W20" s="96" t="s">
        <v>78</v>
      </c>
    </row>
    <row r="21" spans="1:24" ht="24.75" customHeight="1">
      <c r="A21" s="21">
        <v>20</v>
      </c>
      <c r="B21" s="17">
        <v>3100</v>
      </c>
      <c r="C21" s="33" t="s">
        <v>25</v>
      </c>
      <c r="D21" s="36">
        <v>30000002309</v>
      </c>
      <c r="E21" s="37" t="s">
        <v>33</v>
      </c>
      <c r="F21" s="100">
        <v>0</v>
      </c>
      <c r="G21" s="115">
        <v>738</v>
      </c>
      <c r="H21" s="107">
        <f t="shared" si="20"/>
        <v>738</v>
      </c>
      <c r="I21" s="132">
        <f t="shared" si="21"/>
        <v>29.52</v>
      </c>
      <c r="J21" s="38" t="s">
        <v>27</v>
      </c>
      <c r="K21" s="35" t="s">
        <v>62</v>
      </c>
      <c r="L21" s="54"/>
      <c r="M21" s="54">
        <v>738</v>
      </c>
      <c r="N21" s="35"/>
      <c r="O21" s="54">
        <f t="shared" si="22"/>
        <v>0</v>
      </c>
      <c r="P21" s="103">
        <v>0</v>
      </c>
      <c r="Q21" s="103"/>
      <c r="R21" s="54"/>
      <c r="S21" s="69">
        <f t="shared" si="24"/>
        <v>0</v>
      </c>
      <c r="T21" s="69">
        <f t="shared" si="25"/>
        <v>738</v>
      </c>
      <c r="U21" s="69">
        <f t="shared" si="26"/>
        <v>0</v>
      </c>
      <c r="V21" s="69">
        <f t="shared" si="27"/>
        <v>0</v>
      </c>
      <c r="W21" s="39"/>
    </row>
    <row r="22" spans="1:24" ht="24.75" customHeight="1">
      <c r="A22" s="21">
        <v>21</v>
      </c>
      <c r="B22" s="17">
        <v>3100</v>
      </c>
      <c r="C22" s="33" t="s">
        <v>25</v>
      </c>
      <c r="D22" s="36">
        <v>30000009000</v>
      </c>
      <c r="E22" s="37" t="s">
        <v>34</v>
      </c>
      <c r="F22" s="226">
        <v>375</v>
      </c>
      <c r="G22" s="115">
        <v>0</v>
      </c>
      <c r="H22" s="107">
        <f t="shared" si="20"/>
        <v>375</v>
      </c>
      <c r="I22" s="132">
        <f t="shared" si="21"/>
        <v>15</v>
      </c>
      <c r="J22" s="38" t="s">
        <v>27</v>
      </c>
      <c r="K22" s="35" t="s">
        <v>63</v>
      </c>
      <c r="L22" s="54"/>
      <c r="M22" s="54"/>
      <c r="N22" s="35">
        <v>15</v>
      </c>
      <c r="O22" s="54">
        <f t="shared" si="22"/>
        <v>375</v>
      </c>
      <c r="P22" s="103">
        <f>Q22/25</f>
        <v>0</v>
      </c>
      <c r="Q22" s="103"/>
      <c r="R22" s="54"/>
      <c r="S22" s="69">
        <f t="shared" si="24"/>
        <v>15</v>
      </c>
      <c r="T22" s="69">
        <f t="shared" si="25"/>
        <v>375</v>
      </c>
      <c r="U22" s="69">
        <f t="shared" si="26"/>
        <v>0</v>
      </c>
      <c r="V22" s="69">
        <f t="shared" si="27"/>
        <v>0</v>
      </c>
      <c r="W22" s="39"/>
    </row>
    <row r="23" spans="1:24" ht="24.75" customHeight="1">
      <c r="A23" s="16">
        <v>22</v>
      </c>
      <c r="B23" s="17">
        <v>3100</v>
      </c>
      <c r="C23" s="33" t="s">
        <v>25</v>
      </c>
      <c r="D23" s="36">
        <v>30000009112</v>
      </c>
      <c r="E23" s="37" t="s">
        <v>35</v>
      </c>
      <c r="F23" s="100">
        <v>0</v>
      </c>
      <c r="G23" s="115">
        <v>247</v>
      </c>
      <c r="H23" s="107">
        <f t="shared" si="12"/>
        <v>247</v>
      </c>
      <c r="I23" s="132">
        <f t="shared" si="13"/>
        <v>9.8800000000000008</v>
      </c>
      <c r="J23" s="38" t="s">
        <v>27</v>
      </c>
      <c r="K23" s="35"/>
      <c r="L23" s="68"/>
      <c r="M23" s="68">
        <v>222</v>
      </c>
      <c r="N23" s="35"/>
      <c r="O23" s="54">
        <f t="shared" si="14"/>
        <v>0</v>
      </c>
      <c r="P23" s="103">
        <f t="shared" si="15"/>
        <v>0.83200000000000007</v>
      </c>
      <c r="Q23" s="172">
        <v>20.8</v>
      </c>
      <c r="R23" s="35"/>
      <c r="S23" s="69">
        <f t="shared" si="16"/>
        <v>0.83200000000000007</v>
      </c>
      <c r="T23" s="69">
        <f t="shared" si="17"/>
        <v>242.8</v>
      </c>
      <c r="U23" s="69">
        <f t="shared" si="18"/>
        <v>-0.16799999999999954</v>
      </c>
      <c r="V23" s="69">
        <f t="shared" si="19"/>
        <v>-4.1999999999999886</v>
      </c>
      <c r="W23" s="39"/>
    </row>
    <row r="24" spans="1:24" ht="24.75" customHeight="1">
      <c r="A24" s="16">
        <v>23</v>
      </c>
      <c r="B24" s="17">
        <v>3100</v>
      </c>
      <c r="C24" s="33" t="s">
        <v>25</v>
      </c>
      <c r="D24" s="36">
        <v>30000009121</v>
      </c>
      <c r="E24" s="37" t="s">
        <v>36</v>
      </c>
      <c r="F24" s="100">
        <v>0</v>
      </c>
      <c r="G24" s="115">
        <v>1576</v>
      </c>
      <c r="H24" s="107">
        <f t="shared" si="12"/>
        <v>1576</v>
      </c>
      <c r="I24" s="132">
        <f t="shared" si="13"/>
        <v>63.04</v>
      </c>
      <c r="J24" s="38" t="s">
        <v>27</v>
      </c>
      <c r="K24" s="35"/>
      <c r="L24" s="68"/>
      <c r="M24" s="68">
        <v>1526</v>
      </c>
      <c r="N24" s="35"/>
      <c r="O24" s="54">
        <f t="shared" si="14"/>
        <v>0</v>
      </c>
      <c r="P24" s="103">
        <f t="shared" si="15"/>
        <v>0.43680000000000002</v>
      </c>
      <c r="Q24" s="173">
        <v>10.92</v>
      </c>
      <c r="R24" s="37"/>
      <c r="S24" s="69">
        <f t="shared" si="16"/>
        <v>0.43680000000000002</v>
      </c>
      <c r="T24" s="69">
        <f>+M24+O24+Q24</f>
        <v>1536.92</v>
      </c>
      <c r="U24" s="69">
        <f t="shared" si="18"/>
        <v>-1.563199999999997</v>
      </c>
      <c r="V24" s="69">
        <f t="shared" si="19"/>
        <v>-39.079999999999927</v>
      </c>
      <c r="W24" s="39"/>
    </row>
    <row r="25" spans="1:24" ht="24.75" customHeight="1">
      <c r="A25" s="16">
        <v>24</v>
      </c>
      <c r="B25" s="17">
        <v>3100</v>
      </c>
      <c r="C25" s="33" t="s">
        <v>25</v>
      </c>
      <c r="D25" s="36">
        <v>30000009122</v>
      </c>
      <c r="E25" s="37" t="s">
        <v>37</v>
      </c>
      <c r="F25" s="100">
        <v>0</v>
      </c>
      <c r="G25" s="115">
        <v>50</v>
      </c>
      <c r="H25" s="107">
        <f t="shared" si="12"/>
        <v>50</v>
      </c>
      <c r="I25" s="132">
        <f t="shared" si="13"/>
        <v>2</v>
      </c>
      <c r="J25" s="38" t="s">
        <v>27</v>
      </c>
      <c r="K25" s="35"/>
      <c r="L25" s="68"/>
      <c r="M25" s="68">
        <v>25</v>
      </c>
      <c r="N25" s="35"/>
      <c r="O25" s="54">
        <f t="shared" si="14"/>
        <v>0</v>
      </c>
      <c r="P25" s="103">
        <f t="shared" si="15"/>
        <v>0.6552</v>
      </c>
      <c r="Q25" s="173">
        <v>16.38</v>
      </c>
      <c r="R25" s="35"/>
      <c r="S25" s="69">
        <f t="shared" si="16"/>
        <v>0.6552</v>
      </c>
      <c r="T25" s="69">
        <f t="shared" si="17"/>
        <v>41.379999999999995</v>
      </c>
      <c r="U25" s="69">
        <f t="shared" si="18"/>
        <v>-0.34480000000000016</v>
      </c>
      <c r="V25" s="69">
        <f t="shared" si="19"/>
        <v>-8.6200000000000045</v>
      </c>
      <c r="W25" s="39"/>
    </row>
    <row r="26" spans="1:24" ht="24.75" customHeight="1">
      <c r="A26" s="16">
        <v>25</v>
      </c>
      <c r="B26" s="17">
        <v>3100</v>
      </c>
      <c r="C26" s="33" t="s">
        <v>25</v>
      </c>
      <c r="D26" s="36">
        <v>30000009124</v>
      </c>
      <c r="E26" s="37" t="s">
        <v>38</v>
      </c>
      <c r="F26" s="227">
        <v>250</v>
      </c>
      <c r="G26" s="115">
        <v>2175</v>
      </c>
      <c r="H26" s="107">
        <f t="shared" si="12"/>
        <v>2425</v>
      </c>
      <c r="I26" s="132">
        <f t="shared" si="13"/>
        <v>97</v>
      </c>
      <c r="J26" s="38" t="s">
        <v>27</v>
      </c>
      <c r="K26" s="35"/>
      <c r="L26" s="68"/>
      <c r="M26" s="68">
        <v>2150</v>
      </c>
      <c r="N26" s="35">
        <v>10</v>
      </c>
      <c r="O26" s="54">
        <f t="shared" si="14"/>
        <v>250</v>
      </c>
      <c r="P26" s="103">
        <f t="shared" si="15"/>
        <v>0.81</v>
      </c>
      <c r="Q26" s="173">
        <v>20.25</v>
      </c>
      <c r="R26" s="167"/>
      <c r="S26" s="69">
        <f t="shared" si="16"/>
        <v>10.81</v>
      </c>
      <c r="T26" s="69">
        <f t="shared" si="17"/>
        <v>2420.25</v>
      </c>
      <c r="U26" s="69">
        <f t="shared" si="18"/>
        <v>-0.19</v>
      </c>
      <c r="V26" s="69">
        <f t="shared" si="19"/>
        <v>-4.75</v>
      </c>
      <c r="W26" s="39"/>
    </row>
    <row r="27" spans="1:24" ht="24.75" customHeight="1">
      <c r="A27" s="16">
        <v>28</v>
      </c>
      <c r="B27" s="17">
        <v>3100</v>
      </c>
      <c r="C27" s="33" t="s">
        <v>25</v>
      </c>
      <c r="D27" s="36">
        <v>30000009140</v>
      </c>
      <c r="E27" s="37" t="s">
        <v>41</v>
      </c>
      <c r="F27" s="100">
        <v>0</v>
      </c>
      <c r="G27" s="122">
        <v>2107</v>
      </c>
      <c r="H27" s="123">
        <f t="shared" si="12"/>
        <v>2107</v>
      </c>
      <c r="I27" s="38">
        <f t="shared" si="13"/>
        <v>84.28</v>
      </c>
      <c r="J27" s="38" t="s">
        <v>27</v>
      </c>
      <c r="K27" s="35"/>
      <c r="L27" s="68"/>
      <c r="M27" s="68">
        <v>2057</v>
      </c>
      <c r="N27" s="35"/>
      <c r="O27" s="54">
        <f t="shared" si="14"/>
        <v>0</v>
      </c>
      <c r="P27" s="103">
        <f t="shared" si="15"/>
        <v>4.0800000000000003E-2</v>
      </c>
      <c r="Q27" s="173">
        <v>1.02</v>
      </c>
      <c r="R27" s="35"/>
      <c r="S27" s="69">
        <f t="shared" si="16"/>
        <v>4.0800000000000003E-2</v>
      </c>
      <c r="T27" s="69">
        <f t="shared" si="17"/>
        <v>2058.02</v>
      </c>
      <c r="U27" s="69">
        <f t="shared" si="18"/>
        <v>-1.9592000000000007</v>
      </c>
      <c r="V27" s="69">
        <f t="shared" si="19"/>
        <v>-48.980000000000018</v>
      </c>
      <c r="W27" s="28" t="s">
        <v>67</v>
      </c>
    </row>
    <row r="28" spans="1:24" ht="24.75" customHeight="1">
      <c r="A28" s="21">
        <v>26</v>
      </c>
      <c r="B28" s="17">
        <v>3100</v>
      </c>
      <c r="C28" s="33" t="s">
        <v>25</v>
      </c>
      <c r="D28" s="34">
        <v>30000009131</v>
      </c>
      <c r="E28" s="19" t="s">
        <v>39</v>
      </c>
      <c r="F28" s="20">
        <v>0</v>
      </c>
      <c r="G28" s="111">
        <v>125</v>
      </c>
      <c r="H28" s="108">
        <f>F28+G28</f>
        <v>125</v>
      </c>
      <c r="I28" s="18">
        <f>H28/25</f>
        <v>5</v>
      </c>
      <c r="J28" s="18" t="s">
        <v>27</v>
      </c>
      <c r="K28" s="22"/>
      <c r="L28" s="61"/>
      <c r="M28" s="54">
        <v>125</v>
      </c>
      <c r="N28" s="23"/>
      <c r="O28" s="40">
        <f>N28*25</f>
        <v>0</v>
      </c>
      <c r="P28" s="95">
        <f>Q28/25</f>
        <v>0</v>
      </c>
      <c r="Q28" s="95"/>
      <c r="R28" s="72"/>
      <c r="S28" s="69">
        <f>N28+P28</f>
        <v>0</v>
      </c>
      <c r="T28" s="69">
        <f>+M28+O28+Q28</f>
        <v>125</v>
      </c>
      <c r="U28" s="69">
        <f>+V28/25</f>
        <v>0</v>
      </c>
      <c r="V28" s="69">
        <f>+T28-H28</f>
        <v>0</v>
      </c>
      <c r="W28" s="39"/>
    </row>
    <row r="29" spans="1:24" ht="24.75" customHeight="1">
      <c r="A29" s="21">
        <v>27</v>
      </c>
      <c r="B29" s="17">
        <v>3100</v>
      </c>
      <c r="C29" s="33" t="s">
        <v>25</v>
      </c>
      <c r="D29" s="36">
        <v>30000009132</v>
      </c>
      <c r="E29" s="37" t="s">
        <v>40</v>
      </c>
      <c r="F29" s="100">
        <v>0</v>
      </c>
      <c r="G29" s="115">
        <v>46</v>
      </c>
      <c r="H29" s="107">
        <f>F29+G29</f>
        <v>46</v>
      </c>
      <c r="I29" s="132">
        <f>H29/25</f>
        <v>1.84</v>
      </c>
      <c r="J29" s="38" t="s">
        <v>27</v>
      </c>
      <c r="K29" s="35"/>
      <c r="L29" s="35"/>
      <c r="M29" s="54">
        <v>46</v>
      </c>
      <c r="N29" s="35"/>
      <c r="O29" s="54">
        <f>N29*25</f>
        <v>0</v>
      </c>
      <c r="P29" s="103">
        <f>Q29/25</f>
        <v>0</v>
      </c>
      <c r="Q29" s="35"/>
      <c r="R29" s="54"/>
      <c r="S29" s="69">
        <f>N29+P29</f>
        <v>0</v>
      </c>
      <c r="T29" s="69">
        <f>+M29+O29+Q29</f>
        <v>46</v>
      </c>
      <c r="U29" s="69">
        <f>+V29/25</f>
        <v>0</v>
      </c>
      <c r="V29" s="69">
        <f>+T29-H29</f>
        <v>0</v>
      </c>
      <c r="W29" s="39"/>
    </row>
    <row r="30" spans="1:24" ht="24.75" customHeight="1">
      <c r="A30" s="16">
        <v>29</v>
      </c>
      <c r="B30" s="17">
        <v>3100</v>
      </c>
      <c r="C30" s="33" t="s">
        <v>25</v>
      </c>
      <c r="D30" s="36">
        <v>30000009143</v>
      </c>
      <c r="E30" s="37" t="s">
        <v>42</v>
      </c>
      <c r="F30" s="100">
        <v>0</v>
      </c>
      <c r="G30" s="122">
        <v>125</v>
      </c>
      <c r="H30" s="123">
        <f t="shared" si="12"/>
        <v>125</v>
      </c>
      <c r="I30" s="38">
        <f t="shared" si="13"/>
        <v>5</v>
      </c>
      <c r="J30" s="38" t="s">
        <v>27</v>
      </c>
      <c r="K30" s="35"/>
      <c r="L30" s="68"/>
      <c r="M30" s="68">
        <v>100</v>
      </c>
      <c r="N30" s="35"/>
      <c r="O30" s="54">
        <f t="shared" si="14"/>
        <v>0</v>
      </c>
      <c r="P30" s="103">
        <f t="shared" si="15"/>
        <v>0.80319999999999991</v>
      </c>
      <c r="Q30" s="172">
        <v>20.079999999999998</v>
      </c>
      <c r="R30" s="130"/>
      <c r="S30" s="69">
        <f t="shared" si="16"/>
        <v>0.80319999999999991</v>
      </c>
      <c r="T30" s="69">
        <f t="shared" si="17"/>
        <v>120.08</v>
      </c>
      <c r="U30" s="69">
        <f t="shared" si="18"/>
        <v>-0.19680000000000006</v>
      </c>
      <c r="V30" s="69">
        <f t="shared" si="19"/>
        <v>-4.9200000000000017</v>
      </c>
      <c r="W30" s="39"/>
      <c r="X30" s="31"/>
    </row>
    <row r="31" spans="1:24" ht="24.75" customHeight="1">
      <c r="A31" s="21">
        <v>30</v>
      </c>
      <c r="B31" s="17">
        <v>3100</v>
      </c>
      <c r="C31" s="33" t="s">
        <v>25</v>
      </c>
      <c r="D31" s="36">
        <v>30000009161</v>
      </c>
      <c r="E31" s="37" t="s">
        <v>43</v>
      </c>
      <c r="F31" s="227">
        <v>1250</v>
      </c>
      <c r="G31" s="122">
        <v>2500</v>
      </c>
      <c r="H31" s="123">
        <f>F31+G31</f>
        <v>3750</v>
      </c>
      <c r="I31" s="38">
        <f>H31/25</f>
        <v>150</v>
      </c>
      <c r="J31" s="38" t="s">
        <v>27</v>
      </c>
      <c r="K31" s="35"/>
      <c r="L31" s="35"/>
      <c r="M31" s="54">
        <v>2500</v>
      </c>
      <c r="N31" s="35">
        <v>50</v>
      </c>
      <c r="O31" s="54">
        <f>N31*25</f>
        <v>1250</v>
      </c>
      <c r="P31" s="103">
        <f>Q31/25</f>
        <v>0</v>
      </c>
      <c r="Q31" s="35"/>
      <c r="R31" s="124"/>
      <c r="S31" s="69">
        <f>N31+P31</f>
        <v>50</v>
      </c>
      <c r="T31" s="69">
        <f>+M31+O31+Q31</f>
        <v>3750</v>
      </c>
      <c r="U31" s="69">
        <f>+V31/25</f>
        <v>0</v>
      </c>
      <c r="V31" s="69">
        <f>+T31-H31</f>
        <v>0</v>
      </c>
      <c r="W31" s="39"/>
    </row>
    <row r="32" spans="1:24" ht="24.75" customHeight="1">
      <c r="A32" s="21">
        <v>31</v>
      </c>
      <c r="B32" s="17">
        <v>3100</v>
      </c>
      <c r="C32" s="33" t="s">
        <v>25</v>
      </c>
      <c r="D32" s="36">
        <v>30000009162</v>
      </c>
      <c r="E32" s="37" t="s">
        <v>44</v>
      </c>
      <c r="F32" s="100">
        <v>0</v>
      </c>
      <c r="G32" s="122">
        <v>9225</v>
      </c>
      <c r="H32" s="123">
        <f t="shared" si="12"/>
        <v>9225</v>
      </c>
      <c r="I32" s="35">
        <f t="shared" si="13"/>
        <v>369</v>
      </c>
      <c r="J32" s="38" t="s">
        <v>27</v>
      </c>
      <c r="K32" s="120"/>
      <c r="L32" s="54"/>
      <c r="M32" s="54">
        <v>9175</v>
      </c>
      <c r="N32" s="35"/>
      <c r="O32" s="54">
        <f t="shared" si="14"/>
        <v>0</v>
      </c>
      <c r="P32" s="101">
        <f t="shared" si="15"/>
        <v>0.15839999999999999</v>
      </c>
      <c r="Q32" s="121">
        <v>3.96</v>
      </c>
      <c r="R32" s="130"/>
      <c r="S32" s="69">
        <f t="shared" si="16"/>
        <v>0.15839999999999999</v>
      </c>
      <c r="T32" s="69">
        <f t="shared" si="17"/>
        <v>9178.9599999999991</v>
      </c>
      <c r="U32" s="69">
        <f t="shared" si="18"/>
        <v>-1.841600000000035</v>
      </c>
      <c r="V32" s="69">
        <f t="shared" si="19"/>
        <v>-46.040000000000873</v>
      </c>
      <c r="W32" s="144"/>
    </row>
    <row r="33" spans="1:29" ht="24.75" customHeight="1">
      <c r="A33" s="21">
        <v>32</v>
      </c>
      <c r="B33" s="17">
        <v>3100</v>
      </c>
      <c r="C33" s="33" t="s">
        <v>25</v>
      </c>
      <c r="D33" s="36">
        <v>30000009190</v>
      </c>
      <c r="E33" s="37" t="s">
        <v>45</v>
      </c>
      <c r="F33" s="100">
        <v>0</v>
      </c>
      <c r="G33" s="122">
        <v>725</v>
      </c>
      <c r="H33" s="123">
        <f t="shared" si="12"/>
        <v>725</v>
      </c>
      <c r="I33" s="35">
        <f t="shared" si="13"/>
        <v>29</v>
      </c>
      <c r="J33" s="38" t="s">
        <v>27</v>
      </c>
      <c r="K33" s="120"/>
      <c r="L33" s="121">
        <v>7.78</v>
      </c>
      <c r="M33" s="54">
        <v>50</v>
      </c>
      <c r="N33" s="35">
        <v>27</v>
      </c>
      <c r="O33" s="54">
        <f t="shared" si="14"/>
        <v>675</v>
      </c>
      <c r="P33" s="101">
        <f t="shared" si="15"/>
        <v>0</v>
      </c>
      <c r="Q33" s="54"/>
      <c r="R33" s="165" t="s">
        <v>108</v>
      </c>
      <c r="S33" s="69">
        <f t="shared" si="16"/>
        <v>27</v>
      </c>
      <c r="T33" s="69">
        <f t="shared" si="17"/>
        <v>725</v>
      </c>
      <c r="U33" s="69">
        <f t="shared" si="18"/>
        <v>0</v>
      </c>
      <c r="V33" s="69">
        <f t="shared" si="19"/>
        <v>0</v>
      </c>
      <c r="W33" s="144"/>
    </row>
    <row r="34" spans="1:29" ht="24.75" customHeight="1">
      <c r="A34" s="21">
        <v>33</v>
      </c>
      <c r="B34" s="17">
        <v>3100</v>
      </c>
      <c r="C34" s="33" t="s">
        <v>25</v>
      </c>
      <c r="D34" s="34">
        <v>30000009191</v>
      </c>
      <c r="E34" s="19" t="s">
        <v>46</v>
      </c>
      <c r="F34" s="20">
        <v>0</v>
      </c>
      <c r="G34" s="122">
        <v>625</v>
      </c>
      <c r="H34" s="123">
        <f>F34+G34</f>
        <v>625</v>
      </c>
      <c r="I34" s="38">
        <f>H34/25</f>
        <v>25</v>
      </c>
      <c r="J34" s="38" t="s">
        <v>27</v>
      </c>
      <c r="K34" s="167"/>
      <c r="L34" s="167"/>
      <c r="M34" s="54">
        <v>625</v>
      </c>
      <c r="N34" s="35"/>
      <c r="O34" s="40">
        <f>N34*25</f>
        <v>0</v>
      </c>
      <c r="P34" s="95">
        <f>Q34/25</f>
        <v>0</v>
      </c>
      <c r="Q34" s="95"/>
      <c r="R34" s="72"/>
      <c r="S34" s="69">
        <f>N34+P34</f>
        <v>0</v>
      </c>
      <c r="T34" s="69">
        <f>+M34+O34+Q34</f>
        <v>625</v>
      </c>
      <c r="U34" s="69">
        <f>+V34/25</f>
        <v>0</v>
      </c>
      <c r="V34" s="69">
        <f>+T34-H34</f>
        <v>0</v>
      </c>
      <c r="W34" s="39"/>
    </row>
    <row r="35" spans="1:29" ht="24.75" customHeight="1">
      <c r="A35" s="21">
        <v>34</v>
      </c>
      <c r="B35" s="17">
        <v>3100</v>
      </c>
      <c r="C35" s="33" t="s">
        <v>25</v>
      </c>
      <c r="D35" s="34">
        <v>30000009192</v>
      </c>
      <c r="E35" s="19" t="s">
        <v>47</v>
      </c>
      <c r="F35" s="227">
        <v>400</v>
      </c>
      <c r="G35" s="111">
        <v>4550</v>
      </c>
      <c r="H35" s="108">
        <f t="shared" si="12"/>
        <v>4950</v>
      </c>
      <c r="I35" s="23">
        <f t="shared" si="13"/>
        <v>198</v>
      </c>
      <c r="J35" s="18" t="s">
        <v>27</v>
      </c>
      <c r="K35" s="22"/>
      <c r="L35" s="61"/>
      <c r="M35" s="54">
        <v>4450</v>
      </c>
      <c r="N35" s="40">
        <v>16</v>
      </c>
      <c r="O35" s="40">
        <f t="shared" si="14"/>
        <v>400</v>
      </c>
      <c r="P35" s="133">
        <f t="shared" si="15"/>
        <v>0.76879999999999993</v>
      </c>
      <c r="Q35" s="121">
        <v>19.22</v>
      </c>
      <c r="R35" s="19"/>
      <c r="S35" s="69">
        <f t="shared" si="16"/>
        <v>16.768799999999999</v>
      </c>
      <c r="T35" s="69">
        <f t="shared" si="17"/>
        <v>4869.22</v>
      </c>
      <c r="U35" s="69">
        <f t="shared" si="18"/>
        <v>-3.2311999999999896</v>
      </c>
      <c r="V35" s="69">
        <f t="shared" si="19"/>
        <v>-80.779999999999745</v>
      </c>
      <c r="W35" s="39"/>
    </row>
    <row r="36" spans="1:29" s="97" customFormat="1" ht="24.75" customHeight="1">
      <c r="A36" s="21">
        <v>35</v>
      </c>
      <c r="B36" s="17">
        <v>3100</v>
      </c>
      <c r="C36" s="33" t="s">
        <v>25</v>
      </c>
      <c r="D36" s="34">
        <v>30000009210</v>
      </c>
      <c r="E36" s="19" t="s">
        <v>48</v>
      </c>
      <c r="F36" s="227">
        <v>272275</v>
      </c>
      <c r="G36" s="111">
        <v>225</v>
      </c>
      <c r="H36" s="108">
        <f t="shared" si="12"/>
        <v>272500</v>
      </c>
      <c r="I36" s="23">
        <f t="shared" si="13"/>
        <v>10900</v>
      </c>
      <c r="J36" s="18" t="s">
        <v>27</v>
      </c>
      <c r="K36" s="22"/>
      <c r="L36" s="54"/>
      <c r="M36" s="54">
        <v>25</v>
      </c>
      <c r="N36" s="40">
        <v>10891</v>
      </c>
      <c r="O36" s="40">
        <f t="shared" si="14"/>
        <v>272275</v>
      </c>
      <c r="P36" s="133">
        <f t="shared" si="15"/>
        <v>5.5999999999999994E-2</v>
      </c>
      <c r="Q36" s="174">
        <v>1.4</v>
      </c>
      <c r="R36" s="19"/>
      <c r="S36" s="69">
        <f t="shared" si="16"/>
        <v>10891.056</v>
      </c>
      <c r="T36" s="69">
        <f t="shared" si="17"/>
        <v>272301.40000000002</v>
      </c>
      <c r="U36" s="69">
        <f t="shared" si="18"/>
        <v>-7.9439999999990683</v>
      </c>
      <c r="V36" s="69">
        <f t="shared" si="19"/>
        <v>-198.59999999997672</v>
      </c>
      <c r="W36" s="39" t="s">
        <v>80</v>
      </c>
      <c r="X36"/>
      <c r="Y36"/>
      <c r="Z36"/>
      <c r="AA36"/>
      <c r="AB36"/>
      <c r="AC36"/>
    </row>
    <row r="37" spans="1:29" ht="24.75" customHeight="1">
      <c r="A37" s="21">
        <v>36</v>
      </c>
      <c r="B37" s="17">
        <v>3100</v>
      </c>
      <c r="C37" s="33" t="s">
        <v>25</v>
      </c>
      <c r="D37" s="34">
        <v>30000009211</v>
      </c>
      <c r="E37" s="19" t="s">
        <v>49</v>
      </c>
      <c r="F37" s="20">
        <v>0</v>
      </c>
      <c r="G37" s="111">
        <v>25</v>
      </c>
      <c r="H37" s="108">
        <f t="shared" si="12"/>
        <v>25</v>
      </c>
      <c r="I37" s="23">
        <f t="shared" si="13"/>
        <v>1</v>
      </c>
      <c r="J37" s="18" t="s">
        <v>27</v>
      </c>
      <c r="K37" s="22"/>
      <c r="L37" s="61"/>
      <c r="M37" s="54">
        <v>0</v>
      </c>
      <c r="N37" s="40">
        <v>0</v>
      </c>
      <c r="O37" s="40">
        <f t="shared" si="14"/>
        <v>0</v>
      </c>
      <c r="P37" s="101">
        <f t="shared" si="15"/>
        <v>0</v>
      </c>
      <c r="Q37" s="101"/>
      <c r="R37" s="19"/>
      <c r="S37" s="69">
        <f t="shared" si="16"/>
        <v>0</v>
      </c>
      <c r="T37" s="69">
        <f t="shared" si="17"/>
        <v>0</v>
      </c>
      <c r="U37" s="69">
        <f t="shared" si="18"/>
        <v>-1</v>
      </c>
      <c r="V37" s="69">
        <f t="shared" si="19"/>
        <v>-25</v>
      </c>
      <c r="W37" s="39"/>
    </row>
    <row r="38" spans="1:29" ht="24.75" customHeight="1">
      <c r="A38" s="21">
        <v>37</v>
      </c>
      <c r="B38" s="17">
        <v>3100</v>
      </c>
      <c r="C38" s="33" t="s">
        <v>25</v>
      </c>
      <c r="D38" s="36">
        <v>30000009220</v>
      </c>
      <c r="E38" s="37" t="s">
        <v>50</v>
      </c>
      <c r="F38" s="100">
        <v>0</v>
      </c>
      <c r="G38" s="122">
        <v>50</v>
      </c>
      <c r="H38" s="123">
        <f t="shared" si="12"/>
        <v>50</v>
      </c>
      <c r="I38" s="35">
        <f t="shared" si="13"/>
        <v>2</v>
      </c>
      <c r="J38" s="38" t="s">
        <v>27</v>
      </c>
      <c r="K38" s="35"/>
      <c r="L38" s="54"/>
      <c r="M38" s="54">
        <v>0</v>
      </c>
      <c r="N38" s="54"/>
      <c r="O38" s="54">
        <f t="shared" si="14"/>
        <v>0</v>
      </c>
      <c r="P38" s="101">
        <f t="shared" si="15"/>
        <v>0.93599999999999994</v>
      </c>
      <c r="Q38" s="174">
        <v>23.4</v>
      </c>
      <c r="R38" s="124"/>
      <c r="S38" s="69">
        <f t="shared" si="16"/>
        <v>0.93599999999999994</v>
      </c>
      <c r="T38" s="69">
        <f t="shared" si="17"/>
        <v>23.4</v>
      </c>
      <c r="U38" s="69">
        <f t="shared" si="18"/>
        <v>-1.0640000000000001</v>
      </c>
      <c r="V38" s="69">
        <f t="shared" si="19"/>
        <v>-26.6</v>
      </c>
      <c r="W38" s="39"/>
    </row>
    <row r="39" spans="1:29" ht="24.75" customHeight="1">
      <c r="A39" s="21">
        <v>38</v>
      </c>
      <c r="B39" s="17">
        <v>3100</v>
      </c>
      <c r="C39" s="33" t="s">
        <v>25</v>
      </c>
      <c r="D39" s="36">
        <v>30000009221</v>
      </c>
      <c r="E39" s="37" t="s">
        <v>51</v>
      </c>
      <c r="F39" s="226">
        <v>100</v>
      </c>
      <c r="G39" s="122">
        <v>150</v>
      </c>
      <c r="H39" s="123">
        <f>F39+G39</f>
        <v>250</v>
      </c>
      <c r="I39" s="38">
        <f>H39/25</f>
        <v>10</v>
      </c>
      <c r="J39" s="38" t="s">
        <v>27</v>
      </c>
      <c r="K39" s="35"/>
      <c r="L39" s="35"/>
      <c r="M39" s="54">
        <v>150</v>
      </c>
      <c r="N39" s="35">
        <v>4</v>
      </c>
      <c r="O39" s="54">
        <f>N39*25</f>
        <v>100</v>
      </c>
      <c r="P39" s="103">
        <f>Q39/25</f>
        <v>0</v>
      </c>
      <c r="Q39" s="103"/>
      <c r="R39" s="124"/>
      <c r="S39" s="69">
        <f>N39+P39</f>
        <v>4</v>
      </c>
      <c r="T39" s="69">
        <f>+M39+O39+Q39</f>
        <v>250</v>
      </c>
      <c r="U39" s="69">
        <f>+V39/25</f>
        <v>0</v>
      </c>
      <c r="V39" s="69">
        <f>+T39-H39</f>
        <v>0</v>
      </c>
      <c r="W39" s="28" t="s">
        <v>77</v>
      </c>
    </row>
    <row r="40" spans="1:29" ht="24.75" customHeight="1">
      <c r="A40" s="21">
        <v>39</v>
      </c>
      <c r="B40" s="17">
        <v>3100</v>
      </c>
      <c r="C40" s="33" t="s">
        <v>25</v>
      </c>
      <c r="D40" s="36">
        <v>30000009222</v>
      </c>
      <c r="E40" s="37" t="s">
        <v>52</v>
      </c>
      <c r="F40" s="100">
        <v>0</v>
      </c>
      <c r="G40" s="122">
        <v>1625</v>
      </c>
      <c r="H40" s="123">
        <f t="shared" si="12"/>
        <v>1625</v>
      </c>
      <c r="I40" s="35">
        <f t="shared" si="13"/>
        <v>65</v>
      </c>
      <c r="J40" s="38" t="s">
        <v>27</v>
      </c>
      <c r="K40" s="35"/>
      <c r="L40" s="121">
        <v>40</v>
      </c>
      <c r="M40" s="54">
        <v>1400</v>
      </c>
      <c r="N40" s="54"/>
      <c r="O40" s="54">
        <f t="shared" si="14"/>
        <v>0</v>
      </c>
      <c r="P40" s="101">
        <f t="shared" si="15"/>
        <v>0.56399999999999995</v>
      </c>
      <c r="Q40" s="174">
        <v>14.1</v>
      </c>
      <c r="R40" s="124"/>
      <c r="S40" s="69">
        <f t="shared" si="16"/>
        <v>0.56399999999999995</v>
      </c>
      <c r="T40" s="69">
        <f t="shared" si="17"/>
        <v>1414.1</v>
      </c>
      <c r="U40" s="69">
        <f t="shared" si="18"/>
        <v>-8.4360000000000035</v>
      </c>
      <c r="V40" s="69">
        <f t="shared" si="19"/>
        <v>-210.90000000000009</v>
      </c>
      <c r="W40" s="28"/>
    </row>
    <row r="41" spans="1:29" ht="24.75" customHeight="1">
      <c r="A41" s="21">
        <v>40</v>
      </c>
      <c r="B41" s="17">
        <v>3100</v>
      </c>
      <c r="C41" s="33" t="s">
        <v>25</v>
      </c>
      <c r="D41" s="36">
        <v>30000009240</v>
      </c>
      <c r="E41" s="37" t="s">
        <v>53</v>
      </c>
      <c r="F41" s="100">
        <v>0</v>
      </c>
      <c r="G41" s="122">
        <v>19822</v>
      </c>
      <c r="H41" s="123">
        <f t="shared" si="12"/>
        <v>19822</v>
      </c>
      <c r="I41" s="35">
        <f t="shared" si="13"/>
        <v>792.88</v>
      </c>
      <c r="J41" s="38" t="s">
        <v>27</v>
      </c>
      <c r="K41" s="35"/>
      <c r="L41" s="54"/>
      <c r="M41" s="54">
        <f>13700</f>
        <v>13700</v>
      </c>
      <c r="N41" s="54"/>
      <c r="O41" s="54">
        <f t="shared" si="14"/>
        <v>0</v>
      </c>
      <c r="P41" s="101">
        <f t="shared" si="15"/>
        <v>0</v>
      </c>
      <c r="Q41" s="54"/>
      <c r="R41" s="124"/>
      <c r="S41" s="69">
        <f t="shared" si="16"/>
        <v>0</v>
      </c>
      <c r="T41" s="69">
        <f t="shared" si="17"/>
        <v>13700</v>
      </c>
      <c r="U41" s="69">
        <f t="shared" si="18"/>
        <v>-244.88</v>
      </c>
      <c r="V41" s="69">
        <f t="shared" si="19"/>
        <v>-6122</v>
      </c>
      <c r="W41" s="28" t="s">
        <v>87</v>
      </c>
    </row>
    <row r="42" spans="1:29" ht="24.75" customHeight="1">
      <c r="A42" s="21">
        <v>41</v>
      </c>
      <c r="B42" s="17">
        <v>3100</v>
      </c>
      <c r="C42" s="84" t="s">
        <v>25</v>
      </c>
      <c r="D42" s="125">
        <v>30000009241</v>
      </c>
      <c r="E42" s="85" t="s">
        <v>54</v>
      </c>
      <c r="F42" s="86">
        <v>0</v>
      </c>
      <c r="G42" s="112">
        <v>4025</v>
      </c>
      <c r="H42" s="125">
        <f t="shared" si="12"/>
        <v>4025</v>
      </c>
      <c r="I42" s="20">
        <f t="shared" si="13"/>
        <v>161</v>
      </c>
      <c r="J42" s="23" t="s">
        <v>27</v>
      </c>
      <c r="K42" s="87"/>
      <c r="L42" s="88"/>
      <c r="M42" s="82">
        <v>4025</v>
      </c>
      <c r="N42" s="83"/>
      <c r="O42" s="40">
        <f t="shared" si="14"/>
        <v>0</v>
      </c>
      <c r="P42" s="104">
        <f t="shared" ref="P42:P45" si="28">Q42/25</f>
        <v>0</v>
      </c>
      <c r="Q42" s="104"/>
      <c r="R42" s="89"/>
      <c r="S42" s="69">
        <f t="shared" si="16"/>
        <v>0</v>
      </c>
      <c r="T42" s="69">
        <f t="shared" si="17"/>
        <v>4025</v>
      </c>
      <c r="U42" s="69">
        <f t="shared" si="18"/>
        <v>0</v>
      </c>
      <c r="V42" s="69">
        <f t="shared" si="19"/>
        <v>0</v>
      </c>
      <c r="W42" s="90"/>
    </row>
    <row r="43" spans="1:29" ht="24.75" customHeight="1" thickBot="1">
      <c r="A43" s="21">
        <v>42</v>
      </c>
      <c r="B43" s="17">
        <v>3100</v>
      </c>
      <c r="C43" s="33" t="s">
        <v>25</v>
      </c>
      <c r="D43" s="126"/>
      <c r="E43" s="94" t="s">
        <v>85</v>
      </c>
      <c r="F43" s="145"/>
      <c r="G43" s="146"/>
      <c r="H43" s="147">
        <f t="shared" si="12"/>
        <v>0</v>
      </c>
      <c r="I43" s="148">
        <f t="shared" si="13"/>
        <v>0</v>
      </c>
      <c r="J43" s="148" t="s">
        <v>27</v>
      </c>
      <c r="K43" s="149"/>
      <c r="L43" s="149"/>
      <c r="M43" s="150"/>
      <c r="N43" s="149"/>
      <c r="O43" s="150">
        <v>7125</v>
      </c>
      <c r="P43" s="151">
        <f>Q43/25</f>
        <v>285.28559999999999</v>
      </c>
      <c r="Q43" s="175">
        <v>7132.14</v>
      </c>
      <c r="R43" s="152" t="s">
        <v>109</v>
      </c>
      <c r="S43" s="80">
        <f>M43+N43+O43+P43</f>
        <v>7410.2856000000002</v>
      </c>
      <c r="T43" s="80">
        <f>M43+O43+Q43</f>
        <v>14257.14</v>
      </c>
      <c r="U43" s="80">
        <f t="shared" si="18"/>
        <v>570.28559999999993</v>
      </c>
      <c r="V43" s="80">
        <f t="shared" si="19"/>
        <v>14257.14</v>
      </c>
      <c r="W43" s="153"/>
    </row>
    <row r="44" spans="1:29" ht="24.75" customHeight="1">
      <c r="A44" s="21"/>
      <c r="B44" s="17"/>
      <c r="C44" s="84"/>
      <c r="D44" s="18"/>
      <c r="E44" s="137" t="s">
        <v>99</v>
      </c>
      <c r="F44" s="138"/>
      <c r="G44" s="138"/>
      <c r="H44" s="18"/>
      <c r="I44" s="138"/>
      <c r="J44" s="18"/>
      <c r="K44" s="139"/>
      <c r="L44" s="139"/>
      <c r="M44" s="18"/>
      <c r="N44" s="18"/>
      <c r="O44" s="18"/>
      <c r="P44" s="140">
        <f t="shared" si="28"/>
        <v>150</v>
      </c>
      <c r="Q44" s="176">
        <f>150*25</f>
        <v>3750</v>
      </c>
      <c r="R44" s="141"/>
      <c r="S44" s="142"/>
      <c r="T44" s="142"/>
      <c r="U44" s="142"/>
      <c r="V44" s="142"/>
      <c r="W44" s="143"/>
      <c r="Y44" s="113"/>
    </row>
    <row r="45" spans="1:29" ht="24.75" customHeight="1">
      <c r="A45" s="21"/>
      <c r="B45" s="17"/>
      <c r="C45" s="84"/>
      <c r="D45" s="23"/>
      <c r="E45" s="37" t="s">
        <v>100</v>
      </c>
      <c r="F45" s="20"/>
      <c r="G45" s="20"/>
      <c r="H45" s="23"/>
      <c r="I45" s="20"/>
      <c r="J45" s="23"/>
      <c r="K45" s="22"/>
      <c r="L45" s="22"/>
      <c r="M45" s="23"/>
      <c r="N45" s="23"/>
      <c r="O45" s="23"/>
      <c r="P45" s="95">
        <f t="shared" si="28"/>
        <v>66.688800000000001</v>
      </c>
      <c r="Q45" s="173">
        <f>980.48+686.74</f>
        <v>1667.22</v>
      </c>
      <c r="R45" s="95"/>
      <c r="S45" s="69"/>
      <c r="T45" s="69"/>
      <c r="U45" s="69"/>
      <c r="V45" s="69"/>
      <c r="W45" s="136"/>
    </row>
    <row r="46" spans="1:29">
      <c r="F46" s="31">
        <f>SUM(F9:F43)</f>
        <v>274750</v>
      </c>
      <c r="G46" s="106">
        <f>SUM(G9:G43)</f>
        <v>51619.96</v>
      </c>
      <c r="H46" s="66">
        <f>SUM(H9:H42)</f>
        <v>326369.96000000002</v>
      </c>
      <c r="I46" s="67">
        <f>H46/25</f>
        <v>13054.798400000001</v>
      </c>
      <c r="L46" s="135">
        <f>SUM(L9:L45)</f>
        <v>47.78</v>
      </c>
      <c r="M46" s="105">
        <f>SUM(M9:M45)</f>
        <v>43652.959999999999</v>
      </c>
      <c r="N46" s="29">
        <f>SUM(N9:N45)</f>
        <v>11017</v>
      </c>
      <c r="O46" s="29">
        <f>SUM(O9:O45)</f>
        <v>282550</v>
      </c>
      <c r="Q46" s="105">
        <f>SUM(Q9:Q42)</f>
        <v>151.52999999999997</v>
      </c>
      <c r="S46" s="70"/>
      <c r="T46" s="70"/>
      <c r="U46" s="70">
        <f>SUM(U9:U43)</f>
        <v>284.66680000000088</v>
      </c>
      <c r="V46" s="70">
        <f>SUM(V9:V43)</f>
        <v>7116.6700000000219</v>
      </c>
    </row>
    <row r="47" spans="1:29">
      <c r="H47" s="92"/>
      <c r="I47" s="67"/>
      <c r="M47" s="29"/>
    </row>
    <row r="48" spans="1:29">
      <c r="H48" s="166"/>
      <c r="I48" s="166"/>
      <c r="M48" s="29"/>
    </row>
    <row r="49" spans="4:22">
      <c r="M49" s="29"/>
      <c r="N49" s="25"/>
      <c r="O49" s="25"/>
      <c r="P49" s="25"/>
      <c r="Q49" s="25"/>
    </row>
    <row r="50" spans="4:22" ht="21.75" customHeight="1">
      <c r="M50" s="29"/>
      <c r="N50" s="25"/>
      <c r="O50" s="25"/>
      <c r="P50" s="25"/>
      <c r="Q50" s="25"/>
    </row>
    <row r="51" spans="4:22" ht="21.75" customHeight="1">
      <c r="D51">
        <v>10</v>
      </c>
      <c r="E51" t="s">
        <v>102</v>
      </c>
      <c r="N51" s="25"/>
      <c r="O51" s="25"/>
      <c r="P51" s="25"/>
      <c r="Q51" s="25"/>
      <c r="V51" s="106"/>
    </row>
    <row r="52" spans="4:22" ht="21.75" customHeight="1">
      <c r="D52">
        <v>27</v>
      </c>
      <c r="E52" t="s">
        <v>103</v>
      </c>
      <c r="N52" s="25"/>
      <c r="O52" s="25"/>
      <c r="P52" s="25"/>
      <c r="Q52" s="25"/>
    </row>
    <row r="53" spans="4:22" ht="21.75" customHeight="1">
      <c r="D53">
        <v>3</v>
      </c>
      <c r="E53" t="s">
        <v>104</v>
      </c>
      <c r="N53" s="25"/>
      <c r="O53" s="25"/>
      <c r="P53" s="25"/>
      <c r="Q53" s="25"/>
    </row>
    <row r="54" spans="4:22">
      <c r="N54" s="25"/>
      <c r="O54" s="25"/>
      <c r="P54" s="25"/>
      <c r="Q54" s="25"/>
    </row>
    <row r="55" spans="4:22">
      <c r="N55" s="25"/>
      <c r="O55" s="25"/>
      <c r="P55" s="25"/>
      <c r="Q55" s="25"/>
    </row>
    <row r="56" spans="4:22">
      <c r="N56" s="25"/>
      <c r="O56" s="25"/>
      <c r="P56" s="25"/>
      <c r="Q56" s="25"/>
    </row>
    <row r="57" spans="4:22">
      <c r="N57" s="25"/>
      <c r="O57" s="25"/>
      <c r="P57" s="25"/>
      <c r="Q57" s="25"/>
    </row>
    <row r="58" spans="4:22" ht="17.25" customHeight="1">
      <c r="N58" s="25"/>
      <c r="P58" s="25"/>
      <c r="Q58" s="25"/>
    </row>
    <row r="59" spans="4:22" ht="17.25" customHeight="1">
      <c r="N59" s="25"/>
      <c r="O59" s="25"/>
      <c r="P59" s="25"/>
      <c r="Q59" s="25"/>
    </row>
    <row r="60" spans="4:22" ht="17.25" customHeight="1">
      <c r="N60" s="25"/>
      <c r="P60" s="25"/>
    </row>
    <row r="61" spans="4:22" ht="17.25" customHeight="1">
      <c r="N61" s="25"/>
      <c r="P61" s="25"/>
    </row>
    <row r="62" spans="4:22" ht="17.25" customHeight="1">
      <c r="N62" s="25"/>
      <c r="P62" s="25"/>
    </row>
    <row r="63" spans="4:22" ht="17.25" customHeight="1">
      <c r="N63" s="25"/>
      <c r="P63" s="25"/>
    </row>
    <row r="64" spans="4:22" ht="17.25" customHeight="1">
      <c r="P64" s="25"/>
    </row>
    <row r="65" spans="14:16" ht="17.25" customHeight="1">
      <c r="P65" s="25"/>
    </row>
    <row r="66" spans="14:16" ht="17.25" customHeight="1">
      <c r="P66" s="25"/>
    </row>
    <row r="67" spans="14:16" ht="27" customHeight="1"/>
    <row r="68" spans="14:16" ht="17.25" customHeight="1">
      <c r="N68" s="25"/>
      <c r="P68" s="25"/>
    </row>
    <row r="69" spans="14:16" ht="17.25" customHeight="1">
      <c r="N69" s="25"/>
      <c r="P69" s="25"/>
    </row>
    <row r="70" spans="14:16" ht="17.25" customHeight="1">
      <c r="N70" s="25"/>
      <c r="P70" s="25"/>
    </row>
    <row r="71" spans="14:16" ht="17.25" customHeight="1">
      <c r="N71" s="25"/>
      <c r="P71" s="25"/>
    </row>
    <row r="72" spans="14:16" ht="17.25" customHeight="1">
      <c r="N72" s="25"/>
      <c r="P72" s="25"/>
    </row>
    <row r="74" spans="14:16">
      <c r="O74" s="114"/>
    </row>
  </sheetData>
  <autoFilter ref="A8:X46" xr:uid="{D7BF079B-BB45-4B89-9473-2844987A3E33}">
    <sortState xmlns:xlrd2="http://schemas.microsoft.com/office/spreadsheetml/2017/richdata2" ref="A9:X46">
      <sortCondition sortBy="cellColor" ref="U8:U46" dxfId="38"/>
    </sortState>
  </autoFilter>
  <mergeCells count="11">
    <mergeCell ref="F6:J6"/>
    <mergeCell ref="A2:E5"/>
    <mergeCell ref="F2:N2"/>
    <mergeCell ref="K3:R3"/>
    <mergeCell ref="F4:J4"/>
    <mergeCell ref="K4:R4"/>
    <mergeCell ref="F5:J5"/>
    <mergeCell ref="K5:N5"/>
    <mergeCell ref="P5:P6"/>
    <mergeCell ref="R5:R6"/>
    <mergeCell ref="A6:D6"/>
  </mergeCells>
  <conditionalFormatting sqref="W9:W13 V45:W45 U14:V15 U28:W29 U31:W31 U35:W42 U19:W22 U17:V34 W15:W31">
    <cfRule type="cellIs" dxfId="37" priority="63" operator="lessThan">
      <formula>0</formula>
    </cfRule>
    <cfRule type="cellIs" dxfId="36" priority="64" operator="greaterThan">
      <formula>0</formula>
    </cfRule>
  </conditionalFormatting>
  <conditionalFormatting sqref="W35">
    <cfRule type="cellIs" dxfId="35" priority="61" operator="lessThan">
      <formula>0</formula>
    </cfRule>
    <cfRule type="cellIs" dxfId="34" priority="62" operator="greaterThan">
      <formula>0</formula>
    </cfRule>
  </conditionalFormatting>
  <conditionalFormatting sqref="U45:W45 W36:W42">
    <cfRule type="cellIs" dxfId="33" priority="59" operator="lessThan">
      <formula>0</formula>
    </cfRule>
    <cfRule type="cellIs" dxfId="32" priority="60" operator="greaterThan">
      <formula>0</formula>
    </cfRule>
  </conditionalFormatting>
  <conditionalFormatting sqref="W14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W44:W45">
    <cfRule type="cellIs" dxfId="29" priority="49" operator="lessThan">
      <formula>0</formula>
    </cfRule>
    <cfRule type="cellIs" dxfId="28" priority="50" operator="greaterThan">
      <formula>0</formula>
    </cfRule>
  </conditionalFormatting>
  <conditionalFormatting sqref="W44:W45">
    <cfRule type="cellIs" dxfId="27" priority="47" operator="lessThan">
      <formula>0</formula>
    </cfRule>
    <cfRule type="cellIs" dxfId="26" priority="48" operator="greaterThan">
      <formula>0</formula>
    </cfRule>
  </conditionalFormatting>
  <conditionalFormatting sqref="U44:V45">
    <cfRule type="cellIs" dxfId="25" priority="45" operator="lessThan">
      <formula>0</formula>
    </cfRule>
    <cfRule type="cellIs" dxfId="24" priority="46" operator="greaterThan">
      <formula>0</formula>
    </cfRule>
  </conditionalFormatting>
  <conditionalFormatting sqref="V44:V45">
    <cfRule type="cellIs" dxfId="23" priority="43" operator="lessThan">
      <formula>0</formula>
    </cfRule>
    <cfRule type="cellIs" dxfId="22" priority="44" operator="greaterThan">
      <formula>0</formula>
    </cfRule>
  </conditionalFormatting>
  <conditionalFormatting sqref="W43">
    <cfRule type="cellIs" dxfId="21" priority="11" operator="lessThan">
      <formula>0</formula>
    </cfRule>
    <cfRule type="cellIs" dxfId="20" priority="12" operator="greaterThan">
      <formula>0</formula>
    </cfRule>
  </conditionalFormatting>
  <conditionalFormatting sqref="U34:W34">
    <cfRule type="cellIs" dxfId="19" priority="9" operator="lessThan">
      <formula>0</formula>
    </cfRule>
    <cfRule type="cellIs" dxfId="18" priority="10" operator="greaterThan">
      <formula>0</formula>
    </cfRule>
  </conditionalFormatting>
  <conditionalFormatting sqref="U22:W22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W22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U39:W39"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W39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U43:W43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W3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U16:V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U9:V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12:V13">
    <cfRule type="cellIs" dxfId="1" priority="1" operator="lessThan">
      <formula>0</formula>
    </cfRule>
    <cfRule type="cellIs" dxfId="0" priority="2" operator="greaterThan">
      <formula>0</formula>
    </cfRule>
  </conditionalFormatting>
  <printOptions verticalCentered="1"/>
  <pageMargins left="0.23622047244094491" right="0.23622047244094491" top="0.74803149606299213" bottom="0.74803149606299213" header="0.31496062992125984" footer="0.31496062992125984"/>
  <pageSetup paperSize="9" scale="29" orientation="landscape" r:id="rId1"/>
  <headerFooter>
    <oddFooter>&amp;L&amp;P&amp;R]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B384-B004-44DF-91E5-819CF39391DC}">
  <dimension ref="B3:I23"/>
  <sheetViews>
    <sheetView workbookViewId="0">
      <selection activeCell="B18" sqref="B18:I23"/>
    </sheetView>
  </sheetViews>
  <sheetFormatPr baseColWidth="10" defaultRowHeight="15"/>
  <cols>
    <col min="3" max="3" width="33.28515625" bestFit="1" customWidth="1"/>
    <col min="5" max="5" width="11.42578125" customWidth="1"/>
    <col min="7" max="7" width="14.5703125" bestFit="1" customWidth="1"/>
  </cols>
  <sheetData>
    <row r="3" spans="2:9" ht="15.75" thickBot="1"/>
    <row r="4" spans="2:9" ht="15.75" thickBot="1">
      <c r="B4" s="169" t="s">
        <v>89</v>
      </c>
      <c r="C4" s="170" t="s">
        <v>90</v>
      </c>
      <c r="D4" s="170" t="s">
        <v>18</v>
      </c>
      <c r="E4" s="170" t="s">
        <v>91</v>
      </c>
      <c r="F4" s="170" t="s">
        <v>68</v>
      </c>
      <c r="G4" s="170" t="s">
        <v>106</v>
      </c>
      <c r="H4" s="170" t="s">
        <v>105</v>
      </c>
    </row>
    <row r="5" spans="2:9" ht="12.75" customHeight="1">
      <c r="B5" s="36">
        <v>30000000223</v>
      </c>
      <c r="C5" s="156" t="s">
        <v>92</v>
      </c>
      <c r="D5" s="38">
        <v>12280919</v>
      </c>
      <c r="E5" s="157">
        <v>4303637</v>
      </c>
      <c r="F5" s="38">
        <v>5</v>
      </c>
      <c r="G5" s="137"/>
      <c r="H5" s="218">
        <f>F5*25</f>
        <v>125</v>
      </c>
      <c r="I5" s="222">
        <v>125</v>
      </c>
    </row>
    <row r="6" spans="2:9" ht="12.75" customHeight="1">
      <c r="B6" s="158">
        <v>30000000223</v>
      </c>
      <c r="C6" s="127" t="s">
        <v>92</v>
      </c>
      <c r="D6" s="35">
        <v>14051118</v>
      </c>
      <c r="E6" s="93">
        <v>4303638</v>
      </c>
      <c r="F6" s="35">
        <v>8</v>
      </c>
      <c r="G6" s="37"/>
      <c r="H6" s="219">
        <f t="shared" ref="H6:I14" si="0">F6*25</f>
        <v>200</v>
      </c>
      <c r="I6" s="222">
        <v>200</v>
      </c>
    </row>
    <row r="7" spans="2:9" ht="12.75" customHeight="1">
      <c r="B7" s="158">
        <v>30000009221</v>
      </c>
      <c r="C7" s="127" t="s">
        <v>51</v>
      </c>
      <c r="D7" s="35" t="s">
        <v>93</v>
      </c>
      <c r="E7" s="93">
        <v>4303896</v>
      </c>
      <c r="F7" s="35">
        <v>1</v>
      </c>
      <c r="G7" s="37"/>
      <c r="H7" s="219">
        <f t="shared" si="0"/>
        <v>25</v>
      </c>
      <c r="I7" s="222">
        <v>25</v>
      </c>
    </row>
    <row r="8" spans="2:9" ht="12.75" customHeight="1">
      <c r="B8" s="158">
        <v>30000002045</v>
      </c>
      <c r="C8" s="163" t="s">
        <v>94</v>
      </c>
      <c r="D8" s="35" t="s">
        <v>93</v>
      </c>
      <c r="E8" s="93">
        <v>4303653</v>
      </c>
      <c r="F8" s="35">
        <v>1</v>
      </c>
      <c r="G8" s="37" t="s">
        <v>96</v>
      </c>
      <c r="H8" s="220">
        <v>17.170000000000002</v>
      </c>
      <c r="I8" s="224">
        <v>25</v>
      </c>
    </row>
    <row r="9" spans="2:9" ht="12.75" customHeight="1">
      <c r="B9" s="158">
        <v>30000002045</v>
      </c>
      <c r="C9" s="127" t="s">
        <v>94</v>
      </c>
      <c r="D9" s="35" t="s">
        <v>93</v>
      </c>
      <c r="E9" s="93">
        <v>4302820</v>
      </c>
      <c r="F9" s="35">
        <v>18</v>
      </c>
      <c r="G9" s="37"/>
      <c r="H9" s="220">
        <f t="shared" si="0"/>
        <v>450</v>
      </c>
      <c r="I9" s="223">
        <v>450</v>
      </c>
    </row>
    <row r="10" spans="2:9" ht="12.75" customHeight="1">
      <c r="B10" s="158">
        <v>30000001009</v>
      </c>
      <c r="C10" s="127" t="s">
        <v>95</v>
      </c>
      <c r="D10" s="35">
        <v>22631219</v>
      </c>
      <c r="E10" s="93">
        <v>4303686</v>
      </c>
      <c r="F10" s="35">
        <v>4</v>
      </c>
      <c r="G10" s="37"/>
      <c r="H10" s="220">
        <f t="shared" si="0"/>
        <v>100</v>
      </c>
      <c r="I10" s="222">
        <v>100</v>
      </c>
    </row>
    <row r="11" spans="2:9" ht="12.75" customHeight="1">
      <c r="B11" s="158">
        <v>30000001009</v>
      </c>
      <c r="C11" s="127" t="s">
        <v>95</v>
      </c>
      <c r="D11" s="35">
        <v>22631219</v>
      </c>
      <c r="E11" s="154"/>
      <c r="F11" s="35">
        <v>1</v>
      </c>
      <c r="G11" s="37" t="s">
        <v>98</v>
      </c>
      <c r="H11" s="220">
        <v>12.24</v>
      </c>
      <c r="I11" s="224">
        <v>25</v>
      </c>
    </row>
    <row r="12" spans="2:9" ht="12.75" customHeight="1">
      <c r="B12" s="158">
        <v>30000009161</v>
      </c>
      <c r="C12" s="127" t="s">
        <v>43</v>
      </c>
      <c r="D12" s="35" t="s">
        <v>93</v>
      </c>
      <c r="E12" s="129"/>
      <c r="F12" s="35">
        <v>2</v>
      </c>
      <c r="G12" s="37"/>
      <c r="H12" s="220">
        <f t="shared" si="0"/>
        <v>50</v>
      </c>
      <c r="I12" s="223">
        <v>50</v>
      </c>
    </row>
    <row r="13" spans="2:9" ht="12.75" customHeight="1">
      <c r="B13" s="158">
        <v>30000009161</v>
      </c>
      <c r="C13" s="127" t="s">
        <v>43</v>
      </c>
      <c r="D13" s="35" t="s">
        <v>93</v>
      </c>
      <c r="E13" s="129"/>
      <c r="F13" s="35">
        <v>1</v>
      </c>
      <c r="G13" s="37" t="s">
        <v>97</v>
      </c>
      <c r="H13" s="220">
        <v>10.42</v>
      </c>
      <c r="I13" s="224">
        <v>25</v>
      </c>
    </row>
    <row r="14" spans="2:9" ht="12.75" customHeight="1">
      <c r="B14" s="160">
        <v>30000009222</v>
      </c>
      <c r="C14" s="128" t="s">
        <v>52</v>
      </c>
      <c r="D14" s="35" t="s">
        <v>93</v>
      </c>
      <c r="E14" s="131"/>
      <c r="F14" s="130">
        <v>3</v>
      </c>
      <c r="G14" s="155"/>
      <c r="H14" s="220">
        <f t="shared" si="0"/>
        <v>75</v>
      </c>
      <c r="I14" s="223">
        <v>75</v>
      </c>
    </row>
    <row r="15" spans="2:9" ht="14.25" customHeight="1" thickBot="1">
      <c r="B15" s="126">
        <v>30000009190</v>
      </c>
      <c r="C15" s="161" t="s">
        <v>45</v>
      </c>
      <c r="D15" s="149" t="s">
        <v>93</v>
      </c>
      <c r="E15" s="91"/>
      <c r="F15" s="149">
        <v>1</v>
      </c>
      <c r="G15" s="94"/>
      <c r="H15" s="221">
        <v>7.78</v>
      </c>
      <c r="I15" s="224">
        <v>25</v>
      </c>
    </row>
    <row r="16" spans="2:9">
      <c r="F16" s="29">
        <f>SUM(F5:F15)</f>
        <v>45</v>
      </c>
      <c r="H16">
        <f>SUM(H5:H15)</f>
        <v>1072.6099999999999</v>
      </c>
      <c r="I16">
        <f>SUM(I5:I15)</f>
        <v>1125</v>
      </c>
    </row>
    <row r="18" spans="2:9" ht="12.75" customHeight="1">
      <c r="B18" s="158">
        <v>30000001016</v>
      </c>
      <c r="C18" s="127" t="s">
        <v>107</v>
      </c>
      <c r="D18" s="35"/>
      <c r="E18" s="93"/>
      <c r="F18" s="103">
        <f>H18/25</f>
        <v>66.688800000000001</v>
      </c>
      <c r="G18" s="37"/>
      <c r="H18" s="159">
        <v>1667.22</v>
      </c>
      <c r="I18" s="217">
        <v>1650</v>
      </c>
    </row>
    <row r="19" spans="2:9" ht="12.75" customHeight="1">
      <c r="B19" s="158">
        <v>30000001016</v>
      </c>
      <c r="C19" s="127" t="s">
        <v>101</v>
      </c>
      <c r="D19" s="35" t="s">
        <v>93</v>
      </c>
      <c r="E19" s="93">
        <v>4303750</v>
      </c>
      <c r="F19" s="35">
        <v>30</v>
      </c>
      <c r="G19" s="37"/>
      <c r="H19" s="159">
        <f>F19*25</f>
        <v>750</v>
      </c>
      <c r="I19" s="217">
        <v>750</v>
      </c>
    </row>
    <row r="20" spans="2:9" ht="12.75" customHeight="1">
      <c r="B20" s="158">
        <v>30000001016</v>
      </c>
      <c r="C20" s="127" t="s">
        <v>101</v>
      </c>
      <c r="D20" s="35" t="s">
        <v>93</v>
      </c>
      <c r="E20" s="93">
        <v>4303745</v>
      </c>
      <c r="F20" s="35">
        <v>40</v>
      </c>
      <c r="G20" s="37"/>
      <c r="H20" s="159">
        <f>F20*25</f>
        <v>1000</v>
      </c>
      <c r="I20" s="217">
        <v>1000</v>
      </c>
    </row>
    <row r="21" spans="2:9" ht="12.75" customHeight="1">
      <c r="B21" s="158">
        <v>30000001016</v>
      </c>
      <c r="C21" s="127" t="s">
        <v>101</v>
      </c>
      <c r="D21" s="35" t="s">
        <v>93</v>
      </c>
      <c r="E21" s="93">
        <v>4303749</v>
      </c>
      <c r="F21" s="35">
        <v>40</v>
      </c>
      <c r="G21" s="37"/>
      <c r="H21" s="159">
        <f>F21*25</f>
        <v>1000</v>
      </c>
      <c r="I21" s="217">
        <v>1000</v>
      </c>
    </row>
    <row r="22" spans="2:9" ht="14.25" customHeight="1" thickBot="1">
      <c r="B22" s="126">
        <v>30000001016</v>
      </c>
      <c r="C22" s="161" t="s">
        <v>101</v>
      </c>
      <c r="D22" s="149" t="s">
        <v>93</v>
      </c>
      <c r="E22" s="91">
        <v>4303739</v>
      </c>
      <c r="F22" s="149">
        <v>40</v>
      </c>
      <c r="G22" s="94"/>
      <c r="H22" s="162">
        <f>F22*25</f>
        <v>1000</v>
      </c>
      <c r="I22" s="217">
        <v>1000</v>
      </c>
    </row>
    <row r="23" spans="2:9">
      <c r="F23" s="171">
        <f>SUM(F18:F22)</f>
        <v>216.68880000000001</v>
      </c>
      <c r="I23">
        <f>SUM(I18:I22)</f>
        <v>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Final </vt:lpstr>
      <vt:lpstr>final</vt:lpstr>
      <vt:lpstr>SOBRANTES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Carvajal</dc:creator>
  <cp:lastModifiedBy>William Alfredo Lozada Moreno</cp:lastModifiedBy>
  <dcterms:created xsi:type="dcterms:W3CDTF">2019-11-29T15:05:46Z</dcterms:created>
  <dcterms:modified xsi:type="dcterms:W3CDTF">2020-07-02T04:49:48Z</dcterms:modified>
</cp:coreProperties>
</file>