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achi\Desktop\"/>
    </mc:Choice>
  </mc:AlternateContent>
  <xr:revisionPtr revIDLastSave="0" documentId="13_ncr:1_{D28C8CF6-E515-41B9-9ED5-958D17D8FB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inomialModel" sheetId="1" r:id="rId1"/>
    <sheet name="Trinomial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L6" i="2" s="1"/>
  <c r="J10" i="2"/>
  <c r="J15" i="2"/>
  <c r="K15" i="2" s="1"/>
  <c r="L15" i="2" s="1"/>
  <c r="J19" i="2"/>
  <c r="J23" i="2"/>
  <c r="K23" i="2" s="1"/>
  <c r="L23" i="2" s="1"/>
  <c r="J27" i="2"/>
  <c r="B42" i="2"/>
  <c r="B44" i="2" s="1"/>
  <c r="B41" i="2"/>
  <c r="B40" i="2"/>
  <c r="I12" i="2"/>
  <c r="J12" i="2" s="1"/>
  <c r="K12" i="2" s="1"/>
  <c r="L12" i="2" s="1"/>
  <c r="P12" i="2" s="1"/>
  <c r="I13" i="2"/>
  <c r="J13" i="2" s="1"/>
  <c r="I14" i="2"/>
  <c r="J14" i="2" s="1"/>
  <c r="K14" i="2" s="1"/>
  <c r="L14" i="2" s="1"/>
  <c r="I15" i="2"/>
  <c r="I16" i="2"/>
  <c r="J16" i="2" s="1"/>
  <c r="I17" i="2"/>
  <c r="J17" i="2" s="1"/>
  <c r="I18" i="2"/>
  <c r="J18" i="2" s="1"/>
  <c r="I19" i="2"/>
  <c r="I20" i="2"/>
  <c r="J20" i="2" s="1"/>
  <c r="K20" i="2" s="1"/>
  <c r="L20" i="2" s="1"/>
  <c r="P20" i="2" s="1"/>
  <c r="I21" i="2"/>
  <c r="J21" i="2" s="1"/>
  <c r="I22" i="2"/>
  <c r="J22" i="2" s="1"/>
  <c r="K22" i="2" s="1"/>
  <c r="L22" i="2" s="1"/>
  <c r="I23" i="2"/>
  <c r="I24" i="2"/>
  <c r="J24" i="2" s="1"/>
  <c r="I25" i="2"/>
  <c r="J25" i="2" s="1"/>
  <c r="I26" i="2"/>
  <c r="J26" i="2" s="1"/>
  <c r="I27" i="2"/>
  <c r="I28" i="2"/>
  <c r="J28" i="2" s="1"/>
  <c r="K28" i="2" s="1"/>
  <c r="L28" i="2" s="1"/>
  <c r="P28" i="2" s="1"/>
  <c r="I29" i="2"/>
  <c r="J29" i="2" s="1"/>
  <c r="I30" i="2"/>
  <c r="J30" i="2" s="1"/>
  <c r="K30" i="2" s="1"/>
  <c r="L30" i="2" s="1"/>
  <c r="I4" i="2"/>
  <c r="J4" i="2" s="1"/>
  <c r="K4" i="2" s="1"/>
  <c r="L4" i="2" s="1"/>
  <c r="P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4" i="2"/>
  <c r="I11" i="2"/>
  <c r="J11" i="2" s="1"/>
  <c r="I10" i="2"/>
  <c r="I9" i="2"/>
  <c r="J9" i="2" s="1"/>
  <c r="I8" i="2"/>
  <c r="J8" i="2" s="1"/>
  <c r="I7" i="2"/>
  <c r="J7" i="2" s="1"/>
  <c r="K7" i="2" s="1"/>
  <c r="L7" i="2" s="1"/>
  <c r="M7" i="2" s="1"/>
  <c r="I6" i="2"/>
  <c r="I5" i="2"/>
  <c r="J5" i="2" s="1"/>
  <c r="H5" i="1"/>
  <c r="I5" i="1" s="1"/>
  <c r="H6" i="1"/>
  <c r="I6" i="1" s="1"/>
  <c r="H7" i="1"/>
  <c r="I7" i="1" s="1"/>
  <c r="H8" i="1"/>
  <c r="I8" i="1" s="1"/>
  <c r="H9" i="1"/>
  <c r="I9" i="1" s="1"/>
  <c r="J9" i="1" s="1"/>
  <c r="K9" i="1" s="1"/>
  <c r="H10" i="1"/>
  <c r="I10" i="1" s="1"/>
  <c r="H11" i="1"/>
  <c r="I11" i="1" s="1"/>
  <c r="H4" i="1"/>
  <c r="I4" i="1" s="1"/>
  <c r="B21" i="1"/>
  <c r="F5" i="1"/>
  <c r="F6" i="1"/>
  <c r="F7" i="1"/>
  <c r="F8" i="1"/>
  <c r="F9" i="1"/>
  <c r="F10" i="1"/>
  <c r="F11" i="1"/>
  <c r="E4" i="1"/>
  <c r="F4" i="1"/>
  <c r="E5" i="1"/>
  <c r="E6" i="1"/>
  <c r="E7" i="1"/>
  <c r="E8" i="1"/>
  <c r="E9" i="1"/>
  <c r="E10" i="1"/>
  <c r="E11" i="1"/>
  <c r="B45" i="2" l="1"/>
  <c r="H19" i="2"/>
  <c r="H29" i="2"/>
  <c r="H28" i="2"/>
  <c r="Q28" i="2" s="1"/>
  <c r="H22" i="2"/>
  <c r="H23" i="2"/>
  <c r="H9" i="2"/>
  <c r="H8" i="2"/>
  <c r="B46" i="2"/>
  <c r="H20" i="2" s="1"/>
  <c r="Q20" i="2" s="1"/>
  <c r="H10" i="2"/>
  <c r="H18" i="2"/>
  <c r="H5" i="2"/>
  <c r="H21" i="2"/>
  <c r="K21" i="2"/>
  <c r="L21" i="2" s="1"/>
  <c r="M26" i="2"/>
  <c r="K26" i="2"/>
  <c r="L26" i="2" s="1"/>
  <c r="K18" i="2"/>
  <c r="L18" i="2" s="1"/>
  <c r="K11" i="2"/>
  <c r="L11" i="2" s="1"/>
  <c r="N11" i="2" s="1"/>
  <c r="K25" i="2"/>
  <c r="L25" i="2" s="1"/>
  <c r="K17" i="2"/>
  <c r="L17" i="2" s="1"/>
  <c r="K24" i="2"/>
  <c r="L24" i="2" s="1"/>
  <c r="K16" i="2"/>
  <c r="L16" i="2" s="1"/>
  <c r="M16" i="2"/>
  <c r="K29" i="2"/>
  <c r="L29" i="2" s="1"/>
  <c r="M5" i="2"/>
  <c r="K5" i="2"/>
  <c r="L5" i="2" s="1"/>
  <c r="N5" i="2" s="1"/>
  <c r="P23" i="2"/>
  <c r="N23" i="2"/>
  <c r="N30" i="2"/>
  <c r="P30" i="2"/>
  <c r="N22" i="2"/>
  <c r="P22" i="2"/>
  <c r="N14" i="2"/>
  <c r="P14" i="2"/>
  <c r="K13" i="2"/>
  <c r="L13" i="2" s="1"/>
  <c r="M15" i="2"/>
  <c r="N15" i="2"/>
  <c r="P15" i="2"/>
  <c r="K8" i="2"/>
  <c r="L8" i="2" s="1"/>
  <c r="N8" i="2" s="1"/>
  <c r="K9" i="2"/>
  <c r="L9" i="2" s="1"/>
  <c r="N9" i="2" s="1"/>
  <c r="K10" i="2"/>
  <c r="L10" i="2" s="1"/>
  <c r="K27" i="2"/>
  <c r="L27" i="2" s="1"/>
  <c r="K19" i="2"/>
  <c r="L19" i="2" s="1"/>
  <c r="N28" i="2"/>
  <c r="N20" i="2"/>
  <c r="N12" i="2"/>
  <c r="M23" i="2"/>
  <c r="M30" i="2"/>
  <c r="M22" i="2"/>
  <c r="M14" i="2"/>
  <c r="M6" i="2"/>
  <c r="M28" i="2"/>
  <c r="M20" i="2"/>
  <c r="M12" i="2"/>
  <c r="M4" i="2"/>
  <c r="N6" i="2"/>
  <c r="P6" i="2"/>
  <c r="P5" i="2"/>
  <c r="N7" i="2"/>
  <c r="P7" i="2"/>
  <c r="N4" i="2"/>
  <c r="N10" i="2"/>
  <c r="P10" i="2"/>
  <c r="P9" i="2"/>
  <c r="O9" i="1"/>
  <c r="M9" i="1"/>
  <c r="J11" i="1"/>
  <c r="K11" i="1" s="1"/>
  <c r="L11" i="1"/>
  <c r="J10" i="1"/>
  <c r="K10" i="1" s="1"/>
  <c r="L10" i="1"/>
  <c r="J8" i="1"/>
  <c r="K8" i="1" s="1"/>
  <c r="J7" i="1"/>
  <c r="K7" i="1" s="1"/>
  <c r="J6" i="1"/>
  <c r="K6" i="1" s="1"/>
  <c r="L6" i="1"/>
  <c r="J5" i="1"/>
  <c r="K5" i="1" s="1"/>
  <c r="J4" i="1"/>
  <c r="K4" i="1" s="1"/>
  <c r="L9" i="1"/>
  <c r="B22" i="1"/>
  <c r="G4" i="1" s="1"/>
  <c r="H15" i="2" l="1"/>
  <c r="Q15" i="2" s="1"/>
  <c r="H12" i="2"/>
  <c r="Q12" i="2" s="1"/>
  <c r="Q6" i="2"/>
  <c r="O11" i="2"/>
  <c r="H25" i="2"/>
  <c r="O8" i="2"/>
  <c r="H24" i="2"/>
  <c r="H17" i="2"/>
  <c r="H13" i="2"/>
  <c r="H16" i="2"/>
  <c r="H30" i="2"/>
  <c r="O30" i="2" s="1"/>
  <c r="H27" i="2"/>
  <c r="O23" i="2"/>
  <c r="H14" i="2"/>
  <c r="O14" i="2" s="1"/>
  <c r="H11" i="2"/>
  <c r="Q23" i="2"/>
  <c r="H26" i="2"/>
  <c r="H4" i="2"/>
  <c r="Q4" i="2" s="1"/>
  <c r="H6" i="2"/>
  <c r="O6" i="2" s="1"/>
  <c r="O9" i="2"/>
  <c r="Q22" i="2"/>
  <c r="H7" i="2"/>
  <c r="O7" i="2" s="1"/>
  <c r="O22" i="2"/>
  <c r="Q5" i="2"/>
  <c r="O12" i="2"/>
  <c r="Q7" i="2"/>
  <c r="Q9" i="2"/>
  <c r="O20" i="2"/>
  <c r="O15" i="2"/>
  <c r="O10" i="2"/>
  <c r="Q10" i="2"/>
  <c r="O28" i="2"/>
  <c r="O5" i="2"/>
  <c r="P19" i="2"/>
  <c r="Q19" i="2" s="1"/>
  <c r="N19" i="2"/>
  <c r="O19" i="2" s="1"/>
  <c r="M19" i="2"/>
  <c r="N16" i="2"/>
  <c r="P16" i="2"/>
  <c r="Q16" i="2" s="1"/>
  <c r="M11" i="2"/>
  <c r="N18" i="2"/>
  <c r="O18" i="2" s="1"/>
  <c r="P18" i="2"/>
  <c r="Q18" i="2" s="1"/>
  <c r="N27" i="2"/>
  <c r="O27" i="2" s="1"/>
  <c r="P27" i="2"/>
  <c r="Q27" i="2" s="1"/>
  <c r="P13" i="2"/>
  <c r="N13" i="2"/>
  <c r="N24" i="2"/>
  <c r="O24" i="2" s="1"/>
  <c r="P24" i="2"/>
  <c r="Q24" i="2" s="1"/>
  <c r="M27" i="2"/>
  <c r="M9" i="2"/>
  <c r="M13" i="2"/>
  <c r="M24" i="2"/>
  <c r="M18" i="2"/>
  <c r="P8" i="2"/>
  <c r="Q8" i="2" s="1"/>
  <c r="M10" i="2"/>
  <c r="M17" i="2"/>
  <c r="N26" i="2"/>
  <c r="O26" i="2" s="1"/>
  <c r="P26" i="2"/>
  <c r="Q26" i="2" s="1"/>
  <c r="N17" i="2"/>
  <c r="O17" i="2" s="1"/>
  <c r="P17" i="2"/>
  <c r="P11" i="2"/>
  <c r="M8" i="2"/>
  <c r="N29" i="2"/>
  <c r="O29" i="2" s="1"/>
  <c r="P29" i="2"/>
  <c r="Q29" i="2" s="1"/>
  <c r="N25" i="2"/>
  <c r="P25" i="2"/>
  <c r="N21" i="2"/>
  <c r="O21" i="2" s="1"/>
  <c r="P21" i="2"/>
  <c r="Q21" i="2" s="1"/>
  <c r="M29" i="2"/>
  <c r="M25" i="2"/>
  <c r="M21" i="2"/>
  <c r="P4" i="1"/>
  <c r="O8" i="1"/>
  <c r="M8" i="1"/>
  <c r="O7" i="1"/>
  <c r="M7" i="1"/>
  <c r="O4" i="1"/>
  <c r="M4" i="1"/>
  <c r="N4" i="1" s="1"/>
  <c r="O11" i="1"/>
  <c r="M11" i="1"/>
  <c r="L7" i="1"/>
  <c r="M10" i="1"/>
  <c r="O10" i="1"/>
  <c r="O5" i="1"/>
  <c r="M5" i="1"/>
  <c r="O6" i="1"/>
  <c r="M6" i="1"/>
  <c r="L8" i="1"/>
  <c r="L5" i="1"/>
  <c r="L4" i="1"/>
  <c r="G8" i="1"/>
  <c r="G10" i="1"/>
  <c r="G9" i="1"/>
  <c r="G11" i="1"/>
  <c r="G6" i="1"/>
  <c r="G7" i="1"/>
  <c r="G5" i="1"/>
  <c r="Q25" i="2" l="1"/>
  <c r="Q30" i="2"/>
  <c r="O25" i="2"/>
  <c r="O4" i="2"/>
  <c r="Q14" i="2"/>
  <c r="O13" i="2"/>
  <c r="O31" i="2" s="1"/>
  <c r="O32" i="2" s="1"/>
  <c r="O16" i="2"/>
  <c r="Q11" i="2"/>
  <c r="Q13" i="2"/>
  <c r="Q31" i="2" s="1"/>
  <c r="Q32" i="2" s="1"/>
  <c r="Q17" i="2"/>
  <c r="P11" i="1"/>
  <c r="N11" i="1"/>
  <c r="P9" i="1"/>
  <c r="N9" i="1"/>
  <c r="P10" i="1"/>
  <c r="N10" i="1"/>
  <c r="P5" i="1"/>
  <c r="N5" i="1"/>
  <c r="N12" i="1" s="1"/>
  <c r="N13" i="1" s="1"/>
  <c r="P6" i="1"/>
  <c r="P12" i="1" s="1"/>
  <c r="P13" i="1" s="1"/>
  <c r="N6" i="1"/>
  <c r="P8" i="1"/>
  <c r="N8" i="1"/>
  <c r="P7" i="1"/>
  <c r="N7" i="1"/>
</calcChain>
</file>

<file path=xl/sharedStrings.xml><?xml version="1.0" encoding="utf-8"?>
<sst xmlns="http://schemas.openxmlformats.org/spreadsheetml/2006/main" count="65" uniqueCount="33">
  <si>
    <t>S0</t>
  </si>
  <si>
    <t>path 1</t>
  </si>
  <si>
    <t>path 2</t>
  </si>
  <si>
    <t>path 3</t>
  </si>
  <si>
    <t>path id</t>
  </si>
  <si>
    <t>num down</t>
  </si>
  <si>
    <t>num up</t>
  </si>
  <si>
    <t>U</t>
  </si>
  <si>
    <t>D</t>
  </si>
  <si>
    <t>R</t>
  </si>
  <si>
    <t>K</t>
  </si>
  <si>
    <t>Prob Up</t>
  </si>
  <si>
    <t>Prob Down</t>
  </si>
  <si>
    <t>prob</t>
  </si>
  <si>
    <t>price 0</t>
  </si>
  <si>
    <t>price 1</t>
  </si>
  <si>
    <t>price 2</t>
  </si>
  <si>
    <t>price 3</t>
  </si>
  <si>
    <t>PathAvg</t>
  </si>
  <si>
    <t>CALL</t>
  </si>
  <si>
    <t>PUT</t>
  </si>
  <si>
    <t>payoff</t>
  </si>
  <si>
    <t>expected</t>
  </si>
  <si>
    <t>European</t>
  </si>
  <si>
    <t>sum</t>
  </si>
  <si>
    <t>discouted</t>
  </si>
  <si>
    <t>num remain</t>
  </si>
  <si>
    <t>T</t>
  </si>
  <si>
    <t>sigma</t>
  </si>
  <si>
    <t>Prob Remain</t>
  </si>
  <si>
    <t>dt</t>
  </si>
  <si>
    <t>dx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</si>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</sst>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2" fillId="2" borderId="1" xfId="1"/>
    <xf numFmtId="0" fontId="1" fillId="4" borderId="0" xfId="3"/>
    <xf numFmtId="0" fontId="3" fillId="3" borderId="2" xfId="2"/>
  </cellXfs>
  <cellStyles count="4">
    <cellStyle name="60% - Accent1" xfId="3" builtinId="32"/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B22" sqref="A15:B22"/>
    </sheetView>
  </sheetViews>
  <sheetFormatPr defaultRowHeight="15" x14ac:dyDescent="0.25"/>
  <cols>
    <col min="1" max="1" width="10.7109375" bestFit="1" customWidth="1"/>
    <col min="6" max="6" width="10.42578125" bestFit="1" customWidth="1"/>
  </cols>
  <sheetData>
    <row r="1" spans="1:16" x14ac:dyDescent="0.25">
      <c r="M1" s="2" t="s">
        <v>23</v>
      </c>
      <c r="N1" s="2"/>
      <c r="O1" s="2"/>
      <c r="P1" s="2"/>
    </row>
    <row r="2" spans="1:16" x14ac:dyDescent="0.25">
      <c r="M2" s="2" t="s">
        <v>19</v>
      </c>
      <c r="N2" s="2"/>
      <c r="O2" s="2" t="s">
        <v>20</v>
      </c>
      <c r="P2" s="2"/>
    </row>
    <row r="3" spans="1:16" x14ac:dyDescent="0.25">
      <c r="A3" s="1" t="s">
        <v>4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2" t="s">
        <v>21</v>
      </c>
      <c r="N3" s="2" t="s">
        <v>22</v>
      </c>
      <c r="O3" s="2" t="s">
        <v>21</v>
      </c>
      <c r="P3" s="2" t="s">
        <v>22</v>
      </c>
    </row>
    <row r="4" spans="1:16" x14ac:dyDescent="0.25">
      <c r="A4" s="1">
        <v>0</v>
      </c>
      <c r="B4" s="1">
        <v>0</v>
      </c>
      <c r="C4" s="1">
        <v>0</v>
      </c>
      <c r="D4" s="1">
        <v>0</v>
      </c>
      <c r="E4" s="1">
        <f>COUNTIF(B4:D4,1)</f>
        <v>0</v>
      </c>
      <c r="F4" s="1">
        <f>COUNTIF(B4:D4,0)</f>
        <v>3</v>
      </c>
      <c r="G4" s="1">
        <f>($B$21^E4)*($B$22^F4)</f>
        <v>9.1125000000000039E-2</v>
      </c>
      <c r="H4" s="1">
        <f>$B$15</f>
        <v>100</v>
      </c>
      <c r="I4" s="1">
        <f>H4*((1+$B$16)*B4+(1+$B$17)*(1-B4))</f>
        <v>90</v>
      </c>
      <c r="J4" s="1">
        <f>I4*((1+$B$16)*C4+(1+$B$17)*(1-C4))</f>
        <v>81</v>
      </c>
      <c r="K4" s="1">
        <f>J4*((1+$B$16)*D4+(1+$B$17)*(1-D4))</f>
        <v>72.900000000000006</v>
      </c>
      <c r="L4" s="1">
        <f>AVERAGE(I4:K4)</f>
        <v>81.3</v>
      </c>
      <c r="M4" s="2">
        <f>MAX(K4-$B$19, 0)</f>
        <v>0</v>
      </c>
      <c r="N4" s="2">
        <f>$G4*M4</f>
        <v>0</v>
      </c>
      <c r="O4" s="2">
        <f>MAX(0,$B$19-K4)</f>
        <v>57.099999999999994</v>
      </c>
      <c r="P4" s="2">
        <f>$G4*O4</f>
        <v>5.203237500000002</v>
      </c>
    </row>
    <row r="5" spans="1:16" x14ac:dyDescent="0.25">
      <c r="A5" s="1">
        <v>1</v>
      </c>
      <c r="B5" s="1">
        <v>0</v>
      </c>
      <c r="C5" s="1">
        <v>0</v>
      </c>
      <c r="D5" s="1">
        <v>1</v>
      </c>
      <c r="E5" s="1">
        <f t="shared" ref="E5:E11" si="0">COUNTIF(B5:D5,1)</f>
        <v>1</v>
      </c>
      <c r="F5" s="1">
        <f t="shared" ref="F5:F11" si="1">COUNTIF(B5:D5,0)</f>
        <v>2</v>
      </c>
      <c r="G5" s="1">
        <f t="shared" ref="G5:G11" si="2">($B$21^E5)*($B$22^F5)</f>
        <v>0.11137500000000003</v>
      </c>
      <c r="H5" s="1">
        <f t="shared" ref="H5:H11" si="3">$B$15</f>
        <v>100</v>
      </c>
      <c r="I5" s="1">
        <f t="shared" ref="I5:I11" si="4">H5*((1+$B$16)*B5+(1+$B$17)*(1-B5))</f>
        <v>90</v>
      </c>
      <c r="J5" s="1">
        <f t="shared" ref="J5:J11" si="5">I5*((1+$B$16)*C5+(1+$B$17)*(1-C5))</f>
        <v>81</v>
      </c>
      <c r="K5" s="1">
        <f t="shared" ref="K5:K11" si="6">J5*((1+$B$16)*D5+(1+$B$17)*(1-D5))</f>
        <v>89.100000000000009</v>
      </c>
      <c r="L5" s="1">
        <f t="shared" ref="L5:L11" si="7">AVERAGE(I5:K5)</f>
        <v>86.7</v>
      </c>
      <c r="M5" s="2">
        <f t="shared" ref="M5:M11" si="8">MAX(K5-$B$19, 0)</f>
        <v>0</v>
      </c>
      <c r="N5" s="2">
        <f>$G5*M5</f>
        <v>0</v>
      </c>
      <c r="O5" s="2">
        <f t="shared" ref="O5:O11" si="9">MAX(0,$B$19-K5)</f>
        <v>40.899999999999991</v>
      </c>
      <c r="P5" s="2">
        <f>$G5*O5</f>
        <v>4.5552375000000005</v>
      </c>
    </row>
    <row r="6" spans="1:16" x14ac:dyDescent="0.25">
      <c r="A6" s="1">
        <v>2</v>
      </c>
      <c r="B6" s="1">
        <v>0</v>
      </c>
      <c r="C6" s="1">
        <v>1</v>
      </c>
      <c r="D6" s="1">
        <v>0</v>
      </c>
      <c r="E6" s="1">
        <f t="shared" si="0"/>
        <v>1</v>
      </c>
      <c r="F6" s="1">
        <f t="shared" si="1"/>
        <v>2</v>
      </c>
      <c r="G6" s="1">
        <f t="shared" si="2"/>
        <v>0.11137500000000003</v>
      </c>
      <c r="H6" s="1">
        <f t="shared" si="3"/>
        <v>100</v>
      </c>
      <c r="I6" s="1">
        <f t="shared" si="4"/>
        <v>90</v>
      </c>
      <c r="J6" s="1">
        <f t="shared" si="5"/>
        <v>99.000000000000014</v>
      </c>
      <c r="K6" s="1">
        <f t="shared" si="6"/>
        <v>89.100000000000009</v>
      </c>
      <c r="L6" s="1">
        <f t="shared" si="7"/>
        <v>92.7</v>
      </c>
      <c r="M6" s="2">
        <f t="shared" si="8"/>
        <v>0</v>
      </c>
      <c r="N6" s="2">
        <f>$G6*M6</f>
        <v>0</v>
      </c>
      <c r="O6" s="2">
        <f t="shared" si="9"/>
        <v>40.899999999999991</v>
      </c>
      <c r="P6" s="2">
        <f>$G6*O6</f>
        <v>4.5552375000000005</v>
      </c>
    </row>
    <row r="7" spans="1:16" x14ac:dyDescent="0.25">
      <c r="A7" s="1">
        <v>3</v>
      </c>
      <c r="B7" s="1">
        <v>0</v>
      </c>
      <c r="C7" s="1">
        <v>1</v>
      </c>
      <c r="D7" s="1">
        <v>1</v>
      </c>
      <c r="E7" s="1">
        <f t="shared" si="0"/>
        <v>2</v>
      </c>
      <c r="F7" s="1">
        <f t="shared" si="1"/>
        <v>1</v>
      </c>
      <c r="G7" s="1">
        <f t="shared" si="2"/>
        <v>0.136125</v>
      </c>
      <c r="H7" s="1">
        <f t="shared" si="3"/>
        <v>100</v>
      </c>
      <c r="I7" s="1">
        <f t="shared" si="4"/>
        <v>90</v>
      </c>
      <c r="J7" s="1">
        <f t="shared" si="5"/>
        <v>99.000000000000014</v>
      </c>
      <c r="K7" s="1">
        <f t="shared" si="6"/>
        <v>108.90000000000002</v>
      </c>
      <c r="L7" s="1">
        <f t="shared" si="7"/>
        <v>99.300000000000011</v>
      </c>
      <c r="M7" s="2">
        <f t="shared" si="8"/>
        <v>0</v>
      </c>
      <c r="N7" s="2">
        <f>$G7*M7</f>
        <v>0</v>
      </c>
      <c r="O7" s="2">
        <f t="shared" si="9"/>
        <v>21.09999999999998</v>
      </c>
      <c r="P7" s="2">
        <f>$G7*O7</f>
        <v>2.8722374999999971</v>
      </c>
    </row>
    <row r="8" spans="1:16" x14ac:dyDescent="0.25">
      <c r="A8" s="1">
        <v>4</v>
      </c>
      <c r="B8" s="1">
        <v>1</v>
      </c>
      <c r="C8" s="1">
        <v>0</v>
      </c>
      <c r="D8" s="1">
        <v>0</v>
      </c>
      <c r="E8" s="1">
        <f t="shared" si="0"/>
        <v>1</v>
      </c>
      <c r="F8" s="1">
        <f t="shared" si="1"/>
        <v>2</v>
      </c>
      <c r="G8" s="1">
        <f t="shared" si="2"/>
        <v>0.11137500000000003</v>
      </c>
      <c r="H8" s="1">
        <f t="shared" si="3"/>
        <v>100</v>
      </c>
      <c r="I8" s="1">
        <f t="shared" si="4"/>
        <v>110.00000000000001</v>
      </c>
      <c r="J8" s="1">
        <f t="shared" si="5"/>
        <v>99.000000000000014</v>
      </c>
      <c r="K8" s="1">
        <f t="shared" si="6"/>
        <v>89.100000000000009</v>
      </c>
      <c r="L8" s="1">
        <f t="shared" si="7"/>
        <v>99.366666666666674</v>
      </c>
      <c r="M8" s="2">
        <f t="shared" si="8"/>
        <v>0</v>
      </c>
      <c r="N8" s="2">
        <f>$G8*M8</f>
        <v>0</v>
      </c>
      <c r="O8" s="2">
        <f t="shared" si="9"/>
        <v>40.899999999999991</v>
      </c>
      <c r="P8" s="2">
        <f>$G8*O8</f>
        <v>4.5552375000000005</v>
      </c>
    </row>
    <row r="9" spans="1:16" x14ac:dyDescent="0.25">
      <c r="A9" s="1">
        <v>5</v>
      </c>
      <c r="B9" s="1">
        <v>1</v>
      </c>
      <c r="C9" s="1">
        <v>0</v>
      </c>
      <c r="D9" s="1">
        <v>1</v>
      </c>
      <c r="E9" s="1">
        <f t="shared" si="0"/>
        <v>2</v>
      </c>
      <c r="F9" s="1">
        <f t="shared" si="1"/>
        <v>1</v>
      </c>
      <c r="G9" s="1">
        <f t="shared" si="2"/>
        <v>0.136125</v>
      </c>
      <c r="H9" s="1">
        <f t="shared" si="3"/>
        <v>100</v>
      </c>
      <c r="I9" s="1">
        <f t="shared" si="4"/>
        <v>110.00000000000001</v>
      </c>
      <c r="J9" s="1">
        <f t="shared" si="5"/>
        <v>99.000000000000014</v>
      </c>
      <c r="K9" s="1">
        <f t="shared" si="6"/>
        <v>108.90000000000002</v>
      </c>
      <c r="L9" s="1">
        <f t="shared" si="7"/>
        <v>105.96666666666668</v>
      </c>
      <c r="M9" s="2">
        <f t="shared" si="8"/>
        <v>0</v>
      </c>
      <c r="N9" s="2">
        <f>$G9*M9</f>
        <v>0</v>
      </c>
      <c r="O9" s="2">
        <f t="shared" si="9"/>
        <v>21.09999999999998</v>
      </c>
      <c r="P9" s="2">
        <f>$G9*O9</f>
        <v>2.8722374999999971</v>
      </c>
    </row>
    <row r="10" spans="1:16" x14ac:dyDescent="0.25">
      <c r="A10" s="1">
        <v>6</v>
      </c>
      <c r="B10" s="1">
        <v>1</v>
      </c>
      <c r="C10" s="1">
        <v>1</v>
      </c>
      <c r="D10" s="1">
        <v>0</v>
      </c>
      <c r="E10" s="1">
        <f t="shared" si="0"/>
        <v>2</v>
      </c>
      <c r="F10" s="1">
        <f t="shared" si="1"/>
        <v>1</v>
      </c>
      <c r="G10" s="1">
        <f t="shared" si="2"/>
        <v>0.136125</v>
      </c>
      <c r="H10" s="1">
        <f t="shared" si="3"/>
        <v>100</v>
      </c>
      <c r="I10" s="1">
        <f t="shared" si="4"/>
        <v>110.00000000000001</v>
      </c>
      <c r="J10" s="1">
        <f t="shared" si="5"/>
        <v>121.00000000000003</v>
      </c>
      <c r="K10" s="1">
        <f t="shared" si="6"/>
        <v>108.90000000000003</v>
      </c>
      <c r="L10" s="1">
        <f t="shared" si="7"/>
        <v>113.30000000000003</v>
      </c>
      <c r="M10" s="2">
        <f t="shared" si="8"/>
        <v>0</v>
      </c>
      <c r="N10" s="2">
        <f>$G10*M10</f>
        <v>0</v>
      </c>
      <c r="O10" s="2">
        <f t="shared" si="9"/>
        <v>21.099999999999966</v>
      </c>
      <c r="P10" s="2">
        <f>$G10*O10</f>
        <v>2.8722374999999953</v>
      </c>
    </row>
    <row r="11" spans="1:16" x14ac:dyDescent="0.25">
      <c r="A11" s="1">
        <v>7</v>
      </c>
      <c r="B11" s="1">
        <v>1</v>
      </c>
      <c r="C11" s="1">
        <v>1</v>
      </c>
      <c r="D11" s="1">
        <v>1</v>
      </c>
      <c r="E11" s="1">
        <f t="shared" si="0"/>
        <v>3</v>
      </c>
      <c r="F11" s="1">
        <f t="shared" si="1"/>
        <v>0</v>
      </c>
      <c r="G11" s="1">
        <f t="shared" si="2"/>
        <v>0.16637499999999994</v>
      </c>
      <c r="H11" s="1">
        <f t="shared" si="3"/>
        <v>100</v>
      </c>
      <c r="I11" s="1">
        <f t="shared" si="4"/>
        <v>110.00000000000001</v>
      </c>
      <c r="J11" s="1">
        <f t="shared" si="5"/>
        <v>121.00000000000003</v>
      </c>
      <c r="K11" s="1">
        <f t="shared" si="6"/>
        <v>133.10000000000005</v>
      </c>
      <c r="L11" s="1">
        <f t="shared" si="7"/>
        <v>121.36666666666672</v>
      </c>
      <c r="M11" s="2">
        <f t="shared" si="8"/>
        <v>3.1000000000000512</v>
      </c>
      <c r="N11" s="2">
        <f>$G11*M11</f>
        <v>0.51576250000000834</v>
      </c>
      <c r="O11" s="2">
        <f t="shared" si="9"/>
        <v>0</v>
      </c>
      <c r="P11" s="2">
        <f>$G11*O11</f>
        <v>0</v>
      </c>
    </row>
    <row r="12" spans="1:16" x14ac:dyDescent="0.25">
      <c r="M12" s="2" t="s">
        <v>24</v>
      </c>
      <c r="N12" s="2">
        <f>SUM(N4:N11)</f>
        <v>0.51576250000000834</v>
      </c>
      <c r="O12" s="2" t="s">
        <v>24</v>
      </c>
      <c r="P12" s="2">
        <f>SUM(P4:P11)</f>
        <v>27.485662499999989</v>
      </c>
    </row>
    <row r="13" spans="1:16" x14ac:dyDescent="0.25">
      <c r="M13" s="2" t="s">
        <v>25</v>
      </c>
      <c r="N13" s="2">
        <f>N12/((1+$B$18)^3)</f>
        <v>0.50059400117053987</v>
      </c>
      <c r="O13" s="2" t="s">
        <v>25</v>
      </c>
      <c r="P13" s="2">
        <f>P12/((1+$B$18)^3)</f>
        <v>26.677313231764302</v>
      </c>
    </row>
    <row r="14" spans="1:16" ht="15.75" thickBot="1" x14ac:dyDescent="0.3"/>
    <row r="15" spans="1:16" ht="16.5" thickTop="1" thickBot="1" x14ac:dyDescent="0.3">
      <c r="A15" s="3" t="s">
        <v>0</v>
      </c>
      <c r="B15" s="3">
        <v>100</v>
      </c>
    </row>
    <row r="16" spans="1:16" ht="16.5" thickTop="1" thickBot="1" x14ac:dyDescent="0.3">
      <c r="A16" s="3" t="s">
        <v>7</v>
      </c>
      <c r="B16" s="3">
        <v>0.1</v>
      </c>
    </row>
    <row r="17" spans="1:2" ht="16.5" thickTop="1" thickBot="1" x14ac:dyDescent="0.3">
      <c r="A17" s="3" t="s">
        <v>8</v>
      </c>
      <c r="B17" s="3">
        <v>-0.1</v>
      </c>
    </row>
    <row r="18" spans="1:2" ht="16.5" thickTop="1" thickBot="1" x14ac:dyDescent="0.3">
      <c r="A18" s="3" t="s">
        <v>9</v>
      </c>
      <c r="B18" s="3">
        <v>0.01</v>
      </c>
    </row>
    <row r="19" spans="1:2" ht="16.5" thickTop="1" thickBot="1" x14ac:dyDescent="0.3">
      <c r="A19" s="3" t="s">
        <v>10</v>
      </c>
      <c r="B19" s="3">
        <v>130</v>
      </c>
    </row>
    <row r="20" spans="1:2" ht="16.5" thickTop="1" thickBot="1" x14ac:dyDescent="0.3">
      <c r="A20" s="3"/>
      <c r="B20" s="3"/>
    </row>
    <row r="21" spans="1:2" ht="16.5" thickTop="1" thickBot="1" x14ac:dyDescent="0.3">
      <c r="A21" s="3" t="s">
        <v>11</v>
      </c>
      <c r="B21" s="3">
        <f>(B18-B17)/(B16-B17)</f>
        <v>0.54999999999999993</v>
      </c>
    </row>
    <row r="22" spans="1:2" ht="16.5" thickTop="1" thickBot="1" x14ac:dyDescent="0.3">
      <c r="A22" s="3" t="s">
        <v>12</v>
      </c>
      <c r="B22" s="3">
        <f>1-B21</f>
        <v>0.45000000000000007</v>
      </c>
    </row>
    <row r="23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0F23-5E58-4A2D-A1C8-010FDE2F7F4D}">
  <dimension ref="A1:Q47"/>
  <sheetViews>
    <sheetView tabSelected="1" workbookViewId="0">
      <selection activeCell="Q37" sqref="Q37"/>
    </sheetView>
  </sheetViews>
  <sheetFormatPr defaultRowHeight="15" x14ac:dyDescent="0.25"/>
  <cols>
    <col min="1" max="1" width="12.28515625" bestFit="1" customWidth="1"/>
    <col min="6" max="6" width="10.42578125" bestFit="1" customWidth="1"/>
    <col min="7" max="7" width="11.7109375" bestFit="1" customWidth="1"/>
  </cols>
  <sheetData>
    <row r="1" spans="1:17" x14ac:dyDescent="0.25">
      <c r="N1" s="2" t="s">
        <v>23</v>
      </c>
      <c r="O1" s="2"/>
      <c r="P1" s="2"/>
      <c r="Q1" s="2"/>
    </row>
    <row r="2" spans="1:17" x14ac:dyDescent="0.25">
      <c r="N2" s="2" t="s">
        <v>19</v>
      </c>
      <c r="O2" s="2"/>
      <c r="P2" s="2" t="s">
        <v>20</v>
      </c>
      <c r="Q2" s="2"/>
    </row>
    <row r="3" spans="1:17" x14ac:dyDescent="0.25">
      <c r="A3" s="1" t="s">
        <v>4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26</v>
      </c>
      <c r="G3" s="1" t="s">
        <v>5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2" t="s">
        <v>21</v>
      </c>
      <c r="O3" s="2" t="s">
        <v>22</v>
      </c>
      <c r="P3" s="2" t="s">
        <v>21</v>
      </c>
      <c r="Q3" s="2" t="s">
        <v>22</v>
      </c>
    </row>
    <row r="4" spans="1:17" x14ac:dyDescent="0.25">
      <c r="A4" s="1">
        <v>0</v>
      </c>
      <c r="B4" s="1">
        <v>0</v>
      </c>
      <c r="C4" s="1">
        <v>0</v>
      </c>
      <c r="D4" s="1">
        <v>0</v>
      </c>
      <c r="E4" s="1">
        <f>COUNTIF(B4:D4,2)</f>
        <v>0</v>
      </c>
      <c r="F4" s="1">
        <f>COUNTIF(B4:D4,1)</f>
        <v>0</v>
      </c>
      <c r="G4" s="1">
        <f>COUNTIF(B4:D4,0)</f>
        <v>3</v>
      </c>
      <c r="H4" s="1">
        <f>($B$44^E4)*($B$45^G4)*($B$46^F4)</f>
        <v>2.2543738595164557E-2</v>
      </c>
      <c r="I4" s="1">
        <f>$B$34</f>
        <v>30</v>
      </c>
      <c r="J4" s="1">
        <f>I4*EXP((B4-1)*$B$41)</f>
        <v>23.482334319742424</v>
      </c>
      <c r="K4" s="1">
        <f>J4*EXP((C4-1)*$B$41)</f>
        <v>18.380667503471763</v>
      </c>
      <c r="L4" s="1">
        <f>K4*EXP((D4-1)*$B$41)</f>
        <v>14.387365977884976</v>
      </c>
      <c r="M4" s="1">
        <f>AVERAGE(J4:L4)</f>
        <v>18.750122600366389</v>
      </c>
      <c r="N4" s="2">
        <f>MAX(L4-$B$38, 0)</f>
        <v>0</v>
      </c>
      <c r="O4" s="2">
        <f>$H4*N4</f>
        <v>0</v>
      </c>
      <c r="P4" s="2">
        <f>MAX(0,$B$38-L4)</f>
        <v>14.612634022115024</v>
      </c>
      <c r="Q4" s="2">
        <f>$H4*P4</f>
        <v>0.32942340158136918</v>
      </c>
    </row>
    <row r="5" spans="1:17" x14ac:dyDescent="0.25">
      <c r="A5" s="1">
        <v>1</v>
      </c>
      <c r="B5" s="1">
        <v>0</v>
      </c>
      <c r="C5" s="1">
        <v>0</v>
      </c>
      <c r="D5" s="1">
        <v>1</v>
      </c>
      <c r="E5" s="1">
        <f t="shared" ref="E5:E30" si="0">COUNTIF(B5:D5,2)</f>
        <v>0</v>
      </c>
      <c r="F5" s="1">
        <f t="shared" ref="F5:F30" si="1">COUNTIF(B5:D5,1)</f>
        <v>1</v>
      </c>
      <c r="G5" s="1">
        <f t="shared" ref="G5:G32" si="2">COUNTIF(B5:D5,0)</f>
        <v>2</v>
      </c>
      <c r="H5" s="1">
        <f t="shared" ref="H5:H30" si="3">($B$44^E5)*($B$45^G5)*($B$46^F5)</f>
        <v>3.9602063250734842E-2</v>
      </c>
      <c r="I5" s="1">
        <f>$B$34</f>
        <v>30</v>
      </c>
      <c r="J5" s="1">
        <f t="shared" ref="J5:J30" si="4">I5*EXP((B5-1)*$B$41)</f>
        <v>23.482334319742424</v>
      </c>
      <c r="K5" s="1">
        <f t="shared" ref="K5:K30" si="5">J5*EXP((C5-1)*$B$41)</f>
        <v>18.380667503471763</v>
      </c>
      <c r="L5" s="1">
        <f t="shared" ref="L5:L30" si="6">K5*EXP((D5-1)*$B$41)</f>
        <v>18.380667503471763</v>
      </c>
      <c r="M5" s="1">
        <f t="shared" ref="M5:M30" si="7">AVERAGE(J5:L5)</f>
        <v>20.081223108895319</v>
      </c>
      <c r="N5" s="2">
        <f>MAX(L5-$B$38, 0)</f>
        <v>0</v>
      </c>
      <c r="O5" s="2">
        <f>$H5*N5</f>
        <v>0</v>
      </c>
      <c r="P5" s="2">
        <f>MAX(0,$B$38-L5)</f>
        <v>10.619332496528237</v>
      </c>
      <c r="Q5" s="2">
        <f>$H5*P5</f>
        <v>0.42054747720809521</v>
      </c>
    </row>
    <row r="6" spans="1:17" x14ac:dyDescent="0.25">
      <c r="A6" s="1">
        <v>2</v>
      </c>
      <c r="B6" s="1">
        <v>0</v>
      </c>
      <c r="C6" s="1">
        <v>0</v>
      </c>
      <c r="D6" s="1">
        <v>2</v>
      </c>
      <c r="E6" s="1">
        <f t="shared" si="0"/>
        <v>1</v>
      </c>
      <c r="F6" s="1">
        <f t="shared" si="1"/>
        <v>0</v>
      </c>
      <c r="G6" s="1">
        <f t="shared" si="2"/>
        <v>2</v>
      </c>
      <c r="H6" s="1">
        <f t="shared" si="3"/>
        <v>1.7656844503188451E-2</v>
      </c>
      <c r="I6" s="1">
        <f>$B$34</f>
        <v>30</v>
      </c>
      <c r="J6" s="1">
        <f t="shared" si="4"/>
        <v>23.482334319742424</v>
      </c>
      <c r="K6" s="1">
        <f t="shared" si="5"/>
        <v>18.380667503471763</v>
      </c>
      <c r="L6" s="1">
        <f t="shared" si="6"/>
        <v>23.482334319742424</v>
      </c>
      <c r="M6" s="1">
        <f t="shared" si="7"/>
        <v>21.781778714318872</v>
      </c>
      <c r="N6" s="2">
        <f>MAX(L6-$B$38, 0)</f>
        <v>0</v>
      </c>
      <c r="O6" s="2">
        <f>$H6*N6</f>
        <v>0</v>
      </c>
      <c r="P6" s="2">
        <f>MAX(0,$B$38-L6)</f>
        <v>5.5176656802575756</v>
      </c>
      <c r="Q6" s="2">
        <f>$H6*P6</f>
        <v>9.7424564936887531E-2</v>
      </c>
    </row>
    <row r="7" spans="1:17" x14ac:dyDescent="0.25">
      <c r="A7" s="1">
        <v>3</v>
      </c>
      <c r="B7" s="1">
        <v>0</v>
      </c>
      <c r="C7" s="1">
        <v>1</v>
      </c>
      <c r="D7" s="1">
        <v>0</v>
      </c>
      <c r="E7" s="1">
        <f t="shared" si="0"/>
        <v>0</v>
      </c>
      <c r="F7" s="1">
        <f t="shared" si="1"/>
        <v>1</v>
      </c>
      <c r="G7" s="1">
        <f t="shared" si="2"/>
        <v>2</v>
      </c>
      <c r="H7" s="1">
        <f t="shared" si="3"/>
        <v>3.9602063250734842E-2</v>
      </c>
      <c r="I7" s="1">
        <f>$B$34</f>
        <v>30</v>
      </c>
      <c r="J7" s="1">
        <f t="shared" si="4"/>
        <v>23.482334319742424</v>
      </c>
      <c r="K7" s="1">
        <f t="shared" si="5"/>
        <v>23.482334319742424</v>
      </c>
      <c r="L7" s="1">
        <f t="shared" si="6"/>
        <v>18.380667503471763</v>
      </c>
      <c r="M7" s="1">
        <f t="shared" si="7"/>
        <v>21.781778714318872</v>
      </c>
      <c r="N7" s="2">
        <f>MAX(L7-$B$38, 0)</f>
        <v>0</v>
      </c>
      <c r="O7" s="2">
        <f>$H7*N7</f>
        <v>0</v>
      </c>
      <c r="P7" s="2">
        <f>MAX(0,$B$38-L7)</f>
        <v>10.619332496528237</v>
      </c>
      <c r="Q7" s="2">
        <f>$H7*P7</f>
        <v>0.42054747720809521</v>
      </c>
    </row>
    <row r="8" spans="1:17" x14ac:dyDescent="0.25">
      <c r="A8" s="1">
        <v>4</v>
      </c>
      <c r="B8" s="1">
        <v>0</v>
      </c>
      <c r="C8" s="1">
        <v>1</v>
      </c>
      <c r="D8" s="1">
        <v>1</v>
      </c>
      <c r="E8" s="1">
        <f t="shared" si="0"/>
        <v>0</v>
      </c>
      <c r="F8" s="1">
        <f t="shared" si="1"/>
        <v>2</v>
      </c>
      <c r="G8" s="1">
        <f t="shared" si="2"/>
        <v>1</v>
      </c>
      <c r="H8" s="1">
        <f t="shared" si="3"/>
        <v>6.9568026931060817E-2</v>
      </c>
      <c r="I8" s="1">
        <f>$B$34</f>
        <v>30</v>
      </c>
      <c r="J8" s="1">
        <f t="shared" si="4"/>
        <v>23.482334319742424</v>
      </c>
      <c r="K8" s="1">
        <f t="shared" si="5"/>
        <v>23.482334319742424</v>
      </c>
      <c r="L8" s="1">
        <f t="shared" si="6"/>
        <v>23.482334319742424</v>
      </c>
      <c r="M8" s="1">
        <f t="shared" si="7"/>
        <v>23.482334319742424</v>
      </c>
      <c r="N8" s="2">
        <f>MAX(L8-$B$38, 0)</f>
        <v>0</v>
      </c>
      <c r="O8" s="2">
        <f>$H8*N8</f>
        <v>0</v>
      </c>
      <c r="P8" s="2">
        <f>MAX(0,$B$38-L8)</f>
        <v>5.5176656802575756</v>
      </c>
      <c r="Q8" s="2">
        <f>$H8*P8</f>
        <v>0.383853114640749</v>
      </c>
    </row>
    <row r="9" spans="1:17" x14ac:dyDescent="0.25">
      <c r="A9" s="1">
        <v>5</v>
      </c>
      <c r="B9" s="1">
        <v>0</v>
      </c>
      <c r="C9" s="1">
        <v>1</v>
      </c>
      <c r="D9" s="1">
        <v>2</v>
      </c>
      <c r="E9" s="1">
        <f t="shared" si="0"/>
        <v>1</v>
      </c>
      <c r="F9" s="1">
        <f t="shared" si="1"/>
        <v>1</v>
      </c>
      <c r="G9" s="1">
        <f t="shared" si="2"/>
        <v>1</v>
      </c>
      <c r="H9" s="1">
        <f t="shared" si="3"/>
        <v>3.1017369628906256E-2</v>
      </c>
      <c r="I9" s="1">
        <f>$B$34</f>
        <v>30</v>
      </c>
      <c r="J9" s="1">
        <f t="shared" si="4"/>
        <v>23.482334319742424</v>
      </c>
      <c r="K9" s="1">
        <f t="shared" si="5"/>
        <v>23.482334319742424</v>
      </c>
      <c r="L9" s="1">
        <f t="shared" si="6"/>
        <v>30</v>
      </c>
      <c r="M9" s="1">
        <f t="shared" si="7"/>
        <v>25.654889546494946</v>
      </c>
      <c r="N9" s="2">
        <f>MAX(L9-$B$38, 0)</f>
        <v>1</v>
      </c>
      <c r="O9" s="2">
        <f>$H9*N9</f>
        <v>3.1017369628906256E-2</v>
      </c>
      <c r="P9" s="2">
        <f>MAX(0,$B$38-L9)</f>
        <v>0</v>
      </c>
      <c r="Q9" s="2">
        <f>$H9*P9</f>
        <v>0</v>
      </c>
    </row>
    <row r="10" spans="1:17" x14ac:dyDescent="0.25">
      <c r="A10" s="1">
        <v>6</v>
      </c>
      <c r="B10" s="1">
        <v>0</v>
      </c>
      <c r="C10" s="1">
        <v>2</v>
      </c>
      <c r="D10" s="1">
        <v>0</v>
      </c>
      <c r="E10" s="1">
        <f t="shared" si="0"/>
        <v>1</v>
      </c>
      <c r="F10" s="1">
        <f t="shared" si="1"/>
        <v>0</v>
      </c>
      <c r="G10" s="1">
        <f t="shared" si="2"/>
        <v>2</v>
      </c>
      <c r="H10" s="1">
        <f t="shared" si="3"/>
        <v>1.7656844503188451E-2</v>
      </c>
      <c r="I10" s="1">
        <f>$B$34</f>
        <v>30</v>
      </c>
      <c r="J10" s="1">
        <f t="shared" si="4"/>
        <v>23.482334319742424</v>
      </c>
      <c r="K10" s="1">
        <f t="shared" si="5"/>
        <v>30</v>
      </c>
      <c r="L10" s="1">
        <f t="shared" si="6"/>
        <v>23.482334319742424</v>
      </c>
      <c r="M10" s="1">
        <f t="shared" si="7"/>
        <v>25.654889546494946</v>
      </c>
      <c r="N10" s="2">
        <f>MAX(L10-$B$38, 0)</f>
        <v>0</v>
      </c>
      <c r="O10" s="2">
        <f>$H10*N10</f>
        <v>0</v>
      </c>
      <c r="P10" s="2">
        <f>MAX(0,$B$38-L10)</f>
        <v>5.5176656802575756</v>
      </c>
      <c r="Q10" s="2">
        <f>$H10*P10</f>
        <v>9.7424564936887531E-2</v>
      </c>
    </row>
    <row r="11" spans="1:17" x14ac:dyDescent="0.25">
      <c r="A11" s="1">
        <v>7</v>
      </c>
      <c r="B11" s="1">
        <v>0</v>
      </c>
      <c r="C11" s="1">
        <v>2</v>
      </c>
      <c r="D11" s="1">
        <v>1</v>
      </c>
      <c r="E11" s="1">
        <f t="shared" si="0"/>
        <v>1</v>
      </c>
      <c r="F11" s="1">
        <f t="shared" si="1"/>
        <v>1</v>
      </c>
      <c r="G11" s="1">
        <f t="shared" si="2"/>
        <v>1</v>
      </c>
      <c r="H11" s="1">
        <f t="shared" si="3"/>
        <v>3.1017369628906256E-2</v>
      </c>
      <c r="I11" s="1">
        <f>$B$34</f>
        <v>30</v>
      </c>
      <c r="J11" s="1">
        <f t="shared" si="4"/>
        <v>23.482334319742424</v>
      </c>
      <c r="K11" s="1">
        <f t="shared" si="5"/>
        <v>30</v>
      </c>
      <c r="L11" s="1">
        <f t="shared" si="6"/>
        <v>30</v>
      </c>
      <c r="M11" s="1">
        <f t="shared" si="7"/>
        <v>27.827444773247475</v>
      </c>
      <c r="N11" s="2">
        <f>MAX(L11-$B$38, 0)</f>
        <v>1</v>
      </c>
      <c r="O11" s="2">
        <f>$H11*N11</f>
        <v>3.1017369628906256E-2</v>
      </c>
      <c r="P11" s="2">
        <f>MAX(0,$B$38-L11)</f>
        <v>0</v>
      </c>
      <c r="Q11" s="2">
        <f>$H11*P11</f>
        <v>0</v>
      </c>
    </row>
    <row r="12" spans="1:17" x14ac:dyDescent="0.25">
      <c r="A12" s="1">
        <v>8</v>
      </c>
      <c r="B12" s="1">
        <v>0</v>
      </c>
      <c r="C12" s="1">
        <v>2</v>
      </c>
      <c r="D12" s="1">
        <v>2</v>
      </c>
      <c r="E12" s="1">
        <f t="shared" si="0"/>
        <v>2</v>
      </c>
      <c r="F12" s="1">
        <f t="shared" si="1"/>
        <v>0</v>
      </c>
      <c r="G12" s="1">
        <f t="shared" si="2"/>
        <v>1</v>
      </c>
      <c r="H12" s="1">
        <f t="shared" si="3"/>
        <v>1.3829301492905311E-2</v>
      </c>
      <c r="I12" s="1">
        <f t="shared" ref="I12:I30" si="8">$B$34</f>
        <v>30</v>
      </c>
      <c r="J12" s="1">
        <f t="shared" si="4"/>
        <v>23.482334319742424</v>
      </c>
      <c r="K12" s="1">
        <f t="shared" si="5"/>
        <v>30</v>
      </c>
      <c r="L12" s="1">
        <f t="shared" si="6"/>
        <v>38.326683699556149</v>
      </c>
      <c r="M12" s="1">
        <f t="shared" si="7"/>
        <v>30.60300600643286</v>
      </c>
      <c r="N12" s="2">
        <f t="shared" ref="N12:N30" si="9">MAX(L12-$B$38, 0)</f>
        <v>9.3266836995561491</v>
      </c>
      <c r="O12" s="2">
        <f t="shared" ref="O12:O30" si="10">$H12*N12</f>
        <v>0.12898152081012748</v>
      </c>
      <c r="P12" s="2">
        <f t="shared" ref="P12:P30" si="11">MAX(0,$B$38-L12)</f>
        <v>0</v>
      </c>
      <c r="Q12" s="2">
        <f t="shared" ref="Q12:Q30" si="12">$H12*P12</f>
        <v>0</v>
      </c>
    </row>
    <row r="13" spans="1:17" x14ac:dyDescent="0.25">
      <c r="A13" s="1">
        <v>9</v>
      </c>
      <c r="B13" s="1">
        <v>1</v>
      </c>
      <c r="C13" s="1">
        <v>0</v>
      </c>
      <c r="D13" s="1">
        <v>0</v>
      </c>
      <c r="E13" s="1">
        <f t="shared" si="0"/>
        <v>0</v>
      </c>
      <c r="F13" s="1">
        <f t="shared" si="1"/>
        <v>1</v>
      </c>
      <c r="G13" s="1">
        <f t="shared" si="2"/>
        <v>2</v>
      </c>
      <c r="H13" s="1">
        <f t="shared" si="3"/>
        <v>3.9602063250734842E-2</v>
      </c>
      <c r="I13" s="1">
        <f t="shared" si="8"/>
        <v>30</v>
      </c>
      <c r="J13" s="1">
        <f t="shared" si="4"/>
        <v>30</v>
      </c>
      <c r="K13" s="1">
        <f t="shared" si="5"/>
        <v>23.482334319742424</v>
      </c>
      <c r="L13" s="1">
        <f t="shared" si="6"/>
        <v>18.380667503471763</v>
      </c>
      <c r="M13" s="1">
        <f t="shared" si="7"/>
        <v>23.954333941071393</v>
      </c>
      <c r="N13" s="2">
        <f t="shared" si="9"/>
        <v>0</v>
      </c>
      <c r="O13" s="2">
        <f t="shared" si="10"/>
        <v>0</v>
      </c>
      <c r="P13" s="2">
        <f t="shared" si="11"/>
        <v>10.619332496528237</v>
      </c>
      <c r="Q13" s="2">
        <f t="shared" si="12"/>
        <v>0.42054747720809521</v>
      </c>
    </row>
    <row r="14" spans="1:17" x14ac:dyDescent="0.25">
      <c r="A14" s="1">
        <v>10</v>
      </c>
      <c r="B14" s="1">
        <v>1</v>
      </c>
      <c r="C14" s="1">
        <v>0</v>
      </c>
      <c r="D14" s="1">
        <v>1</v>
      </c>
      <c r="E14" s="1">
        <f t="shared" si="0"/>
        <v>0</v>
      </c>
      <c r="F14" s="1">
        <f t="shared" si="1"/>
        <v>2</v>
      </c>
      <c r="G14" s="1">
        <f t="shared" si="2"/>
        <v>1</v>
      </c>
      <c r="H14" s="1">
        <f t="shared" si="3"/>
        <v>6.9568026931060817E-2</v>
      </c>
      <c r="I14" s="1">
        <f t="shared" si="8"/>
        <v>30</v>
      </c>
      <c r="J14" s="1">
        <f t="shared" si="4"/>
        <v>30</v>
      </c>
      <c r="K14" s="1">
        <f t="shared" si="5"/>
        <v>23.482334319742424</v>
      </c>
      <c r="L14" s="1">
        <f t="shared" si="6"/>
        <v>23.482334319742424</v>
      </c>
      <c r="M14" s="1">
        <f t="shared" si="7"/>
        <v>25.654889546494946</v>
      </c>
      <c r="N14" s="2">
        <f t="shared" si="9"/>
        <v>0</v>
      </c>
      <c r="O14" s="2">
        <f t="shared" si="10"/>
        <v>0</v>
      </c>
      <c r="P14" s="2">
        <f t="shared" si="11"/>
        <v>5.5176656802575756</v>
      </c>
      <c r="Q14" s="2">
        <f t="shared" si="12"/>
        <v>0.383853114640749</v>
      </c>
    </row>
    <row r="15" spans="1:17" x14ac:dyDescent="0.25">
      <c r="A15" s="1">
        <v>11</v>
      </c>
      <c r="B15" s="1">
        <v>1</v>
      </c>
      <c r="C15" s="1">
        <v>0</v>
      </c>
      <c r="D15" s="1">
        <v>2</v>
      </c>
      <c r="E15" s="1">
        <f t="shared" si="0"/>
        <v>1</v>
      </c>
      <c r="F15" s="1">
        <f t="shared" si="1"/>
        <v>1</v>
      </c>
      <c r="G15" s="1">
        <f t="shared" si="2"/>
        <v>1</v>
      </c>
      <c r="H15" s="1">
        <f t="shared" si="3"/>
        <v>3.1017369628906256E-2</v>
      </c>
      <c r="I15" s="1">
        <f t="shared" si="8"/>
        <v>30</v>
      </c>
      <c r="J15" s="1">
        <f t="shared" si="4"/>
        <v>30</v>
      </c>
      <c r="K15" s="1">
        <f t="shared" si="5"/>
        <v>23.482334319742424</v>
      </c>
      <c r="L15" s="1">
        <f t="shared" si="6"/>
        <v>30</v>
      </c>
      <c r="M15" s="1">
        <f t="shared" si="7"/>
        <v>27.827444773247475</v>
      </c>
      <c r="N15" s="2">
        <f t="shared" si="9"/>
        <v>1</v>
      </c>
      <c r="O15" s="2">
        <f t="shared" si="10"/>
        <v>3.1017369628906256E-2</v>
      </c>
      <c r="P15" s="2">
        <f t="shared" si="11"/>
        <v>0</v>
      </c>
      <c r="Q15" s="2">
        <f t="shared" si="12"/>
        <v>0</v>
      </c>
    </row>
    <row r="16" spans="1:17" x14ac:dyDescent="0.25">
      <c r="A16" s="1">
        <v>12</v>
      </c>
      <c r="B16" s="1">
        <v>1</v>
      </c>
      <c r="C16" s="1">
        <v>1</v>
      </c>
      <c r="D16" s="1">
        <v>0</v>
      </c>
      <c r="E16" s="1">
        <f t="shared" si="0"/>
        <v>0</v>
      </c>
      <c r="F16" s="1">
        <f t="shared" si="1"/>
        <v>2</v>
      </c>
      <c r="G16" s="1">
        <f t="shared" si="2"/>
        <v>1</v>
      </c>
      <c r="H16" s="1">
        <f t="shared" si="3"/>
        <v>6.9568026931060817E-2</v>
      </c>
      <c r="I16" s="1">
        <f t="shared" si="8"/>
        <v>30</v>
      </c>
      <c r="J16" s="1">
        <f t="shared" si="4"/>
        <v>30</v>
      </c>
      <c r="K16" s="1">
        <f t="shared" si="5"/>
        <v>30</v>
      </c>
      <c r="L16" s="1">
        <f t="shared" si="6"/>
        <v>23.482334319742424</v>
      </c>
      <c r="M16" s="1">
        <f t="shared" si="7"/>
        <v>27.827444773247475</v>
      </c>
      <c r="N16" s="2">
        <f t="shared" si="9"/>
        <v>0</v>
      </c>
      <c r="O16" s="2">
        <f t="shared" si="10"/>
        <v>0</v>
      </c>
      <c r="P16" s="2">
        <f t="shared" si="11"/>
        <v>5.5176656802575756</v>
      </c>
      <c r="Q16" s="2">
        <f t="shared" si="12"/>
        <v>0.383853114640749</v>
      </c>
    </row>
    <row r="17" spans="1:17" x14ac:dyDescent="0.25">
      <c r="A17" s="1">
        <v>13</v>
      </c>
      <c r="B17" s="1">
        <v>1</v>
      </c>
      <c r="C17" s="1">
        <v>1</v>
      </c>
      <c r="D17" s="1">
        <v>1</v>
      </c>
      <c r="E17" s="1">
        <f t="shared" si="0"/>
        <v>0</v>
      </c>
      <c r="F17" s="1">
        <f t="shared" si="1"/>
        <v>3</v>
      </c>
      <c r="G17" s="1">
        <f t="shared" si="2"/>
        <v>0</v>
      </c>
      <c r="H17" s="1">
        <f t="shared" si="3"/>
        <v>0.12220854101562498</v>
      </c>
      <c r="I17" s="1">
        <f t="shared" si="8"/>
        <v>30</v>
      </c>
      <c r="J17" s="1">
        <f t="shared" si="4"/>
        <v>30</v>
      </c>
      <c r="K17" s="1">
        <f t="shared" si="5"/>
        <v>30</v>
      </c>
      <c r="L17" s="1">
        <f t="shared" si="6"/>
        <v>30</v>
      </c>
      <c r="M17" s="1">
        <f t="shared" si="7"/>
        <v>30</v>
      </c>
      <c r="N17" s="2">
        <f t="shared" si="9"/>
        <v>1</v>
      </c>
      <c r="O17" s="2">
        <f t="shared" si="10"/>
        <v>0.12220854101562498</v>
      </c>
      <c r="P17" s="2">
        <f t="shared" si="11"/>
        <v>0</v>
      </c>
      <c r="Q17" s="2">
        <f t="shared" si="12"/>
        <v>0</v>
      </c>
    </row>
    <row r="18" spans="1:17" x14ac:dyDescent="0.25">
      <c r="A18" s="1">
        <v>14</v>
      </c>
      <c r="B18" s="1">
        <v>1</v>
      </c>
      <c r="C18" s="1">
        <v>1</v>
      </c>
      <c r="D18" s="1">
        <v>2</v>
      </c>
      <c r="E18" s="1">
        <f t="shared" si="0"/>
        <v>1</v>
      </c>
      <c r="F18" s="1">
        <f t="shared" si="1"/>
        <v>2</v>
      </c>
      <c r="G18" s="1">
        <f t="shared" si="2"/>
        <v>0</v>
      </c>
      <c r="H18" s="1">
        <f t="shared" si="3"/>
        <v>5.4487494553314177E-2</v>
      </c>
      <c r="I18" s="1">
        <f t="shared" si="8"/>
        <v>30</v>
      </c>
      <c r="J18" s="1">
        <f t="shared" si="4"/>
        <v>30</v>
      </c>
      <c r="K18" s="1">
        <f t="shared" si="5"/>
        <v>30</v>
      </c>
      <c r="L18" s="1">
        <f t="shared" si="6"/>
        <v>38.326683699556149</v>
      </c>
      <c r="M18" s="1">
        <f t="shared" si="7"/>
        <v>32.775561233185385</v>
      </c>
      <c r="N18" s="2">
        <f t="shared" si="9"/>
        <v>9.3266836995561491</v>
      </c>
      <c r="O18" s="2">
        <f t="shared" si="10"/>
        <v>0.50818762728004974</v>
      </c>
      <c r="P18" s="2">
        <f t="shared" si="11"/>
        <v>0</v>
      </c>
      <c r="Q18" s="2">
        <f t="shared" si="12"/>
        <v>0</v>
      </c>
    </row>
    <row r="19" spans="1:17" x14ac:dyDescent="0.25">
      <c r="A19" s="1">
        <v>15</v>
      </c>
      <c r="B19" s="1">
        <v>1</v>
      </c>
      <c r="C19" s="1">
        <v>2</v>
      </c>
      <c r="D19" s="1">
        <v>0</v>
      </c>
      <c r="E19" s="1">
        <f t="shared" si="0"/>
        <v>1</v>
      </c>
      <c r="F19" s="1">
        <f t="shared" si="1"/>
        <v>1</v>
      </c>
      <c r="G19" s="1">
        <f t="shared" si="2"/>
        <v>1</v>
      </c>
      <c r="H19" s="1">
        <f t="shared" si="3"/>
        <v>3.1017369628906256E-2</v>
      </c>
      <c r="I19" s="1">
        <f t="shared" si="8"/>
        <v>30</v>
      </c>
      <c r="J19" s="1">
        <f t="shared" si="4"/>
        <v>30</v>
      </c>
      <c r="K19" s="1">
        <f t="shared" si="5"/>
        <v>38.326683699556149</v>
      </c>
      <c r="L19" s="1">
        <f t="shared" si="6"/>
        <v>29.999999999999996</v>
      </c>
      <c r="M19" s="1">
        <f t="shared" si="7"/>
        <v>32.775561233185385</v>
      </c>
      <c r="N19" s="2">
        <f t="shared" si="9"/>
        <v>0.99999999999999645</v>
      </c>
      <c r="O19" s="2">
        <f t="shared" si="10"/>
        <v>3.1017369628906145E-2</v>
      </c>
      <c r="P19" s="2">
        <f t="shared" si="11"/>
        <v>0</v>
      </c>
      <c r="Q19" s="2">
        <f t="shared" si="12"/>
        <v>0</v>
      </c>
    </row>
    <row r="20" spans="1:17" x14ac:dyDescent="0.25">
      <c r="A20" s="1">
        <v>16</v>
      </c>
      <c r="B20" s="1">
        <v>1</v>
      </c>
      <c r="C20" s="1">
        <v>2</v>
      </c>
      <c r="D20" s="1">
        <v>1</v>
      </c>
      <c r="E20" s="1">
        <f t="shared" si="0"/>
        <v>1</v>
      </c>
      <c r="F20" s="1">
        <f t="shared" si="1"/>
        <v>2</v>
      </c>
      <c r="G20" s="1">
        <f t="shared" si="2"/>
        <v>0</v>
      </c>
      <c r="H20" s="1">
        <f t="shared" si="3"/>
        <v>5.4487494553314177E-2</v>
      </c>
      <c r="I20" s="1">
        <f t="shared" si="8"/>
        <v>30</v>
      </c>
      <c r="J20" s="1">
        <f t="shared" si="4"/>
        <v>30</v>
      </c>
      <c r="K20" s="1">
        <f t="shared" si="5"/>
        <v>38.326683699556149</v>
      </c>
      <c r="L20" s="1">
        <f t="shared" si="6"/>
        <v>38.326683699556149</v>
      </c>
      <c r="M20" s="1">
        <f t="shared" si="7"/>
        <v>35.551122466370771</v>
      </c>
      <c r="N20" s="2">
        <f t="shared" si="9"/>
        <v>9.3266836995561491</v>
      </c>
      <c r="O20" s="2">
        <f t="shared" si="10"/>
        <v>0.50818762728004974</v>
      </c>
      <c r="P20" s="2">
        <f t="shared" si="11"/>
        <v>0</v>
      </c>
      <c r="Q20" s="2">
        <f t="shared" si="12"/>
        <v>0</v>
      </c>
    </row>
    <row r="21" spans="1:17" x14ac:dyDescent="0.25">
      <c r="A21" s="1">
        <v>17</v>
      </c>
      <c r="B21" s="1">
        <v>1</v>
      </c>
      <c r="C21" s="1">
        <v>2</v>
      </c>
      <c r="D21" s="1">
        <v>2</v>
      </c>
      <c r="E21" s="1">
        <f t="shared" si="0"/>
        <v>2</v>
      </c>
      <c r="F21" s="1">
        <f t="shared" si="1"/>
        <v>1</v>
      </c>
      <c r="G21" s="1">
        <f t="shared" si="2"/>
        <v>0</v>
      </c>
      <c r="H21" s="1">
        <f t="shared" si="3"/>
        <v>2.4293613507077674E-2</v>
      </c>
      <c r="I21" s="1">
        <f t="shared" si="8"/>
        <v>30</v>
      </c>
      <c r="J21" s="1">
        <f t="shared" si="4"/>
        <v>30</v>
      </c>
      <c r="K21" s="1">
        <f t="shared" si="5"/>
        <v>38.326683699556149</v>
      </c>
      <c r="L21" s="1">
        <f t="shared" si="6"/>
        <v>48.964489446860775</v>
      </c>
      <c r="M21" s="1">
        <f t="shared" si="7"/>
        <v>39.09705771547231</v>
      </c>
      <c r="N21" s="2">
        <f t="shared" si="9"/>
        <v>19.964489446860775</v>
      </c>
      <c r="O21" s="2">
        <f t="shared" si="10"/>
        <v>0.48500959048816661</v>
      </c>
      <c r="P21" s="2">
        <f t="shared" si="11"/>
        <v>0</v>
      </c>
      <c r="Q21" s="2">
        <f t="shared" si="12"/>
        <v>0</v>
      </c>
    </row>
    <row r="22" spans="1:17" x14ac:dyDescent="0.25">
      <c r="A22" s="1">
        <v>18</v>
      </c>
      <c r="B22" s="1">
        <v>2</v>
      </c>
      <c r="C22" s="1">
        <v>0</v>
      </c>
      <c r="D22" s="1">
        <v>0</v>
      </c>
      <c r="E22" s="1">
        <f t="shared" si="0"/>
        <v>1</v>
      </c>
      <c r="F22" s="1">
        <f t="shared" si="1"/>
        <v>0</v>
      </c>
      <c r="G22" s="1">
        <f t="shared" si="2"/>
        <v>2</v>
      </c>
      <c r="H22" s="1">
        <f t="shared" si="3"/>
        <v>1.7656844503188451E-2</v>
      </c>
      <c r="I22" s="1">
        <f t="shared" si="8"/>
        <v>30</v>
      </c>
      <c r="J22" s="1">
        <f t="shared" si="4"/>
        <v>38.326683699556149</v>
      </c>
      <c r="K22" s="1">
        <f t="shared" si="5"/>
        <v>29.999999999999996</v>
      </c>
      <c r="L22" s="1">
        <f t="shared" si="6"/>
        <v>23.482334319742421</v>
      </c>
      <c r="M22" s="1">
        <f t="shared" si="7"/>
        <v>30.603006006432853</v>
      </c>
      <c r="N22" s="2">
        <f t="shared" si="9"/>
        <v>0</v>
      </c>
      <c r="O22" s="2">
        <f t="shared" si="10"/>
        <v>0</v>
      </c>
      <c r="P22" s="2">
        <f t="shared" si="11"/>
        <v>5.5176656802575792</v>
      </c>
      <c r="Q22" s="2">
        <f t="shared" si="12"/>
        <v>9.74245649368876E-2</v>
      </c>
    </row>
    <row r="23" spans="1:17" x14ac:dyDescent="0.25">
      <c r="A23" s="1">
        <v>19</v>
      </c>
      <c r="B23" s="1">
        <v>2</v>
      </c>
      <c r="C23" s="1">
        <v>0</v>
      </c>
      <c r="D23" s="1">
        <v>1</v>
      </c>
      <c r="E23" s="1">
        <f t="shared" si="0"/>
        <v>1</v>
      </c>
      <c r="F23" s="1">
        <f t="shared" si="1"/>
        <v>1</v>
      </c>
      <c r="G23" s="1">
        <f t="shared" si="2"/>
        <v>1</v>
      </c>
      <c r="H23" s="1">
        <f t="shared" si="3"/>
        <v>3.1017369628906256E-2</v>
      </c>
      <c r="I23" s="1">
        <f t="shared" si="8"/>
        <v>30</v>
      </c>
      <c r="J23" s="1">
        <f t="shared" si="4"/>
        <v>38.326683699556149</v>
      </c>
      <c r="K23" s="1">
        <f t="shared" si="5"/>
        <v>29.999999999999996</v>
      </c>
      <c r="L23" s="1">
        <f t="shared" si="6"/>
        <v>29.999999999999996</v>
      </c>
      <c r="M23" s="1">
        <f t="shared" si="7"/>
        <v>32.775561233185378</v>
      </c>
      <c r="N23" s="2">
        <f t="shared" si="9"/>
        <v>0.99999999999999645</v>
      </c>
      <c r="O23" s="2">
        <f t="shared" si="10"/>
        <v>3.1017369628906145E-2</v>
      </c>
      <c r="P23" s="2">
        <f t="shared" si="11"/>
        <v>0</v>
      </c>
      <c r="Q23" s="2">
        <f t="shared" si="12"/>
        <v>0</v>
      </c>
    </row>
    <row r="24" spans="1:17" x14ac:dyDescent="0.25">
      <c r="A24" s="1">
        <v>20</v>
      </c>
      <c r="B24" s="1">
        <v>2</v>
      </c>
      <c r="C24" s="1">
        <v>0</v>
      </c>
      <c r="D24" s="1">
        <v>2</v>
      </c>
      <c r="E24" s="1">
        <f t="shared" si="0"/>
        <v>2</v>
      </c>
      <c r="F24" s="1">
        <f t="shared" si="1"/>
        <v>0</v>
      </c>
      <c r="G24" s="1">
        <f t="shared" si="2"/>
        <v>1</v>
      </c>
      <c r="H24" s="1">
        <f t="shared" si="3"/>
        <v>1.3829301492905311E-2</v>
      </c>
      <c r="I24" s="1">
        <f t="shared" si="8"/>
        <v>30</v>
      </c>
      <c r="J24" s="1">
        <f t="shared" si="4"/>
        <v>38.326683699556149</v>
      </c>
      <c r="K24" s="1">
        <f t="shared" si="5"/>
        <v>29.999999999999996</v>
      </c>
      <c r="L24" s="1">
        <f t="shared" si="6"/>
        <v>38.326683699556149</v>
      </c>
      <c r="M24" s="1">
        <f t="shared" si="7"/>
        <v>35.551122466370764</v>
      </c>
      <c r="N24" s="2">
        <f t="shared" si="9"/>
        <v>9.3266836995561491</v>
      </c>
      <c r="O24" s="2">
        <f t="shared" si="10"/>
        <v>0.12898152081012748</v>
      </c>
      <c r="P24" s="2">
        <f t="shared" si="11"/>
        <v>0</v>
      </c>
      <c r="Q24" s="2">
        <f t="shared" si="12"/>
        <v>0</v>
      </c>
    </row>
    <row r="25" spans="1:17" x14ac:dyDescent="0.25">
      <c r="A25" s="1">
        <v>21</v>
      </c>
      <c r="B25" s="1">
        <v>2</v>
      </c>
      <c r="C25" s="1">
        <v>1</v>
      </c>
      <c r="D25" s="1">
        <v>0</v>
      </c>
      <c r="E25" s="1">
        <f t="shared" si="0"/>
        <v>1</v>
      </c>
      <c r="F25" s="1">
        <f t="shared" si="1"/>
        <v>1</v>
      </c>
      <c r="G25" s="1">
        <f t="shared" si="2"/>
        <v>1</v>
      </c>
      <c r="H25" s="1">
        <f t="shared" si="3"/>
        <v>3.1017369628906256E-2</v>
      </c>
      <c r="I25" s="1">
        <f t="shared" si="8"/>
        <v>30</v>
      </c>
      <c r="J25" s="1">
        <f t="shared" si="4"/>
        <v>38.326683699556149</v>
      </c>
      <c r="K25" s="1">
        <f t="shared" si="5"/>
        <v>38.326683699556149</v>
      </c>
      <c r="L25" s="1">
        <f t="shared" si="6"/>
        <v>29.999999999999996</v>
      </c>
      <c r="M25" s="1">
        <f t="shared" si="7"/>
        <v>35.551122466370764</v>
      </c>
      <c r="N25" s="2">
        <f t="shared" si="9"/>
        <v>0.99999999999999645</v>
      </c>
      <c r="O25" s="2">
        <f t="shared" si="10"/>
        <v>3.1017369628906145E-2</v>
      </c>
      <c r="P25" s="2">
        <f t="shared" si="11"/>
        <v>0</v>
      </c>
      <c r="Q25" s="2">
        <f t="shared" si="12"/>
        <v>0</v>
      </c>
    </row>
    <row r="26" spans="1:17" x14ac:dyDescent="0.25">
      <c r="A26" s="1">
        <v>22</v>
      </c>
      <c r="B26" s="1">
        <v>2</v>
      </c>
      <c r="C26" s="1">
        <v>1</v>
      </c>
      <c r="D26" s="1">
        <v>1</v>
      </c>
      <c r="E26" s="1">
        <f t="shared" si="0"/>
        <v>1</v>
      </c>
      <c r="F26" s="1">
        <f t="shared" si="1"/>
        <v>2</v>
      </c>
      <c r="G26" s="1">
        <f t="shared" si="2"/>
        <v>0</v>
      </c>
      <c r="H26" s="1">
        <f t="shared" si="3"/>
        <v>5.4487494553314177E-2</v>
      </c>
      <c r="I26" s="1">
        <f t="shared" si="8"/>
        <v>30</v>
      </c>
      <c r="J26" s="1">
        <f t="shared" si="4"/>
        <v>38.326683699556149</v>
      </c>
      <c r="K26" s="1">
        <f t="shared" si="5"/>
        <v>38.326683699556149</v>
      </c>
      <c r="L26" s="1">
        <f t="shared" si="6"/>
        <v>38.326683699556149</v>
      </c>
      <c r="M26" s="1">
        <f t="shared" si="7"/>
        <v>38.326683699556149</v>
      </c>
      <c r="N26" s="2">
        <f t="shared" si="9"/>
        <v>9.3266836995561491</v>
      </c>
      <c r="O26" s="2">
        <f t="shared" si="10"/>
        <v>0.50818762728004974</v>
      </c>
      <c r="P26" s="2">
        <f t="shared" si="11"/>
        <v>0</v>
      </c>
      <c r="Q26" s="2">
        <f t="shared" si="12"/>
        <v>0</v>
      </c>
    </row>
    <row r="27" spans="1:17" x14ac:dyDescent="0.25">
      <c r="A27" s="1">
        <v>23</v>
      </c>
      <c r="B27" s="1">
        <v>2</v>
      </c>
      <c r="C27" s="1">
        <v>1</v>
      </c>
      <c r="D27" s="1">
        <v>2</v>
      </c>
      <c r="E27" s="1">
        <f t="shared" si="0"/>
        <v>2</v>
      </c>
      <c r="F27" s="1">
        <f t="shared" si="1"/>
        <v>1</v>
      </c>
      <c r="G27" s="1">
        <f t="shared" si="2"/>
        <v>0</v>
      </c>
      <c r="H27" s="1">
        <f t="shared" si="3"/>
        <v>2.4293613507077674E-2</v>
      </c>
      <c r="I27" s="1">
        <f t="shared" si="8"/>
        <v>30</v>
      </c>
      <c r="J27" s="1">
        <f t="shared" si="4"/>
        <v>38.326683699556149</v>
      </c>
      <c r="K27" s="1">
        <f t="shared" si="5"/>
        <v>38.326683699556149</v>
      </c>
      <c r="L27" s="1">
        <f t="shared" si="6"/>
        <v>48.964489446860775</v>
      </c>
      <c r="M27" s="1">
        <f t="shared" si="7"/>
        <v>41.872618948657696</v>
      </c>
      <c r="N27" s="2">
        <f t="shared" si="9"/>
        <v>19.964489446860775</v>
      </c>
      <c r="O27" s="2">
        <f t="shared" si="10"/>
        <v>0.48500959048816661</v>
      </c>
      <c r="P27" s="2">
        <f t="shared" si="11"/>
        <v>0</v>
      </c>
      <c r="Q27" s="2">
        <f t="shared" si="12"/>
        <v>0</v>
      </c>
    </row>
    <row r="28" spans="1:17" x14ac:dyDescent="0.25">
      <c r="A28" s="1">
        <v>24</v>
      </c>
      <c r="B28" s="1">
        <v>2</v>
      </c>
      <c r="C28" s="1">
        <v>2</v>
      </c>
      <c r="D28" s="1">
        <v>0</v>
      </c>
      <c r="E28" s="1">
        <f t="shared" si="0"/>
        <v>2</v>
      </c>
      <c r="F28" s="1">
        <f t="shared" si="1"/>
        <v>0</v>
      </c>
      <c r="G28" s="1">
        <f t="shared" si="2"/>
        <v>1</v>
      </c>
      <c r="H28" s="1">
        <f t="shared" si="3"/>
        <v>1.3829301492905311E-2</v>
      </c>
      <c r="I28" s="1">
        <f t="shared" si="8"/>
        <v>30</v>
      </c>
      <c r="J28" s="1">
        <f t="shared" si="4"/>
        <v>38.326683699556149</v>
      </c>
      <c r="K28" s="1">
        <f t="shared" si="5"/>
        <v>48.964489446860775</v>
      </c>
      <c r="L28" s="1">
        <f t="shared" si="6"/>
        <v>38.326683699556149</v>
      </c>
      <c r="M28" s="1">
        <f t="shared" si="7"/>
        <v>41.872618948657696</v>
      </c>
      <c r="N28" s="2">
        <f t="shared" si="9"/>
        <v>9.3266836995561491</v>
      </c>
      <c r="O28" s="2">
        <f t="shared" si="10"/>
        <v>0.12898152081012748</v>
      </c>
      <c r="P28" s="2">
        <f t="shared" si="11"/>
        <v>0</v>
      </c>
      <c r="Q28" s="2">
        <f t="shared" si="12"/>
        <v>0</v>
      </c>
    </row>
    <row r="29" spans="1:17" x14ac:dyDescent="0.25">
      <c r="A29" s="1">
        <v>25</v>
      </c>
      <c r="B29" s="1">
        <v>2</v>
      </c>
      <c r="C29" s="1">
        <v>2</v>
      </c>
      <c r="D29" s="1">
        <v>1</v>
      </c>
      <c r="E29" s="1">
        <f t="shared" si="0"/>
        <v>2</v>
      </c>
      <c r="F29" s="1">
        <f t="shared" si="1"/>
        <v>1</v>
      </c>
      <c r="G29" s="1">
        <f t="shared" si="2"/>
        <v>0</v>
      </c>
      <c r="H29" s="1">
        <f t="shared" si="3"/>
        <v>2.4293613507077674E-2</v>
      </c>
      <c r="I29" s="1">
        <f t="shared" si="8"/>
        <v>30</v>
      </c>
      <c r="J29" s="1">
        <f t="shared" si="4"/>
        <v>38.326683699556149</v>
      </c>
      <c r="K29" s="1">
        <f t="shared" si="5"/>
        <v>48.964489446860775</v>
      </c>
      <c r="L29" s="1">
        <f t="shared" si="6"/>
        <v>48.964489446860775</v>
      </c>
      <c r="M29" s="1">
        <f t="shared" si="7"/>
        <v>45.418554197759228</v>
      </c>
      <c r="N29" s="2">
        <f t="shared" si="9"/>
        <v>19.964489446860775</v>
      </c>
      <c r="O29" s="2">
        <f t="shared" si="10"/>
        <v>0.48500959048816661</v>
      </c>
      <c r="P29" s="2">
        <f t="shared" si="11"/>
        <v>0</v>
      </c>
      <c r="Q29" s="2">
        <f t="shared" si="12"/>
        <v>0</v>
      </c>
    </row>
    <row r="30" spans="1:17" x14ac:dyDescent="0.25">
      <c r="A30" s="1">
        <v>26</v>
      </c>
      <c r="B30" s="1">
        <v>2</v>
      </c>
      <c r="C30" s="1">
        <v>2</v>
      </c>
      <c r="D30" s="1">
        <v>2</v>
      </c>
      <c r="E30" s="1">
        <f t="shared" si="0"/>
        <v>3</v>
      </c>
      <c r="F30" s="1">
        <f t="shared" si="1"/>
        <v>0</v>
      </c>
      <c r="G30" s="1">
        <f t="shared" si="2"/>
        <v>0</v>
      </c>
      <c r="H30" s="1">
        <f t="shared" si="3"/>
        <v>1.0831469900929208E-2</v>
      </c>
      <c r="I30" s="1">
        <f t="shared" si="8"/>
        <v>30</v>
      </c>
      <c r="J30" s="1">
        <f t="shared" si="4"/>
        <v>38.326683699556149</v>
      </c>
      <c r="K30" s="1">
        <f t="shared" si="5"/>
        <v>48.964489446860775</v>
      </c>
      <c r="L30" s="1">
        <f t="shared" si="6"/>
        <v>62.554883318002936</v>
      </c>
      <c r="M30" s="1">
        <f t="shared" si="7"/>
        <v>49.948685488139951</v>
      </c>
      <c r="N30" s="2">
        <f t="shared" si="9"/>
        <v>33.554883318002936</v>
      </c>
      <c r="O30" s="2">
        <f t="shared" si="10"/>
        <v>0.36344870868814039</v>
      </c>
      <c r="P30" s="2">
        <f t="shared" si="11"/>
        <v>0</v>
      </c>
      <c r="Q30" s="2">
        <f t="shared" si="12"/>
        <v>0</v>
      </c>
    </row>
    <row r="31" spans="1:17" x14ac:dyDescent="0.25">
      <c r="N31" s="2" t="s">
        <v>24</v>
      </c>
      <c r="O31" s="2">
        <f>SUM(O4:O30)</f>
        <v>4.0382976832122335</v>
      </c>
      <c r="P31" s="2" t="s">
        <v>24</v>
      </c>
      <c r="Q31" s="2">
        <f>SUM(Q4:Q30)</f>
        <v>3.0348988719385646</v>
      </c>
    </row>
    <row r="32" spans="1:17" x14ac:dyDescent="0.25">
      <c r="N32" s="2" t="s">
        <v>25</v>
      </c>
      <c r="O32" s="2">
        <f>O31/((1+$B$36)^3)</f>
        <v>4.0382976832122335</v>
      </c>
      <c r="P32" s="2" t="s">
        <v>25</v>
      </c>
      <c r="Q32" s="2">
        <f>Q31/((1+$B$36)^3)</f>
        <v>3.0348988719385646</v>
      </c>
    </row>
    <row r="33" spans="1:2" ht="15.75" thickBot="1" x14ac:dyDescent="0.3"/>
    <row r="34" spans="1:2" ht="16.5" thickTop="1" thickBot="1" x14ac:dyDescent="0.3">
      <c r="A34" s="3" t="s">
        <v>0</v>
      </c>
      <c r="B34" s="3">
        <v>30</v>
      </c>
    </row>
    <row r="35" spans="1:2" ht="16.5" thickTop="1" thickBot="1" x14ac:dyDescent="0.3">
      <c r="A35" s="3" t="s">
        <v>28</v>
      </c>
      <c r="B35" s="3">
        <v>0.3</v>
      </c>
    </row>
    <row r="36" spans="1:2" ht="16.5" thickTop="1" thickBot="1" x14ac:dyDescent="0.3">
      <c r="A36" s="3" t="s">
        <v>9</v>
      </c>
      <c r="B36" s="3">
        <v>0</v>
      </c>
    </row>
    <row r="37" spans="1:2" ht="16.5" thickTop="1" thickBot="1" x14ac:dyDescent="0.3">
      <c r="A37" s="3" t="s">
        <v>27</v>
      </c>
      <c r="B37" s="3">
        <v>1</v>
      </c>
    </row>
    <row r="38" spans="1:2" ht="16.5" thickTop="1" thickBot="1" x14ac:dyDescent="0.3">
      <c r="A38" s="3" t="s">
        <v>10</v>
      </c>
      <c r="B38" s="3">
        <v>29</v>
      </c>
    </row>
    <row r="39" spans="1:2" ht="16.5" thickTop="1" thickBot="1" x14ac:dyDescent="0.3">
      <c r="A39" s="3"/>
      <c r="B39" s="3"/>
    </row>
    <row r="40" spans="1:2" ht="16.5" thickTop="1" thickBot="1" x14ac:dyDescent="0.3">
      <c r="A40" s="3" t="s">
        <v>30</v>
      </c>
      <c r="B40" s="3">
        <f>B37/3</f>
        <v>0.33333333333333331</v>
      </c>
    </row>
    <row r="41" spans="1:2" ht="16.5" thickTop="1" thickBot="1" x14ac:dyDescent="0.3">
      <c r="A41" s="3" t="s">
        <v>31</v>
      </c>
      <c r="B41" s="3">
        <f>B35*SQRT(2*B40)</f>
        <v>0.2449489742783178</v>
      </c>
    </row>
    <row r="42" spans="1:2" ht="16.5" thickTop="1" thickBot="1" x14ac:dyDescent="0.3">
      <c r="A42" s="3" t="s">
        <v>32</v>
      </c>
      <c r="B42" s="3">
        <f>B36-(0.5*B35*B35)</f>
        <v>-4.4999999999999998E-2</v>
      </c>
    </row>
    <row r="43" spans="1:2" ht="16.5" thickTop="1" thickBot="1" x14ac:dyDescent="0.3">
      <c r="A43" s="3"/>
      <c r="B43" s="3"/>
    </row>
    <row r="44" spans="1:2" ht="16.5" thickTop="1" thickBot="1" x14ac:dyDescent="0.3">
      <c r="A44" s="3" t="s">
        <v>11</v>
      </c>
      <c r="B44" s="3">
        <f>(((B35*B35*B40)+(B42*B42*B40*B40))/(B41*B41)+(B42*B40)/B41)/2</f>
        <v>0.2212563782152103</v>
      </c>
    </row>
    <row r="45" spans="1:2" ht="16.5" thickTop="1" thickBot="1" x14ac:dyDescent="0.3">
      <c r="A45" s="3" t="s">
        <v>12</v>
      </c>
      <c r="B45" s="3">
        <f>(((B35*B35*B40)+(B42*B42*B40*B40))/(B41*B41)-(B42*B40)/B41)/2</f>
        <v>0.28249362178478976</v>
      </c>
    </row>
    <row r="46" spans="1:2" ht="16.5" thickTop="1" thickBot="1" x14ac:dyDescent="0.3">
      <c r="A46" s="3" t="s">
        <v>29</v>
      </c>
      <c r="B46" s="3">
        <f>1-B44-B45</f>
        <v>0.49624999999999997</v>
      </c>
    </row>
    <row r="47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BinomialModel</vt:lpstr>
      <vt:lpstr>TrinomialModel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wachiraphong ratiphaphongthon</dc:creator>
  <dcterms:created xsi:type="dcterms:W3CDTF">2015-06-05T18:17:20Z</dcterms:created>
  <dcterms:modified xsi:type="dcterms:W3CDTF">2023-03-11T14:09:41Z</dcterms:modified>
</cp:coreProperties>
</file>