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Local Disk D_3192023833\Work\Alshifa\Project\10ml Syring Feeder\"/>
    </mc:Choice>
  </mc:AlternateContent>
  <xr:revisionPtr revIDLastSave="0" documentId="13_ncr:1_{AC68C615-FB58-40ED-A37C-54A69E458BBC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25" i="1"/>
  <c r="C13" i="1"/>
  <c r="C12" i="1"/>
  <c r="D10" i="1"/>
  <c r="C10" i="1"/>
  <c r="C16" i="1"/>
  <c r="D9" i="1"/>
  <c r="D16" i="1" s="1"/>
  <c r="D8" i="1"/>
  <c r="D17" i="1" s="1"/>
  <c r="C8" i="1"/>
  <c r="C17" i="1" s="1"/>
  <c r="C18" i="1" l="1"/>
  <c r="E25" i="1"/>
  <c r="F25" i="1"/>
  <c r="G25" i="1" s="1"/>
  <c r="C11" i="1"/>
  <c r="C20" i="1" s="1"/>
  <c r="C21" i="1" s="1"/>
  <c r="D18" i="1"/>
  <c r="D11" i="1"/>
  <c r="D20" i="1" s="1"/>
  <c r="D21" i="1" s="1"/>
  <c r="C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Alaswad</author>
  </authors>
  <commentList>
    <comment ref="C6" authorId="0" shapeId="0" xr:uid="{C9EAAFA8-435F-41DA-AE56-097950074D7C}">
      <text>
        <r>
          <rPr>
            <b/>
            <sz val="9"/>
            <color indexed="81"/>
            <rFont val="Tahoma"/>
            <family val="2"/>
          </rPr>
          <t>Alaswad:</t>
        </r>
        <r>
          <rPr>
            <sz val="9"/>
            <color indexed="81"/>
            <rFont val="Tahoma"/>
            <family val="2"/>
          </rPr>
          <t xml:space="preserve">
Maximum acieved using 7.5 employees per shift</t>
        </r>
      </text>
    </comment>
    <comment ref="C9" authorId="0" shapeId="0" xr:uid="{D1BB7538-3A57-407C-89FF-8575828FDB67}">
      <text>
        <r>
          <rPr>
            <b/>
            <sz val="9"/>
            <color indexed="81"/>
            <rFont val="Tahoma"/>
            <family val="2"/>
          </rPr>
          <t>Alaswad:</t>
        </r>
        <r>
          <rPr>
            <sz val="9"/>
            <color indexed="81"/>
            <rFont val="Tahoma"/>
            <family val="2"/>
          </rPr>
          <t xml:space="preserve">
5 people inside the clean room
2.5 people inside the grey area</t>
        </r>
      </text>
    </comment>
    <comment ref="D9" authorId="0" shapeId="0" xr:uid="{69ED7EB6-81C5-4912-9494-368932CFED6F}">
      <text>
        <r>
          <rPr>
            <b/>
            <sz val="9"/>
            <color indexed="81"/>
            <rFont val="Tahoma"/>
            <family val="2"/>
          </rPr>
          <t>Alaswad:</t>
        </r>
        <r>
          <rPr>
            <sz val="9"/>
            <color indexed="81"/>
            <rFont val="Tahoma"/>
            <family val="2"/>
          </rPr>
          <t xml:space="preserve">
2 people inside the clean room
2 people inside the grey area</t>
        </r>
      </text>
    </comment>
    <comment ref="C12" authorId="0" shapeId="0" xr:uid="{3AA61BE4-D3A1-40F2-82B4-FD77F8E45436}">
      <text>
        <r>
          <rPr>
            <b/>
            <sz val="9"/>
            <color indexed="81"/>
            <rFont val="Tahoma"/>
            <family val="2"/>
          </rPr>
          <t>Alaswad:</t>
        </r>
        <r>
          <rPr>
            <sz val="9"/>
            <color indexed="81"/>
            <rFont val="Tahoma"/>
            <family val="2"/>
          </rPr>
          <t xml:space="preserve">
Burden slary is considered as 5000 SR/month</t>
        </r>
      </text>
    </comment>
    <comment ref="C13" authorId="0" shapeId="0" xr:uid="{E971F979-8B89-4DA9-BDF4-A62AD14BD6EB}">
      <text>
        <r>
          <rPr>
            <b/>
            <sz val="9"/>
            <color indexed="81"/>
            <rFont val="Tahoma"/>
            <family val="2"/>
          </rPr>
          <t>Alaswad:</t>
        </r>
        <r>
          <rPr>
            <sz val="9"/>
            <color indexed="81"/>
            <rFont val="Tahoma"/>
            <family val="2"/>
          </rPr>
          <t xml:space="preserve">
burden salary is considered as 2000 SR/month
</t>
        </r>
      </text>
    </comment>
    <comment ref="C15" authorId="0" shapeId="0" xr:uid="{454B51DA-3185-4B5B-A54D-6A686FAE2E40}">
      <text>
        <r>
          <rPr>
            <b/>
            <sz val="9"/>
            <color indexed="81"/>
            <rFont val="Tahoma"/>
            <family val="2"/>
          </rPr>
          <t>Alaswad:</t>
        </r>
        <r>
          <rPr>
            <sz val="9"/>
            <color indexed="81"/>
            <rFont val="Tahoma"/>
            <family val="2"/>
          </rPr>
          <t xml:space="preserve">
Working business days per year</t>
        </r>
      </text>
    </comment>
    <comment ref="C17" authorId="0" shapeId="0" xr:uid="{C88E65EA-A35B-4FCC-8A25-60888D6CD972}">
      <text>
        <r>
          <rPr>
            <b/>
            <sz val="9"/>
            <color indexed="81"/>
            <rFont val="Tahoma"/>
            <family val="2"/>
          </rPr>
          <t>Alaswad:</t>
        </r>
        <r>
          <rPr>
            <sz val="9"/>
            <color indexed="81"/>
            <rFont val="Tahoma"/>
            <family val="2"/>
          </rPr>
          <t xml:space="preserve">
current capacity of 10ml line is 100,000 pcs/day based on the molding capacity of barrel mold</t>
        </r>
      </text>
    </comment>
    <comment ref="D17" authorId="0" shapeId="0" xr:uid="{AB6CD5D1-BD64-4801-B184-9C1862A954F4}">
      <text>
        <r>
          <rPr>
            <b/>
            <sz val="9"/>
            <color indexed="81"/>
            <rFont val="Tahoma"/>
            <family val="2"/>
          </rPr>
          <t>Alaswad:</t>
        </r>
        <r>
          <rPr>
            <sz val="9"/>
            <color indexed="81"/>
            <rFont val="Tahoma"/>
            <family val="2"/>
          </rPr>
          <t xml:space="preserve">
new capacity of 10ml line remains the same 100,000 pcs/day based on the molding capacity of barrel mold</t>
        </r>
      </text>
    </comment>
  </commentList>
</comments>
</file>

<file path=xl/sharedStrings.xml><?xml version="1.0" encoding="utf-8"?>
<sst xmlns="http://schemas.openxmlformats.org/spreadsheetml/2006/main" count="32" uniqueCount="32">
  <si>
    <t># Of Production Days / Year</t>
  </si>
  <si>
    <t># Manhours / Year</t>
  </si>
  <si>
    <t>Base Line</t>
  </si>
  <si>
    <t>New Setup</t>
  </si>
  <si>
    <t>Cavity/Cycle</t>
  </si>
  <si>
    <t>Machine Speed (cycle/min)</t>
  </si>
  <si>
    <t>Production / Day (24 hrs.)</t>
  </si>
  <si>
    <t>Hr Rate Of Saudi (SAR)</t>
  </si>
  <si>
    <t>Hr Rate Of Expats (SAR)</t>
  </si>
  <si>
    <t># hrs / Day</t>
  </si>
  <si>
    <t>Productivity per Manhour ( pcs/manhours)</t>
  </si>
  <si>
    <t>Cost Of Manhours ( SAR )</t>
  </si>
  <si>
    <t># Of Employee / 3 Shifts</t>
  </si>
  <si>
    <t>Capacity / Year</t>
  </si>
  <si>
    <t>10ML Syringe Feeder Feasibility Study</t>
  </si>
  <si>
    <t># Of Saudi ( 3 shifts )</t>
  </si>
  <si>
    <t># Of Expats ( 3 shifts )</t>
  </si>
  <si>
    <t>Productivity Improvement % per manhour</t>
  </si>
  <si>
    <t xml:space="preserve">Packaging Manhour Cost per Pcs ( SAR ) </t>
  </si>
  <si>
    <t>** The plan is to start with 10.5 cycle/min then gradually increase the speed</t>
  </si>
  <si>
    <t>up to 13 as a target</t>
  </si>
  <si>
    <t xml:space="preserve">when operated in manual mode </t>
  </si>
  <si>
    <t>but in manual could reach 16 cycle/min</t>
  </si>
  <si>
    <t xml:space="preserve">** For Example: 1ml MPS speed is reaching 13cycle/min in automated mode </t>
  </si>
  <si>
    <t xml:space="preserve">** Basically all of our automated packing lines speed is 3 cycles/min less than </t>
  </si>
  <si>
    <t>Daily Output</t>
  </si>
  <si>
    <t>% improvement</t>
  </si>
  <si>
    <t>Machine speed</t>
  </si>
  <si>
    <t>Saved Manhour</t>
  </si>
  <si>
    <t>Manhour cost saving SR</t>
  </si>
  <si>
    <t xml:space="preserve">Input the required  # Employee </t>
  </si>
  <si>
    <t>For better analysis, please insert the number of employee in manual mode to compare: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</si>
</sst>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3" xfId="0" applyBorder="1"/>
    <xf numFmtId="43" fontId="0" fillId="0" borderId="3" xfId="1" applyFont="1" applyBorder="1"/>
    <xf numFmtId="164" fontId="0" fillId="0" borderId="4" xfId="0" applyNumberFormat="1" applyBorder="1"/>
    <xf numFmtId="0" fontId="0" fillId="0" borderId="5" xfId="0" applyBorder="1"/>
    <xf numFmtId="43" fontId="0" fillId="0" borderId="5" xfId="1" applyFon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2" borderId="7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8" xfId="0" applyFill="1" applyBorder="1"/>
    <xf numFmtId="43" fontId="0" fillId="2" borderId="5" xfId="0" applyNumberFormat="1" applyFill="1" applyBorder="1"/>
    <xf numFmtId="43" fontId="0" fillId="2" borderId="3" xfId="0" applyNumberFormat="1" applyFill="1" applyBorder="1"/>
    <xf numFmtId="165" fontId="0" fillId="2" borderId="5" xfId="1" applyNumberFormat="1" applyFont="1" applyFill="1" applyBorder="1"/>
    <xf numFmtId="165" fontId="0" fillId="2" borderId="3" xfId="1" applyNumberFormat="1" applyFont="1" applyFill="1" applyBorder="1"/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0" borderId="0" xfId="0" applyFont="1"/>
    <xf numFmtId="0" fontId="0" fillId="6" borderId="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9" fontId="0" fillId="0" borderId="14" xfId="2" applyFont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9" fontId="0" fillId="0" borderId="10" xfId="2" applyFont="1" applyBorder="1" applyAlignment="1">
      <alignment horizontal="center"/>
    </xf>
    <xf numFmtId="9" fontId="0" fillId="0" borderId="11" xfId="2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2" fontId="0" fillId="2" borderId="5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4393518518518519"/>
          <c:w val="0.8875927384076990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Productivity Improvement % per manhour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C2-43D3-ADDD-8609E7A56D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Sheet1!$C$19:$D$19</c:f>
              <c:numCache>
                <c:formatCode>0%</c:formatCode>
                <c:ptCount val="2"/>
                <c:pt idx="0">
                  <c:v>0.77083333333333359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2-43D3-ADDD-8609E7A56D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20562879"/>
        <c:axId val="820562047"/>
      </c:barChart>
      <c:catAx>
        <c:axId val="82056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62047"/>
        <c:crosses val="autoZero"/>
        <c:auto val="1"/>
        <c:lblAlgn val="ctr"/>
        <c:lblOffset val="100"/>
        <c:noMultiLvlLbl val="0"/>
      </c:catAx>
      <c:valAx>
        <c:axId val="820562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6287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63779527559058E-2"/>
          <c:y val="0.1804399970836979"/>
          <c:w val="0.86925021872265962"/>
          <c:h val="0.698271726450860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Packaging Manhour Cost per Pcs ( SAR )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E4-4B7E-A273-DA21C31052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Sheet1!$C$21:$D$21</c:f>
              <c:numCache>
                <c:formatCode>0.0000</c:formatCode>
                <c:ptCount val="2"/>
                <c:pt idx="0">
                  <c:v>1.1211676451402478E-2</c:v>
                </c:pt>
                <c:pt idx="1">
                  <c:v>6.5231572080887146E-3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B7E-A273-DA21C31052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80337727"/>
        <c:axId val="880333983"/>
      </c:barChart>
      <c:catAx>
        <c:axId val="880337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33983"/>
        <c:crosses val="autoZero"/>
        <c:auto val="1"/>
        <c:lblAlgn val="ctr"/>
        <c:lblOffset val="100"/>
        <c:noMultiLvlLbl val="0"/>
      </c:catAx>
      <c:valAx>
        <c:axId val="8803339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3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Sheet1!$B$17</c:f>
              <c:strCache>
                <c:ptCount val="1"/>
                <c:pt idx="0">
                  <c:v>Capacity / Year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849-4032-970A-C30F69AF2F86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49-4032-970A-C30F69AF2F8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849-4032-970A-C30F69AF2F8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849-4032-970A-C30F69AF2F8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Sheet1!$C$17:$D$17</c:f>
              <c:numCache>
                <c:formatCode>_(* #,##0.00_);_(* \(#,##0.00\);_(* "-"??_);_(@_)</c:formatCode>
                <c:ptCount val="2"/>
                <c:pt idx="0">
                  <c:v>73301759.999999985</c:v>
                </c:pt>
                <c:pt idx="1">
                  <c:v>61084800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9-4032-970A-C30F69AF2F8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Sheet1!$C$25:$G$25</c:f>
              <c:numCache>
                <c:formatCode>_(* #,##0_);_(* \(#,##0\);_(* "-"??_);_(@_)</c:formatCode>
                <c:ptCount val="5"/>
                <c:pt idx="0" formatCode="0.00">
                  <c:v>15</c:v>
                </c:pt>
                <c:pt idx="1">
                  <c:v>241919.99999999997</c:v>
                </c:pt>
                <c:pt idx="2" formatCode="0%">
                  <c:v>0.16666666666666657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3-481C-86E0-4FB83814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045792"/>
        <c:axId val="438043712"/>
      </c:barChart>
      <c:catAx>
        <c:axId val="43804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</a:t>
                </a:r>
                <a:r>
                  <a:rPr lang="en-US" baseline="0"/>
                  <a:t> Cycle                Daily Production           % imporovement        Saved Manhour     Saved Manhour  SR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176899418409702"/>
              <c:y val="0.90087962962962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43712"/>
        <c:crosses val="autoZero"/>
        <c:auto val="1"/>
        <c:lblAlgn val="ctr"/>
        <c:lblOffset val="100"/>
        <c:noMultiLvlLbl val="0"/>
      </c:catAx>
      <c:valAx>
        <c:axId val="4380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4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3</xdr:row>
      <xdr:rowOff>156210</xdr:rowOff>
    </xdr:from>
    <xdr:to>
      <xdr:col>12</xdr:col>
      <xdr:colOff>228600</xdr:colOff>
      <xdr:row>18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A8FF3C-ED5C-700E-5801-905B5AEE2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236220</xdr:colOff>
      <xdr:row>3</xdr:row>
      <xdr:rowOff>148590</xdr:rowOff>
    </xdr:from>
    <xdr:to>
      <xdr:col>19</xdr:col>
      <xdr:colOff>541020</xdr:colOff>
      <xdr:row>18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66BB81-489D-3413-9FBC-944789EDF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243840</xdr:colOff>
      <xdr:row>18</xdr:row>
      <xdr:rowOff>125730</xdr:rowOff>
    </xdr:from>
    <xdr:to>
      <xdr:col>19</xdr:col>
      <xdr:colOff>548640</xdr:colOff>
      <xdr:row>36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39285A-2BB9-C6BA-EAC9-91B0ED217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26</xdr:row>
      <xdr:rowOff>3810</xdr:rowOff>
    </xdr:from>
    <xdr:to>
      <xdr:col>6</xdr:col>
      <xdr:colOff>556260</xdr:colOff>
      <xdr:row>41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047F1-E4E0-9AE6-0122-8BA7BBC55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2"/>
  <sheetViews>
    <sheetView showGridLines="0" tabSelected="1" topLeftCell="A4" workbookViewId="0">
      <selection activeCell="C26" sqref="C26"/>
    </sheetView>
  </sheetViews>
  <sheetFormatPr defaultRowHeight="14.4" x14ac:dyDescent="0.3"/>
  <cols>
    <col min="1" max="1" width="4.6640625" customWidth="1"/>
    <col min="2" max="2" width="36.88671875" customWidth="1"/>
    <col min="3" max="3" width="14.5546875" bestFit="1" customWidth="1"/>
    <col min="4" max="4" width="14.33203125" bestFit="1" customWidth="1"/>
    <col min="5" max="5" width="14.109375" customWidth="1"/>
    <col min="6" max="6" width="16.109375" customWidth="1"/>
    <col min="7" max="7" width="19.33203125" customWidth="1"/>
  </cols>
  <sheetData>
    <row r="1" spans="2:7" ht="14.4" customHeight="1" x14ac:dyDescent="0.3">
      <c r="B1" s="30" t="s">
        <v>14</v>
      </c>
      <c r="C1" s="30"/>
      <c r="D1" s="30"/>
      <c r="E1" s="30"/>
      <c r="F1" s="30"/>
      <c r="G1" s="30"/>
    </row>
    <row r="2" spans="2:7" ht="14.4" customHeight="1" x14ac:dyDescent="0.3">
      <c r="B2" s="30"/>
      <c r="C2" s="30"/>
      <c r="D2" s="30"/>
      <c r="E2" s="30"/>
      <c r="F2" s="30"/>
      <c r="G2" s="30"/>
    </row>
    <row r="3" spans="2:7" ht="14.4" customHeight="1" x14ac:dyDescent="0.3">
      <c r="B3" s="30"/>
      <c r="C3" s="30"/>
      <c r="D3" s="30"/>
      <c r="E3" s="30"/>
      <c r="F3" s="30"/>
      <c r="G3" s="30"/>
    </row>
    <row r="4" spans="2:7" ht="15" customHeight="1" thickBot="1" x14ac:dyDescent="0.35">
      <c r="B4" s="30"/>
      <c r="C4" s="30"/>
      <c r="D4" s="30"/>
      <c r="E4" s="30"/>
      <c r="F4" s="30"/>
      <c r="G4" s="30"/>
    </row>
    <row r="5" spans="2:7" ht="15" thickBot="1" x14ac:dyDescent="0.35">
      <c r="C5" s="17" t="s">
        <v>2</v>
      </c>
      <c r="D5" s="18" t="s">
        <v>3</v>
      </c>
    </row>
    <row r="6" spans="2:7" x14ac:dyDescent="0.3">
      <c r="B6" s="9" t="s">
        <v>5</v>
      </c>
      <c r="C6" s="10">
        <v>15</v>
      </c>
      <c r="D6" s="11">
        <v>12.5</v>
      </c>
    </row>
    <row r="7" spans="2:7" x14ac:dyDescent="0.3">
      <c r="B7" s="7" t="s">
        <v>4</v>
      </c>
      <c r="C7" s="4">
        <v>16</v>
      </c>
      <c r="D7" s="1">
        <v>16</v>
      </c>
    </row>
    <row r="8" spans="2:7" x14ac:dyDescent="0.3">
      <c r="B8" s="12" t="s">
        <v>6</v>
      </c>
      <c r="C8" s="15">
        <f>C6*60*16*24*0.7</f>
        <v>241919.99999999997</v>
      </c>
      <c r="D8" s="16">
        <f>D6*60*16*24*0.7</f>
        <v>201600</v>
      </c>
    </row>
    <row r="9" spans="2:7" x14ac:dyDescent="0.3">
      <c r="B9" s="7" t="s">
        <v>12</v>
      </c>
      <c r="C9" s="4">
        <f>3*(5+3.5)</f>
        <v>25.5</v>
      </c>
      <c r="D9" s="1">
        <f>3*(2+2)</f>
        <v>12</v>
      </c>
    </row>
    <row r="10" spans="2:7" x14ac:dyDescent="0.3">
      <c r="B10" s="12" t="s">
        <v>15</v>
      </c>
      <c r="C10" s="10">
        <f>5+2.5</f>
        <v>7.5</v>
      </c>
      <c r="D10" s="11">
        <f>2+2</f>
        <v>4</v>
      </c>
    </row>
    <row r="11" spans="2:7" x14ac:dyDescent="0.3">
      <c r="B11" s="7" t="s">
        <v>16</v>
      </c>
      <c r="C11" s="4">
        <f>C9-C10</f>
        <v>18</v>
      </c>
      <c r="D11" s="1">
        <f>D9-D10</f>
        <v>8</v>
      </c>
    </row>
    <row r="12" spans="2:7" x14ac:dyDescent="0.3">
      <c r="B12" s="12" t="s">
        <v>7</v>
      </c>
      <c r="C12" s="31">
        <f>5000*12/365/9</f>
        <v>18.264840182648399</v>
      </c>
      <c r="D12" s="32"/>
    </row>
    <row r="13" spans="2:7" x14ac:dyDescent="0.3">
      <c r="B13" s="7" t="s">
        <v>8</v>
      </c>
      <c r="C13" s="33">
        <f>2500*12/365/9</f>
        <v>9.1324200913241995</v>
      </c>
      <c r="D13" s="34"/>
    </row>
    <row r="14" spans="2:7" x14ac:dyDescent="0.3">
      <c r="B14" s="12" t="s">
        <v>9</v>
      </c>
      <c r="C14" s="35">
        <v>9</v>
      </c>
      <c r="D14" s="36"/>
    </row>
    <row r="15" spans="2:7" x14ac:dyDescent="0.3">
      <c r="B15" s="7" t="s">
        <v>0</v>
      </c>
      <c r="C15" s="37">
        <v>303</v>
      </c>
      <c r="D15" s="38"/>
    </row>
    <row r="16" spans="2:7" x14ac:dyDescent="0.3">
      <c r="B16" s="12" t="s">
        <v>1</v>
      </c>
      <c r="C16" s="15">
        <f>C15*C14*C9</f>
        <v>69538.5</v>
      </c>
      <c r="D16" s="16">
        <f>C15*C14*D9</f>
        <v>32724</v>
      </c>
    </row>
    <row r="17" spans="2:7" x14ac:dyDescent="0.3">
      <c r="B17" s="7" t="s">
        <v>13</v>
      </c>
      <c r="C17" s="5">
        <f>C15*C8</f>
        <v>73301759.999999985</v>
      </c>
      <c r="D17" s="2">
        <f>C15*D8</f>
        <v>61084800</v>
      </c>
    </row>
    <row r="18" spans="2:7" x14ac:dyDescent="0.3">
      <c r="B18" s="12" t="s">
        <v>10</v>
      </c>
      <c r="C18" s="13">
        <f>C17/C16</f>
        <v>1054.1176470588234</v>
      </c>
      <c r="D18" s="14">
        <f>D17/D16</f>
        <v>1866.6666666666667</v>
      </c>
    </row>
    <row r="19" spans="2:7" x14ac:dyDescent="0.3">
      <c r="B19" s="7" t="s">
        <v>17</v>
      </c>
      <c r="C19" s="28">
        <f>(D18-C18)/C18</f>
        <v>0.77083333333333359</v>
      </c>
      <c r="D19" s="29"/>
    </row>
    <row r="20" spans="2:7" x14ac:dyDescent="0.3">
      <c r="B20" s="12" t="s">
        <v>11</v>
      </c>
      <c r="C20" s="15">
        <f>(C10*C14*C15*C12)+(C11*C13*C15*C14)</f>
        <v>821835.616438356</v>
      </c>
      <c r="D20" s="16">
        <f>(D10*C12*C14*C15)+(D11*C13*C14*C15)</f>
        <v>398465.75342465751</v>
      </c>
    </row>
    <row r="21" spans="2:7" ht="15" thickBot="1" x14ac:dyDescent="0.35">
      <c r="B21" s="8" t="s">
        <v>18</v>
      </c>
      <c r="C21" s="6">
        <f>C20/C17</f>
        <v>1.1211676451402478E-2</v>
      </c>
      <c r="D21" s="3">
        <f>D20/D17</f>
        <v>6.5231572080887146E-3</v>
      </c>
    </row>
    <row r="23" spans="2:7" ht="15" thickBot="1" x14ac:dyDescent="0.35">
      <c r="B23" s="19" t="s">
        <v>31</v>
      </c>
    </row>
    <row r="24" spans="2:7" x14ac:dyDescent="0.3">
      <c r="B24" s="20" t="s">
        <v>30</v>
      </c>
      <c r="C24" s="21" t="s">
        <v>27</v>
      </c>
      <c r="D24" s="21" t="s">
        <v>25</v>
      </c>
      <c r="E24" s="21" t="s">
        <v>26</v>
      </c>
      <c r="F24" s="21" t="s">
        <v>28</v>
      </c>
      <c r="G24" s="22" t="s">
        <v>29</v>
      </c>
    </row>
    <row r="25" spans="2:7" ht="15" thickBot="1" x14ac:dyDescent="0.35">
      <c r="B25" s="23">
        <v>12</v>
      </c>
      <c r="C25" s="24">
        <v>15</v>
      </c>
      <c r="D25" s="25">
        <f>C25*C7*60*24*0.7</f>
        <v>241919.99999999997</v>
      </c>
      <c r="E25" s="26">
        <f>(D25-D8)/(D25+E8)</f>
        <v>0.16666666666666657</v>
      </c>
      <c r="F25" s="25">
        <f>(B25-D9)*C14*C15</f>
        <v>0</v>
      </c>
      <c r="G25" s="27">
        <f>F25*((C12+C13)/2)</f>
        <v>0</v>
      </c>
    </row>
    <row r="47" spans="2:2" x14ac:dyDescent="0.3">
      <c r="B47" s="19" t="s">
        <v>19</v>
      </c>
    </row>
    <row r="48" spans="2:2" x14ac:dyDescent="0.3">
      <c r="B48" s="19" t="s">
        <v>20</v>
      </c>
    </row>
    <row r="49" spans="2:2" x14ac:dyDescent="0.3">
      <c r="B49" s="19" t="s">
        <v>24</v>
      </c>
    </row>
    <row r="50" spans="2:2" x14ac:dyDescent="0.3">
      <c r="B50" s="19" t="s">
        <v>21</v>
      </c>
    </row>
    <row r="51" spans="2:2" x14ac:dyDescent="0.3">
      <c r="B51" s="19" t="s">
        <v>23</v>
      </c>
    </row>
    <row r="52" spans="2:2" x14ac:dyDescent="0.3">
      <c r="B52" s="19" t="s">
        <v>22</v>
      </c>
    </row>
  </sheetData>
  <mergeCells count="6">
    <mergeCell ref="C19:D19"/>
    <mergeCell ref="B1:G4"/>
    <mergeCell ref="C12:D12"/>
    <mergeCell ref="C13:D13"/>
    <mergeCell ref="C14:D14"/>
    <mergeCell ref="C15:D15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Alaswad</dc:creator>
  <cp:lastModifiedBy>Alaswad</cp:lastModifiedBy>
  <dcterms:created xsi:type="dcterms:W3CDTF">2015-06-05T18:17:20Z</dcterms:created>
  <dcterms:modified xsi:type="dcterms:W3CDTF">2023-06-23T20:22:32Z</dcterms:modified>
</cp:coreProperties>
</file>