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emSim\Pemsim_Collection\"/>
    </mc:Choice>
  </mc:AlternateContent>
  <xr:revisionPtr revIDLastSave="0" documentId="13_ncr:1_{E940025A-80B5-48A0-A31B-34D9C39150EC}" xr6:coauthVersionLast="46" xr6:coauthVersionMax="46" xr10:uidLastSave="{00000000-0000-0000-0000-000000000000}"/>
  <bookViews>
    <workbookView xWindow="-120" yWindow="-120" windowWidth="29040" windowHeight="15840" xr2:uid="{47DD8B9B-B514-4968-A17B-16A6477357B4}"/>
  </bookViews>
  <sheets>
    <sheet name="#0 Inisiasi Nilai" sheetId="1" r:id="rId1"/>
    <sheet name="#1 Fuzifikasi" sheetId="2" r:id="rId2"/>
    <sheet name="#2 &amp; #3" sheetId="3" r:id="rId3"/>
    <sheet name="#4 Komposisi" sheetId="4" r:id="rId4"/>
    <sheet name="#5 Defuzifikas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D14" i="2" s="1"/>
  <c r="B7" i="2"/>
  <c r="D9" i="2" s="1"/>
  <c r="F4" i="2"/>
  <c r="C19" i="2" s="1"/>
  <c r="J2" i="3" s="1"/>
  <c r="A1" i="4" s="1"/>
  <c r="E4" i="2"/>
  <c r="C18" i="2" s="1"/>
  <c r="J4" i="3" s="1"/>
  <c r="A2" i="4" s="1"/>
  <c r="F2" i="2"/>
  <c r="C9" i="2" s="1"/>
  <c r="F3" i="2"/>
  <c r="C14" i="2" s="1"/>
  <c r="E3" i="2"/>
  <c r="C13" i="2" s="1"/>
  <c r="E2" i="2"/>
  <c r="C8" i="2" s="1"/>
  <c r="B16" i="2"/>
  <c r="B11" i="2"/>
  <c r="B6" i="2"/>
  <c r="A2" i="2" a="1"/>
  <c r="A2" i="2" s="1"/>
  <c r="H5" i="3" l="1"/>
  <c r="D13" i="2"/>
  <c r="H4" i="3" s="1"/>
  <c r="D8" i="2"/>
  <c r="H3" i="3" s="1"/>
  <c r="H2" i="3" l="1"/>
  <c r="I3" i="3" s="1"/>
  <c r="B1" i="4" s="1"/>
  <c r="I5" i="3"/>
  <c r="B2" i="4" s="1"/>
  <c r="J5" i="3"/>
  <c r="A20" i="5" l="1"/>
  <c r="A13" i="5"/>
  <c r="A2" i="5"/>
  <c r="A9" i="5"/>
  <c r="C9" i="4"/>
  <c r="C8" i="4"/>
  <c r="J3" i="3"/>
  <c r="D2" i="5" l="1"/>
  <c r="B3" i="4"/>
  <c r="D8" i="5" l="1"/>
  <c r="D5" i="5"/>
  <c r="A10" i="5"/>
  <c r="A15" i="5"/>
  <c r="A4" i="5"/>
  <c r="A3" i="5"/>
  <c r="A11" i="5"/>
  <c r="A14" i="5"/>
  <c r="A22" i="5"/>
  <c r="A21" i="5"/>
  <c r="A12" i="5" l="1"/>
  <c r="A5" i="5"/>
  <c r="A23" i="5"/>
  <c r="A16" i="5"/>
  <c r="A17" i="5" l="1"/>
  <c r="E13" i="5" s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<sst xmlns="http://schemas.openxmlformats.org/spreadsheetml/2006/main" count="91" uniqueCount="56">
  <si>
    <t>Jenis</t>
  </si>
  <si>
    <t>INPUT</t>
  </si>
  <si>
    <t>variabel</t>
  </si>
  <si>
    <t>value</t>
  </si>
  <si>
    <t>OUTPUT</t>
  </si>
  <si>
    <t>Fuzifikasi</t>
  </si>
  <si>
    <t>Pengukuran</t>
  </si>
  <si>
    <t>FUZIFIKASI</t>
  </si>
  <si>
    <t>x</t>
  </si>
  <si>
    <t>MAX</t>
  </si>
  <si>
    <t>MIN</t>
  </si>
  <si>
    <t>R1</t>
  </si>
  <si>
    <t>R2</t>
  </si>
  <si>
    <t>R3</t>
  </si>
  <si>
    <t>R4</t>
  </si>
  <si>
    <t>RULE</t>
  </si>
  <si>
    <t>RULES</t>
  </si>
  <si>
    <t>IF</t>
  </si>
  <si>
    <t>AND</t>
  </si>
  <si>
    <t>THEN</t>
  </si>
  <si>
    <t>HASIL</t>
  </si>
  <si>
    <t>a1</t>
  </si>
  <si>
    <t>a2</t>
  </si>
  <si>
    <t># Mencari a1 dan a2 #</t>
  </si>
  <si>
    <t>HITUNG M1</t>
  </si>
  <si>
    <t>HITUNG M2</t>
  </si>
  <si>
    <t>HITUNG M3</t>
  </si>
  <si>
    <t>HITUNG A1</t>
  </si>
  <si>
    <t>HITUNG A2</t>
  </si>
  <si>
    <t>HITUNG A3</t>
  </si>
  <si>
    <t>DEFUZIFIKASI</t>
  </si>
  <si>
    <t>z</t>
  </si>
  <si>
    <t>atas</t>
  </si>
  <si>
    <t>bawah</t>
  </si>
  <si>
    <t>hasil integral</t>
  </si>
  <si>
    <t>hasil total</t>
  </si>
  <si>
    <t>MAX/Clus.</t>
  </si>
  <si>
    <t>MIN/Clus.</t>
  </si>
  <si>
    <t>Persamaan yang dipakai</t>
  </si>
  <si>
    <t>(meliahat max. dari semua clus)</t>
  </si>
  <si>
    <t>CLUSTER</t>
  </si>
  <si>
    <t>Demand</t>
  </si>
  <si>
    <t>Stock</t>
  </si>
  <si>
    <t>Production</t>
  </si>
  <si>
    <t>permintaan</t>
  </si>
  <si>
    <t>persediaan</t>
  </si>
  <si>
    <t>produksi</t>
  </si>
  <si>
    <t>turun,naik</t>
  </si>
  <si>
    <t>sedikit,banyak</t>
  </si>
  <si>
    <t>berkurang,bertambah</t>
  </si>
  <si>
    <t>turun</t>
  </si>
  <si>
    <t>naik</t>
  </si>
  <si>
    <t>banyak</t>
  </si>
  <si>
    <t>berkurang</t>
  </si>
  <si>
    <t>sedikit</t>
  </si>
  <si>
    <t>bertambah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</si>
</sst>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164" fontId="0" fillId="0" borderId="0" xfId="0" applyNumberFormat="1"/>
    <xf numFmtId="0" fontId="0" fillId="0" borderId="0" xfId="0" applyAlignment="1">
      <alignment horizontal="center" wrapText="1"/>
    </xf>
    <xf numFmtId="11" fontId="0" fillId="0" borderId="0" xfId="0" applyNumberFormat="1"/>
    <xf numFmtId="0" fontId="1" fillId="2" borderId="0" xfId="0" applyFont="1" applyFill="1"/>
    <xf numFmtId="1" fontId="0" fillId="3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8F13-148A-47FF-8C20-DDA45A3EBEE5}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8.85546875" customWidth="1"/>
    <col min="2" max="2" width="15.28515625" bestFit="1" customWidth="1"/>
  </cols>
  <sheetData>
    <row r="1" spans="1:3" x14ac:dyDescent="0.25">
      <c r="A1" s="4" t="s">
        <v>0</v>
      </c>
      <c r="B1" s="4" t="s">
        <v>2</v>
      </c>
      <c r="C1" s="4" t="s">
        <v>3</v>
      </c>
    </row>
    <row r="2" spans="1:3" x14ac:dyDescent="0.25">
      <c r="A2" s="11" t="s">
        <v>1</v>
      </c>
      <c r="B2" t="s">
        <v>41</v>
      </c>
      <c r="C2">
        <v>4000</v>
      </c>
    </row>
    <row r="3" spans="1:3" x14ac:dyDescent="0.25">
      <c r="A3" s="11" t="s">
        <v>1</v>
      </c>
      <c r="B3" t="s">
        <v>42</v>
      </c>
      <c r="C3">
        <v>300</v>
      </c>
    </row>
    <row r="4" spans="1:3" x14ac:dyDescent="0.25">
      <c r="A4" s="11" t="s">
        <v>4</v>
      </c>
      <c r="B4" t="s">
        <v>43</v>
      </c>
      <c r="C4" s="12">
        <f>ROUND('#5 Defuzifikasi'!E13,0)</f>
        <v>4237</v>
      </c>
    </row>
    <row r="5" spans="1:3" x14ac:dyDescent="0.25">
      <c r="C5" s="8"/>
    </row>
  </sheetData>
  <dataValidations count="2">
    <dataValidation type="textLength" operator="equal" allowBlank="1" showInputMessage="1" showErrorMessage="1" errorTitle="PUNTEN!!" error="Data Jangan Diubah Posisinya!!" sqref="A2:A4" xr:uid="{D94D7ED1-8304-4D8C-8C90-F8DB9AC1E7B2}">
      <formula1>0</formula1>
    </dataValidation>
    <dataValidation type="whole" errorStyle="information" operator="equal" allowBlank="1" showInputMessage="1" error="Hasil Akan Keluar Sendiri Setelah Kalkulasi." promptTitle="PENTING!!" prompt="Cell ini adalah hasil dari semua kalkulasi. Tidak perlu diinput MANUAL !!" sqref="C4" xr:uid="{51C99704-7ABD-46FC-A760-53DB96ED14A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3A74-2F71-491B-AC26-3FD36205CE12}">
  <dimension ref="A1:F19"/>
  <sheetViews>
    <sheetView workbookViewId="0">
      <selection activeCell="E22" sqref="E22"/>
    </sheetView>
  </sheetViews>
  <sheetFormatPr defaultRowHeight="15" x14ac:dyDescent="0.25"/>
  <cols>
    <col min="1" max="1" width="15.5703125" bestFit="1" customWidth="1"/>
    <col min="2" max="2" width="17" bestFit="1" customWidth="1"/>
    <col min="3" max="3" width="12.85546875" bestFit="1" customWidth="1"/>
  </cols>
  <sheetData>
    <row r="1" spans="1:6" x14ac:dyDescent="0.25">
      <c r="A1" s="3" t="s">
        <v>0</v>
      </c>
      <c r="B1" s="3" t="s">
        <v>6</v>
      </c>
      <c r="C1" s="3" t="s">
        <v>5</v>
      </c>
      <c r="E1">
        <v>1</v>
      </c>
      <c r="F1">
        <v>2</v>
      </c>
    </row>
    <row r="2" spans="1:6" x14ac:dyDescent="0.25">
      <c r="A2" t="str" cm="1">
        <f t="array" ref="A2:A4">'#0 Inisiasi Nilai'!B2:B4</f>
        <v>Demand</v>
      </c>
      <c r="B2" t="s">
        <v>44</v>
      </c>
      <c r="C2" t="s">
        <v>47</v>
      </c>
      <c r="E2" t="str">
        <f t="shared" ref="E2:F4" si="0">TRIM(MID(SUBSTITUTE($C2,",",REPT(" ",LEN($C2))),(E$1-1)*LEN($C2)+1,LEN($C2)))</f>
        <v>turun</v>
      </c>
      <c r="F2" t="str">
        <f t="shared" si="0"/>
        <v>naik</v>
      </c>
    </row>
    <row r="3" spans="1:6" x14ac:dyDescent="0.25">
      <c r="A3" t="str">
        <v>Stock</v>
      </c>
      <c r="B3" t="s">
        <v>45</v>
      </c>
      <c r="C3" t="s">
        <v>48</v>
      </c>
      <c r="E3" t="str">
        <f t="shared" si="0"/>
        <v>sedikit</v>
      </c>
      <c r="F3" t="str">
        <f t="shared" si="0"/>
        <v>banyak</v>
      </c>
    </row>
    <row r="4" spans="1:6" x14ac:dyDescent="0.25">
      <c r="A4" t="str">
        <v>Production</v>
      </c>
      <c r="B4" t="s">
        <v>46</v>
      </c>
      <c r="C4" t="s">
        <v>49</v>
      </c>
      <c r="E4" t="str">
        <f t="shared" si="0"/>
        <v>berkurang</v>
      </c>
      <c r="F4" t="str">
        <f t="shared" si="0"/>
        <v>bertambah</v>
      </c>
    </row>
    <row r="6" spans="1:6" x14ac:dyDescent="0.25">
      <c r="A6" s="2" t="s">
        <v>7</v>
      </c>
      <c r="B6" s="2" t="str">
        <f>B2</f>
        <v>permintaan</v>
      </c>
    </row>
    <row r="7" spans="1:6" x14ac:dyDescent="0.25">
      <c r="A7" t="s">
        <v>8</v>
      </c>
      <c r="B7">
        <f>'#0 Inisiasi Nilai'!C2</f>
        <v>4000</v>
      </c>
    </row>
    <row r="8" spans="1:6" x14ac:dyDescent="0.25">
      <c r="A8" t="s">
        <v>9</v>
      </c>
      <c r="B8">
        <v>5000</v>
      </c>
      <c r="C8" s="5" t="str">
        <f>E2</f>
        <v>turun</v>
      </c>
      <c r="D8">
        <f>IF(B7&lt;=B9,1,(IF(B7&gt;=B8,0,((B8-B7)/(B8-B9)))))</f>
        <v>0.25</v>
      </c>
    </row>
    <row r="9" spans="1:6" x14ac:dyDescent="0.25">
      <c r="A9" t="s">
        <v>10</v>
      </c>
      <c r="B9">
        <v>1000</v>
      </c>
      <c r="C9" s="5" t="str">
        <f>F2</f>
        <v>naik</v>
      </c>
      <c r="D9">
        <f>IF(B7&lt;=B9,0,(IF(B7&gt;=B8,1,((B7-B9)/(B8-B9)))))</f>
        <v>0.75</v>
      </c>
    </row>
    <row r="11" spans="1:6" x14ac:dyDescent="0.25">
      <c r="A11" s="2" t="s">
        <v>7</v>
      </c>
      <c r="B11" s="2" t="str">
        <f>B3</f>
        <v>persediaan</v>
      </c>
    </row>
    <row r="12" spans="1:6" x14ac:dyDescent="0.25">
      <c r="A12" t="s">
        <v>8</v>
      </c>
      <c r="B12">
        <f>'#0 Inisiasi Nilai'!C3</f>
        <v>300</v>
      </c>
    </row>
    <row r="13" spans="1:6" x14ac:dyDescent="0.25">
      <c r="A13" t="s">
        <v>9</v>
      </c>
      <c r="B13">
        <v>600</v>
      </c>
      <c r="C13" s="5" t="str">
        <f>E3</f>
        <v>sedikit</v>
      </c>
      <c r="D13">
        <f>IF(B12&lt;=B14,1,(IF(B12&gt;=B13,0,((B13-B12)/(B13-B14)))))</f>
        <v>0.6</v>
      </c>
    </row>
    <row r="14" spans="1:6" x14ac:dyDescent="0.25">
      <c r="A14" t="s">
        <v>10</v>
      </c>
      <c r="B14">
        <v>100</v>
      </c>
      <c r="C14" s="5" t="str">
        <f>F3</f>
        <v>banyak</v>
      </c>
      <c r="D14">
        <f>IF(B12&lt;=B14,0,(IF(B12&gt;=B13,1,((B12-B14)/(B13-B14)))))</f>
        <v>0.4</v>
      </c>
    </row>
    <row r="16" spans="1:6" x14ac:dyDescent="0.25">
      <c r="A16" s="2" t="s">
        <v>7</v>
      </c>
      <c r="B16" s="2" t="str">
        <f>B4</f>
        <v>produksi</v>
      </c>
    </row>
    <row r="17" spans="1:3" x14ac:dyDescent="0.25">
      <c r="A17" t="s">
        <v>8</v>
      </c>
    </row>
    <row r="18" spans="1:3" x14ac:dyDescent="0.25">
      <c r="A18" t="s">
        <v>9</v>
      </c>
      <c r="B18">
        <v>7000</v>
      </c>
      <c r="C18" s="5" t="str">
        <f>E4</f>
        <v>berkurang</v>
      </c>
    </row>
    <row r="19" spans="1:3" x14ac:dyDescent="0.25">
      <c r="A19" t="s">
        <v>10</v>
      </c>
      <c r="B19">
        <v>2000</v>
      </c>
      <c r="C19" s="5" t="str">
        <f>F4</f>
        <v>bertambah</v>
      </c>
    </row>
  </sheetData>
  <dataValidations count="1">
    <dataValidation allowBlank="1" showInputMessage="1" showErrorMessage="1" promptTitle="PENTING!!" prompt="Hanya dibolehkan 2 PREDIKAT !!_x000a_Urut dari terkecil ke terbesar." sqref="C2:C4" xr:uid="{20A98B3F-3A70-4D55-87C9-AC56B921F68C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A00F-B871-49A5-8C7E-A8C5733134A4}">
  <dimension ref="A1:J5"/>
  <sheetViews>
    <sheetView workbookViewId="0">
      <selection activeCell="I15" sqref="I15"/>
    </sheetView>
  </sheetViews>
  <sheetFormatPr defaultRowHeight="15" x14ac:dyDescent="0.25"/>
  <cols>
    <col min="1" max="1" width="5.28515625" customWidth="1"/>
    <col min="9" max="9" width="10.28515625" bestFit="1" customWidth="1"/>
    <col min="10" max="10" width="9.85546875" bestFit="1" customWidth="1"/>
  </cols>
  <sheetData>
    <row r="1" spans="1:10" x14ac:dyDescent="0.25">
      <c r="A1" s="2" t="s">
        <v>15</v>
      </c>
      <c r="B1" s="13" t="s">
        <v>16</v>
      </c>
      <c r="C1" s="13"/>
      <c r="D1" s="13"/>
      <c r="E1" s="13"/>
      <c r="F1" s="13"/>
      <c r="G1" s="13"/>
      <c r="H1" s="3" t="s">
        <v>20</v>
      </c>
      <c r="I1" t="s">
        <v>36</v>
      </c>
      <c r="J1" t="s">
        <v>37</v>
      </c>
    </row>
    <row r="2" spans="1:10" x14ac:dyDescent="0.25">
      <c r="A2" s="1" t="s">
        <v>11</v>
      </c>
      <c r="B2" s="1" t="s">
        <v>17</v>
      </c>
      <c r="C2" t="s">
        <v>50</v>
      </c>
      <c r="D2" s="1" t="s">
        <v>18</v>
      </c>
      <c r="E2" t="s">
        <v>52</v>
      </c>
      <c r="F2" s="1" t="s">
        <v>19</v>
      </c>
      <c r="G2" t="s">
        <v>53</v>
      </c>
      <c r="H2">
        <f>MIN(VLOOKUP(C2,'#1 Fuzifikasi'!$C$8:$D$9,2,FALSE),VLOOKUP(E2,'#1 Fuzifikasi'!$C$13:$D$14,2,FALSE))</f>
        <v>0.25</v>
      </c>
      <c r="I2" s="6" t="s">
        <v>40</v>
      </c>
      <c r="J2" t="str">
        <f>'#1 Fuzifikasi'!C19</f>
        <v>bertambah</v>
      </c>
    </row>
    <row r="3" spans="1:10" x14ac:dyDescent="0.25">
      <c r="A3" s="1" t="s">
        <v>12</v>
      </c>
      <c r="B3" s="1" t="s">
        <v>17</v>
      </c>
      <c r="C3" t="s">
        <v>50</v>
      </c>
      <c r="D3" s="1" t="s">
        <v>18</v>
      </c>
      <c r="E3" t="s">
        <v>54</v>
      </c>
      <c r="F3" s="1" t="s">
        <v>19</v>
      </c>
      <c r="G3" t="s">
        <v>53</v>
      </c>
      <c r="H3">
        <f>MIN(VLOOKUP(C3,'#1 Fuzifikasi'!$C$8:$D$9,2,FALSE),VLOOKUP(E3,'#1 Fuzifikasi'!$C$13:$D$14,2,FALSE))</f>
        <v>0.25</v>
      </c>
      <c r="I3">
        <f>_xlfn.MAXIFS($H$2:$H$5,$G$2:$G$5,$J$2)</f>
        <v>0.6</v>
      </c>
      <c r="J3">
        <f>_xlfn.MINIFS($H$2:$H$5,$G$2:$G$5,$J$2)</f>
        <v>0.4</v>
      </c>
    </row>
    <row r="4" spans="1:10" x14ac:dyDescent="0.25">
      <c r="A4" s="1" t="s">
        <v>13</v>
      </c>
      <c r="B4" s="1" t="s">
        <v>17</v>
      </c>
      <c r="C4" t="s">
        <v>51</v>
      </c>
      <c r="D4" s="1" t="s">
        <v>18</v>
      </c>
      <c r="E4" t="s">
        <v>52</v>
      </c>
      <c r="F4" s="1" t="s">
        <v>19</v>
      </c>
      <c r="G4" t="s">
        <v>55</v>
      </c>
      <c r="H4">
        <f>MIN(VLOOKUP(C4,'#1 Fuzifikasi'!$C$8:$D$9,2,FALSE),VLOOKUP(E4,'#1 Fuzifikasi'!$C$13:$D$14,2,FALSE))</f>
        <v>0.4</v>
      </c>
      <c r="I4" s="6" t="s">
        <v>40</v>
      </c>
      <c r="J4" t="str">
        <f>'#1 Fuzifikasi'!C18</f>
        <v>berkurang</v>
      </c>
    </row>
    <row r="5" spans="1:10" x14ac:dyDescent="0.25">
      <c r="A5" s="1" t="s">
        <v>14</v>
      </c>
      <c r="B5" s="1" t="s">
        <v>17</v>
      </c>
      <c r="C5" t="s">
        <v>51</v>
      </c>
      <c r="D5" s="1" t="s">
        <v>18</v>
      </c>
      <c r="E5" t="s">
        <v>54</v>
      </c>
      <c r="F5" s="1" t="s">
        <v>19</v>
      </c>
      <c r="G5" t="s">
        <v>55</v>
      </c>
      <c r="H5">
        <f>MIN(VLOOKUP(C5,'#1 Fuzifikasi'!$C$8:$D$9,2,FALSE),VLOOKUP(E5,'#1 Fuzifikasi'!$C$13:$D$14,2,FALSE))</f>
        <v>0.6</v>
      </c>
      <c r="I5">
        <f>_xlfn.MAXIFS($H$2:$H$5,$G$2:$G$5,$J$4)</f>
        <v>0.25</v>
      </c>
      <c r="J5">
        <f>_xlfn.MINIFS($H$2:$H$5,$G$2:$G$5,$J$4)</f>
        <v>0.25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5E83B3-B016-4805-A8EA-9BB916E102F7}">
          <x14:formula1>
            <xm:f>'#1 Fuzifikasi'!$E$2:$F$2</xm:f>
          </x14:formula1>
          <xm:sqref>C2:C5</xm:sqref>
        </x14:dataValidation>
        <x14:dataValidation type="list" allowBlank="1" showInputMessage="1" showErrorMessage="1" xr:uid="{5B2A451C-7874-4509-93FA-38216413DA71}">
          <x14:formula1>
            <xm:f>'#1 Fuzifikasi'!$E$3:$F$3</xm:f>
          </x14:formula1>
          <xm:sqref>E2:E5</xm:sqref>
        </x14:dataValidation>
        <x14:dataValidation type="list" allowBlank="1" showInputMessage="1" showErrorMessage="1" xr:uid="{54784B34-A1BA-4BB8-B9B8-41EA2DC1763C}">
          <x14:formula1>
            <xm:f>'#1 Fuzifikasi'!$E$4:$F$4</xm:f>
          </x14:formula1>
          <xm:sqref>G2:G5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6209-EB1A-4CBE-A59D-14968A1F33FC}">
  <dimension ref="A1:C13"/>
  <sheetViews>
    <sheetView zoomScale="130" zoomScaleNormal="130" workbookViewId="0">
      <selection activeCell="E14" sqref="E14"/>
    </sheetView>
  </sheetViews>
  <sheetFormatPr defaultRowHeight="15" x14ac:dyDescent="0.25"/>
  <cols>
    <col min="1" max="1" width="24.7109375" customWidth="1"/>
    <col min="2" max="2" width="12.85546875" customWidth="1"/>
  </cols>
  <sheetData>
    <row r="1" spans="1:3" x14ac:dyDescent="0.25">
      <c r="A1" t="str">
        <f>"MAX CLUSTER &lt;"&amp;'#2 &amp; #3'!J2&amp;"&gt;"</f>
        <v>MAX CLUSTER &lt;bertambah&gt;</v>
      </c>
      <c r="B1">
        <f>'#2 &amp; #3'!I3</f>
        <v>0.6</v>
      </c>
    </row>
    <row r="2" spans="1:3" x14ac:dyDescent="0.25">
      <c r="A2" t="str">
        <f>"MAX CLUSTER &lt;"&amp;'#2 &amp; #3'!J4&amp;"&gt;"</f>
        <v>MAX CLUSTER &lt;berkurang&gt;</v>
      </c>
      <c r="B2">
        <f>'#2 &amp; #3'!I5</f>
        <v>0.25</v>
      </c>
    </row>
    <row r="3" spans="1:3" x14ac:dyDescent="0.25">
      <c r="A3" s="2" t="s">
        <v>38</v>
      </c>
      <c r="B3" s="15" t="str">
        <f>IF(B1&gt;B2,'#1 Fuzifikasi'!C19,'#1 Fuzifikasi'!C18)</f>
        <v>bertambah</v>
      </c>
    </row>
    <row r="4" spans="1:3" x14ac:dyDescent="0.25">
      <c r="A4" s="14" t="s">
        <v>39</v>
      </c>
      <c r="B4" s="15"/>
    </row>
    <row r="5" spans="1:3" x14ac:dyDescent="0.25">
      <c r="A5" s="14"/>
      <c r="B5" s="15"/>
      <c r="C5" s="5"/>
    </row>
    <row r="6" spans="1:3" x14ac:dyDescent="0.25">
      <c r="A6" s="9"/>
      <c r="C6" s="5"/>
    </row>
    <row r="7" spans="1:3" x14ac:dyDescent="0.25">
      <c r="A7" s="17" t="s">
        <v>23</v>
      </c>
      <c r="B7" s="17"/>
      <c r="C7" s="5"/>
    </row>
    <row r="8" spans="1:3" x14ac:dyDescent="0.25">
      <c r="A8" s="16" t="s">
        <v>21</v>
      </c>
      <c r="B8" s="16"/>
      <c r="C8">
        <f>IF(B1&gt;B2,(('#1 Fuzifikasi'!B18-'#1 Fuzifikasi'!B19)*MIN(B1:B2))+'#1 Fuzifikasi'!B19,'#1 Fuzifikasi'!B18-(MAX(B1:B2)*('#1 Fuzifikasi'!B18-'#1 Fuzifikasi'!B19)))</f>
        <v>3250</v>
      </c>
    </row>
    <row r="9" spans="1:3" x14ac:dyDescent="0.25">
      <c r="A9" s="16" t="s">
        <v>22</v>
      </c>
      <c r="B9" s="16"/>
      <c r="C9">
        <f>IF(B1&gt;B2,(('#1 Fuzifikasi'!B18-'#1 Fuzifikasi'!B19)*MAX(B1:B2))+'#1 Fuzifikasi'!B19,'#1 Fuzifikasi'!B18-(MIN(B1:B2)*('#1 Fuzifikasi'!B18-'#1 Fuzifikasi'!B19)))</f>
        <v>5000</v>
      </c>
    </row>
    <row r="11" spans="1:3" x14ac:dyDescent="0.25">
      <c r="A11" s="2"/>
    </row>
    <row r="12" spans="1:3" x14ac:dyDescent="0.25">
      <c r="C12" s="1"/>
    </row>
    <row r="13" spans="1:3" x14ac:dyDescent="0.25">
      <c r="A13" s="7"/>
    </row>
  </sheetData>
  <mergeCells count="5">
    <mergeCell ref="A4:A5"/>
    <mergeCell ref="B3:B5"/>
    <mergeCell ref="A8:B8"/>
    <mergeCell ref="A9:B9"/>
    <mergeCell ref="A7:B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622A-D13E-4C6C-BF5D-578FAB1814F4}">
  <dimension ref="A1:E23"/>
  <sheetViews>
    <sheetView workbookViewId="0">
      <selection activeCell="D8" sqref="D8"/>
    </sheetView>
  </sheetViews>
  <sheetFormatPr defaultRowHeight="15" x14ac:dyDescent="0.25"/>
  <cols>
    <col min="1" max="1" width="15.28515625" customWidth="1"/>
    <col min="2" max="2" width="12.42578125" bestFit="1" customWidth="1"/>
  </cols>
  <sheetData>
    <row r="1" spans="1:5" x14ac:dyDescent="0.25">
      <c r="A1" s="2" t="s">
        <v>24</v>
      </c>
      <c r="D1" s="2" t="s">
        <v>27</v>
      </c>
    </row>
    <row r="2" spans="1:5" x14ac:dyDescent="0.25">
      <c r="A2">
        <f>IF('#4 Komposisi'!B1&gt;'#4 Komposisi'!B2,MIN('#4 Komposisi'!B1:B2)/2,MAX('#4 Komposisi'!B1:B2)/2)</f>
        <v>0.125</v>
      </c>
      <c r="D2">
        <f>'#4 Komposisi'!C8*(IF('#4 Komposisi'!B1&gt;'#4 Komposisi'!B2,MIN('#4 Komposisi'!B1:B2),MAX('#4 Komposisi'!B1:B2)))</f>
        <v>812.5</v>
      </c>
    </row>
    <row r="3" spans="1:5" x14ac:dyDescent="0.25">
      <c r="A3">
        <f>A2*('#4 Komposisi'!C8^2)</f>
        <v>1320312.5</v>
      </c>
      <c r="B3" s="5" t="s">
        <v>32</v>
      </c>
    </row>
    <row r="4" spans="1:5" x14ac:dyDescent="0.25">
      <c r="A4">
        <f>A2*(0^2)</f>
        <v>0</v>
      </c>
      <c r="B4" s="5" t="s">
        <v>33</v>
      </c>
      <c r="D4" s="2" t="s">
        <v>28</v>
      </c>
    </row>
    <row r="5" spans="1:5" x14ac:dyDescent="0.25">
      <c r="A5">
        <f>A3-A4</f>
        <v>1320312.5</v>
      </c>
      <c r="B5" s="5" t="s">
        <v>34</v>
      </c>
      <c r="D5">
        <f>('#4 Komposisi'!B1+'#4 Komposisi'!B2)*(('#4 Komposisi'!C9-'#4 Komposisi'!C8)/2)</f>
        <v>743.75</v>
      </c>
    </row>
    <row r="7" spans="1:5" x14ac:dyDescent="0.25">
      <c r="D7" s="2" t="s">
        <v>29</v>
      </c>
    </row>
    <row r="8" spans="1:5" x14ac:dyDescent="0.25">
      <c r="A8" s="2" t="s">
        <v>25</v>
      </c>
      <c r="D8">
        <f>('#1 Fuzifikasi'!$B$18-'#4 Komposisi'!C9)*(IF('#4 Komposisi'!B1&gt;'#4 Komposisi'!B2,MAX('#4 Komposisi'!B1:B2),MIN('#4 Komposisi'!B1:B2)))</f>
        <v>1200</v>
      </c>
    </row>
    <row r="9" spans="1:5" x14ac:dyDescent="0.25">
      <c r="A9" s="10">
        <f>IF('#4 Komposisi'!B1&gt;'#4 Komposisi'!B2,(1/('#1 Fuzifikasi'!B18-'#1 Fuzifikasi'!B19))/3,('#1 Fuzifikasi'!B18/('#1 Fuzifikasi'!B18-'#1 Fuzifikasi'!B19))/2)</f>
        <v>6.666666666666667E-5</v>
      </c>
    </row>
    <row r="10" spans="1:5" x14ac:dyDescent="0.25">
      <c r="A10">
        <f>IF('#4 Komposisi'!B1&gt;'#4 Komposisi'!B2,A9*('#4 Komposisi'!C9^3),A9*('#4 Komposisi'!C9^2))</f>
        <v>8333333.333333334</v>
      </c>
      <c r="B10" s="5" t="s">
        <v>32</v>
      </c>
    </row>
    <row r="11" spans="1:5" x14ac:dyDescent="0.25">
      <c r="A11">
        <f>IF('#4 Komposisi'!B1&gt;'#4 Komposisi'!B2,A9*('#4 Komposisi'!C8^3),A9*('#4 Komposisi'!C8^2))</f>
        <v>2288541.666666667</v>
      </c>
      <c r="B11" s="5" t="s">
        <v>33</v>
      </c>
    </row>
    <row r="12" spans="1:5" x14ac:dyDescent="0.25">
      <c r="A12">
        <f>A10-A11</f>
        <v>6044791.666666667</v>
      </c>
      <c r="B12" s="5" t="s">
        <v>34</v>
      </c>
      <c r="D12" s="2" t="s">
        <v>30</v>
      </c>
    </row>
    <row r="13" spans="1:5" x14ac:dyDescent="0.25">
      <c r="A13" s="10">
        <f>IF('#4 Komposisi'!B1&gt;'#4 Komposisi'!B2,('#1 Fuzifikasi'!B19/('#1 Fuzifikasi'!B18-'#1 Fuzifikasi'!B19))/2,(1/('#1 Fuzifikasi'!B18-'#1 Fuzifikasi'!B19))/3)</f>
        <v>0.2</v>
      </c>
      <c r="D13" s="6" t="s">
        <v>31</v>
      </c>
      <c r="E13">
        <f>(A5+A17+A23)/(D2+D5+D8)</f>
        <v>4236.7724867724874</v>
      </c>
    </row>
    <row r="14" spans="1:5" x14ac:dyDescent="0.25">
      <c r="A14">
        <f>IF('#4 Komposisi'!B1&gt;'#4 Komposisi'!B2,A13*('#4 Komposisi'!C9^2),A13*('#4 Komposisi'!C9^3))</f>
        <v>5000000</v>
      </c>
      <c r="B14" s="5" t="s">
        <v>32</v>
      </c>
    </row>
    <row r="15" spans="1:5" x14ac:dyDescent="0.25">
      <c r="A15">
        <f>IF('#4 Komposisi'!B1&gt;'#4 Komposisi'!B2,A13*('#4 Komposisi'!C8^2),A13*('#4 Komposisi'!C8^3))</f>
        <v>2112500</v>
      </c>
      <c r="B15" s="5" t="s">
        <v>33</v>
      </c>
    </row>
    <row r="16" spans="1:5" x14ac:dyDescent="0.25">
      <c r="A16">
        <f>A14-A15</f>
        <v>2887500</v>
      </c>
      <c r="B16" s="5" t="s">
        <v>34</v>
      </c>
    </row>
    <row r="17" spans="1:2" x14ac:dyDescent="0.25">
      <c r="A17">
        <f>A12-A16</f>
        <v>3157291.666666667</v>
      </c>
      <c r="B17" s="5" t="s">
        <v>35</v>
      </c>
    </row>
    <row r="19" spans="1:2" x14ac:dyDescent="0.25">
      <c r="A19" s="2" t="s">
        <v>26</v>
      </c>
    </row>
    <row r="20" spans="1:2" x14ac:dyDescent="0.25">
      <c r="A20">
        <f>IF('#4 Komposisi'!B1&gt;'#4 Komposisi'!B2,MAX('#4 Komposisi'!B1:B2)/2,MIN('#4 Komposisi'!B1:B2)/2)</f>
        <v>0.3</v>
      </c>
    </row>
    <row r="21" spans="1:2" x14ac:dyDescent="0.25">
      <c r="A21">
        <f>A20*('#1 Fuzifikasi'!B18^2)</f>
        <v>14700000</v>
      </c>
      <c r="B21" s="5" t="s">
        <v>32</v>
      </c>
    </row>
    <row r="22" spans="1:2" x14ac:dyDescent="0.25">
      <c r="A22">
        <f>A20*('#4 Komposisi'!C9^2)</f>
        <v>7500000</v>
      </c>
      <c r="B22" s="5" t="s">
        <v>33</v>
      </c>
    </row>
    <row r="23" spans="1:2" x14ac:dyDescent="0.25">
      <c r="A23">
        <f>A21-A22</f>
        <v>7200000</v>
      </c>
      <c r="B23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#0 Inisiasi Nilai</vt:lpstr>
      <vt:lpstr>#1 Fuzifikasi</vt:lpstr>
      <vt:lpstr>#2 &amp; #3</vt:lpstr>
      <vt:lpstr>#4 Komposisi</vt:lpstr>
      <vt:lpstr>#5 Defuzifikasi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Kraaam</dc:creator>
  <cp:lastModifiedBy>A Kraaam</cp:lastModifiedBy>
  <dcterms:created xsi:type="dcterms:W3CDTF">2021-03-16T08:49:24Z</dcterms:created>
  <dcterms:modified xsi:type="dcterms:W3CDTF">2021-03-22T10:13:29Z</dcterms:modified>
</cp:coreProperties>
</file>