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研究所_課程\113-1\Ecological data analysis in R\R_class_NTU\Data\"/>
    </mc:Choice>
  </mc:AlternateContent>
  <xr:revisionPtr revIDLastSave="0" documentId="13_ncr:1_{846EDCE1-EC7B-45C6-A5CB-FD6CFA47FA9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ts explained-corr" sheetId="1" r:id="rId1"/>
    <sheet name="Stats explained - t test" sheetId="2" r:id="rId2"/>
    <sheet name="Anova_clean" sheetId="4" r:id="rId3"/>
    <sheet name="Anova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2" l="1"/>
  <c r="H3" i="1"/>
  <c r="H4" i="1"/>
  <c r="H5" i="1"/>
  <c r="H6" i="1"/>
  <c r="H7" i="1"/>
  <c r="H8" i="1"/>
  <c r="H9" i="1"/>
  <c r="H10" i="1"/>
  <c r="H11" i="1"/>
  <c r="G3" i="1"/>
  <c r="G4" i="1"/>
  <c r="G5" i="1"/>
  <c r="G6" i="1"/>
  <c r="G7" i="1"/>
  <c r="G8" i="1"/>
  <c r="G9" i="1"/>
  <c r="G10" i="1"/>
  <c r="G11" i="1"/>
  <c r="F3" i="1"/>
  <c r="F4" i="1"/>
  <c r="F5" i="1"/>
  <c r="F6" i="1"/>
  <c r="F7" i="1"/>
  <c r="F8" i="1"/>
  <c r="F9" i="1"/>
  <c r="F10" i="1"/>
  <c r="F11" i="1"/>
  <c r="E3" i="1"/>
  <c r="E4" i="1"/>
  <c r="E5" i="1"/>
  <c r="E6" i="1"/>
  <c r="E7" i="1"/>
  <c r="E8" i="1"/>
  <c r="E9" i="1"/>
  <c r="E10" i="1"/>
  <c r="E11" i="1"/>
  <c r="D3" i="1"/>
  <c r="D4" i="1"/>
  <c r="D5" i="1"/>
  <c r="D6" i="1"/>
  <c r="D7" i="1"/>
  <c r="D8" i="1"/>
  <c r="D9" i="1"/>
  <c r="D10" i="1"/>
  <c r="D11" i="1"/>
  <c r="E24" i="4"/>
  <c r="B16" i="4"/>
  <c r="B30" i="4"/>
  <c r="E11" i="4"/>
  <c r="A28" i="4" s="1"/>
  <c r="B11" i="4"/>
  <c r="B24" i="4" s="1"/>
  <c r="A11" i="4"/>
  <c r="A22" i="4" s="1"/>
  <c r="A32" i="4" l="1"/>
  <c r="B31" i="4"/>
  <c r="A16" i="4"/>
  <c r="B28" i="4"/>
  <c r="B32" i="4"/>
  <c r="A31" i="4"/>
  <c r="A30" i="4"/>
  <c r="B29" i="4"/>
  <c r="A29" i="4"/>
  <c r="D16" i="4"/>
  <c r="F16" i="4" s="1"/>
  <c r="A24" i="4"/>
  <c r="A23" i="4"/>
  <c r="B23" i="4"/>
  <c r="B22" i="4"/>
  <c r="A20" i="4"/>
  <c r="D24" i="4" s="1"/>
  <c r="F24" i="4" s="1"/>
  <c r="B21" i="4"/>
  <c r="B20" i="4"/>
  <c r="A21" i="4"/>
  <c r="F11" i="3"/>
  <c r="C37" i="3"/>
  <c r="L37" i="3" s="1"/>
  <c r="C29" i="3"/>
  <c r="C38" i="3" s="1"/>
  <c r="D10" i="3"/>
  <c r="C10" i="3"/>
  <c r="C23" i="3"/>
  <c r="C24" i="3"/>
  <c r="D12" i="3"/>
  <c r="C12" i="3"/>
  <c r="C32" i="3" s="1"/>
  <c r="D11" i="3"/>
  <c r="D23" i="3" s="1"/>
  <c r="C11" i="3"/>
  <c r="D22" i="3" l="1"/>
  <c r="J32" i="3"/>
  <c r="I29" i="3"/>
  <c r="D24" i="3"/>
  <c r="F36" i="4"/>
  <c r="J29" i="3"/>
  <c r="J33" i="3"/>
  <c r="C21" i="3"/>
  <c r="C20" i="3"/>
  <c r="C33" i="3"/>
  <c r="D32" i="4"/>
  <c r="J31" i="3"/>
  <c r="J30" i="3"/>
  <c r="C35" i="3"/>
  <c r="C39" i="3" s="1"/>
  <c r="I32" i="3"/>
  <c r="H30" i="3" s="1"/>
  <c r="I36" i="3"/>
  <c r="C22" i="3"/>
  <c r="I33" i="3"/>
  <c r="D21" i="3"/>
  <c r="D20" i="3"/>
  <c r="D25" i="3" s="1"/>
  <c r="D26" i="3" s="1"/>
  <c r="I31" i="3"/>
  <c r="J36" i="3"/>
  <c r="I30" i="3"/>
  <c r="E14" i="2"/>
  <c r="C12" i="1"/>
  <c r="B12" i="1"/>
  <c r="H42" i="3" l="1"/>
  <c r="L42" i="3" s="1"/>
  <c r="C25" i="3"/>
  <c r="C26" i="3" s="1"/>
  <c r="F26" i="3"/>
  <c r="D2" i="1"/>
  <c r="E2" i="1"/>
  <c r="H2" i="1" l="1"/>
  <c r="H13" i="1" s="1"/>
  <c r="G2" i="1"/>
  <c r="F2" i="1"/>
  <c r="F13" i="1" l="1"/>
  <c r="G13" i="1"/>
  <c r="F17" i="1" l="1"/>
  <c r="F19" i="1" s="1"/>
</calcChain>
</file>

<file path=xl/sharedStrings.xml><?xml version="1.0" encoding="utf-8"?>
<sst xmlns="http://schemas.openxmlformats.org/spreadsheetml/2006/main" count="139" uniqueCount="88">
  <si>
    <t>height</t>
  </si>
  <si>
    <t>shoesize</t>
  </si>
  <si>
    <t>gender</t>
  </si>
  <si>
    <t>female</t>
  </si>
  <si>
    <t>male</t>
  </si>
  <si>
    <t>sum</t>
  </si>
  <si>
    <t>average</t>
  </si>
  <si>
    <t>xi-mean (x)</t>
  </si>
  <si>
    <t>yi-mean (y)</t>
  </si>
  <si>
    <t>[yi-mean (y)]^2</t>
  </si>
  <si>
    <t>[(xi-mean (x)]^2</t>
  </si>
  <si>
    <t>xi-mean (x) x yi-mean (y)</t>
  </si>
  <si>
    <t>r</t>
  </si>
  <si>
    <t>t</t>
  </si>
  <si>
    <t>-</t>
  </si>
  <si>
    <t>mean</t>
  </si>
  <si>
    <t>sd</t>
  </si>
  <si>
    <t>N</t>
  </si>
  <si>
    <t>t statistics</t>
  </si>
  <si>
    <t>t=</t>
  </si>
  <si>
    <t>df=</t>
  </si>
  <si>
    <t>Factor A - Gender</t>
  </si>
  <si>
    <t>Group 1 -female</t>
  </si>
  <si>
    <t>Group 2 - male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</si>
  <si>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</si>
  <si>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</si>
  <si>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</si>
  <si>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</si>
  <si>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</si>
  <si>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</si>
  <si>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</si>
  <si>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</si>
  <si>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</si>
  <si>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</si>
  <si>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</si>
  <si>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</si>
  <si>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</si>
  <si>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</si>
  <si>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</si>
  <si>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</si>
  <si>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</si>
  <si>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</si>
  <si>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Shoesize data</t>
  </si>
  <si>
    <t>Using Excel tool pack - data analysis</t>
  </si>
  <si>
    <t>xbar</t>
  </si>
  <si>
    <t>s^2 (variance)</t>
  </si>
  <si>
    <t>n</t>
  </si>
  <si>
    <t>(x-xi)^2</t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</si>
  <si>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新細明體"/>
        <family val="2"/>
        <scheme val="minor"/>
      </rPr>
      <t xml:space="preserve"> (x-xi)^2</t>
    </r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</si>
  <si>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新細明體"/>
        <family val="2"/>
        <scheme val="minor"/>
      </rPr>
      <t xml:space="preserve"> (x-xi)^2 / n-1</t>
    </r>
  </si>
  <si>
    <t>no. total of observation</t>
  </si>
  <si>
    <t>no. of group</t>
  </si>
  <si>
    <t>s^2 pooled</t>
  </si>
  <si>
    <t>s^2 xbar</t>
  </si>
  <si>
    <t>F-stat</t>
  </si>
  <si>
    <t>alpha</t>
  </si>
  <si>
    <t>df1 (no of obs - no. of gorup)</t>
  </si>
  <si>
    <t>df1 (no of group -1)</t>
  </si>
  <si>
    <t>p-value</t>
  </si>
  <si>
    <t>numerator</t>
  </si>
  <si>
    <t>denmurator</t>
  </si>
  <si>
    <t>accept H1</t>
  </si>
  <si>
    <t>SS(T)</t>
  </si>
  <si>
    <t>GM=Grand mean</t>
  </si>
  <si>
    <t>total (GM)</t>
  </si>
  <si>
    <t>SS(B)</t>
  </si>
  <si>
    <t>MS: Mean square</t>
  </si>
  <si>
    <t>SS: sum of square</t>
  </si>
  <si>
    <t>MS(B)</t>
  </si>
  <si>
    <t>SS(W)</t>
  </si>
  <si>
    <t>MS(W)</t>
  </si>
  <si>
    <t>SST</t>
  </si>
  <si>
    <t>SSW</t>
  </si>
  <si>
    <t>SSB</t>
  </si>
  <si>
    <t>Mean - Group 1</t>
  </si>
  <si>
    <t>Overall Mean</t>
  </si>
  <si>
    <t>MSB</t>
  </si>
  <si>
    <t>Between Group Variance</t>
  </si>
  <si>
    <t xml:space="preserve">Within Group Variance </t>
  </si>
  <si>
    <t>with df = k - 1</t>
  </si>
  <si>
    <t>with df = n - k</t>
  </si>
  <si>
    <t>MSW</t>
  </si>
  <si>
    <t xml:space="preserve">Total Variance </t>
  </si>
  <si>
    <t>with df = n - 1</t>
  </si>
  <si>
    <t>(62.5 + 10.4)</t>
  </si>
  <si>
    <t>Column 1</t>
  </si>
  <si>
    <t>Column 2</t>
  </si>
  <si>
    <t>CHECK (Data &gt; Data Analysis)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</si>
</sst>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b/>
      <sz val="11"/>
      <color rgb="FFFF0000"/>
      <name val="新細明體"/>
      <family val="2"/>
      <scheme val="minor"/>
    </font>
    <font>
      <i/>
      <sz val="11"/>
      <color theme="1"/>
      <name val="新細明體"/>
      <family val="2"/>
      <scheme val="minor"/>
    </font>
    <font>
      <sz val="11"/>
      <color theme="9"/>
      <name val="新細明體"/>
      <family val="2"/>
      <scheme val="minor"/>
    </font>
    <font>
      <sz val="11"/>
      <color theme="1"/>
      <name val="Symbol"/>
      <family val="1"/>
      <charset val="2"/>
    </font>
    <font>
      <b/>
      <i/>
      <sz val="11"/>
      <color theme="1"/>
      <name val="新細明體"/>
      <family val="2"/>
      <scheme val="minor"/>
    </font>
    <font>
      <i/>
      <sz val="11"/>
      <color rgb="FFFF0000"/>
      <name val="新細明體"/>
      <family val="2"/>
      <scheme val="minor"/>
    </font>
    <font>
      <b/>
      <i/>
      <sz val="14"/>
      <name val="新細明體"/>
      <family val="2"/>
      <scheme val="minor"/>
    </font>
    <font>
      <sz val="14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3">
    <xf numFmtId="0" fontId="0" fillId="0" borderId="0" xfId="0"/>
    <xf numFmtId="0" fontId="14" fillId="0" borderId="0" xfId="0" applyFont="1"/>
    <xf numFmtId="0" fontId="0" fillId="33" borderId="0" xfId="0" applyFill="1"/>
    <xf numFmtId="0" fontId="14" fillId="33" borderId="0" xfId="0" applyFont="1" applyFill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14" fillId="0" borderId="0" xfId="0" applyFont="1" applyAlignment="1">
      <alignment horizontal="right"/>
    </xf>
    <xf numFmtId="0" fontId="0" fillId="0" borderId="10" xfId="0" applyBorder="1"/>
    <xf numFmtId="0" fontId="16" fillId="0" borderId="10" xfId="0" applyFont="1" applyBorder="1"/>
    <xf numFmtId="0" fontId="0" fillId="0" borderId="0" xfId="0" applyFill="1" applyBorder="1" applyAlignment="1"/>
    <xf numFmtId="0" fontId="0" fillId="0" borderId="11" xfId="0" applyFill="1" applyBorder="1" applyAlignment="1"/>
    <xf numFmtId="0" fontId="19" fillId="0" borderId="12" xfId="0" applyFont="1" applyFill="1" applyBorder="1" applyAlignment="1">
      <alignment horizontal="center"/>
    </xf>
    <xf numFmtId="0" fontId="14" fillId="0" borderId="0" xfId="0" applyFont="1" applyFill="1" applyBorder="1" applyAlignment="1"/>
    <xf numFmtId="0" fontId="14" fillId="0" borderId="11" xfId="0" applyFont="1" applyFill="1" applyBorder="1" applyAlignment="1"/>
    <xf numFmtId="0" fontId="20" fillId="0" borderId="0" xfId="0" applyFont="1"/>
    <xf numFmtId="0" fontId="20" fillId="0" borderId="0" xfId="0" applyFont="1" applyFill="1" applyBorder="1" applyAlignment="1"/>
    <xf numFmtId="0" fontId="20" fillId="0" borderId="11" xfId="0" applyFont="1" applyFill="1" applyBorder="1" applyAlignment="1"/>
    <xf numFmtId="0" fontId="0" fillId="0" borderId="10" xfId="0" applyFill="1" applyBorder="1"/>
    <xf numFmtId="0" fontId="20" fillId="0" borderId="10" xfId="0" applyFont="1" applyFill="1" applyBorder="1"/>
    <xf numFmtId="0" fontId="0" fillId="0" borderId="0" xfId="0" applyAlignment="1">
      <alignment horizontal="right"/>
    </xf>
    <xf numFmtId="0" fontId="19" fillId="0" borderId="0" xfId="0" applyFont="1"/>
    <xf numFmtId="0" fontId="16" fillId="0" borderId="0" xfId="0" applyFont="1"/>
    <xf numFmtId="0" fontId="0" fillId="0" borderId="0" xfId="0" applyBorder="1"/>
    <xf numFmtId="0" fontId="0" fillId="0" borderId="0" xfId="0" applyFill="1" applyBorder="1"/>
    <xf numFmtId="0" fontId="0" fillId="33" borderId="0" xfId="0" applyFill="1" applyAlignment="1">
      <alignment horizontal="left"/>
    </xf>
    <xf numFmtId="0" fontId="0" fillId="33" borderId="11" xfId="0" applyFill="1" applyBorder="1" applyAlignment="1"/>
    <xf numFmtId="0" fontId="0" fillId="34" borderId="0" xfId="0" applyFill="1"/>
    <xf numFmtId="0" fontId="0" fillId="34" borderId="0" xfId="0" applyFill="1" applyBorder="1" applyAlignment="1"/>
    <xf numFmtId="0" fontId="0" fillId="35" borderId="0" xfId="0" applyFill="1"/>
    <xf numFmtId="0" fontId="0" fillId="35" borderId="0" xfId="0" applyFill="1" applyBorder="1" applyAlignment="1"/>
    <xf numFmtId="0" fontId="0" fillId="36" borderId="0" xfId="0" applyFill="1"/>
    <xf numFmtId="0" fontId="0" fillId="36" borderId="0" xfId="0" applyFill="1" applyBorder="1" applyAlignme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6" fillId="0" borderId="0" xfId="0" applyFont="1" applyAlignment="1">
      <alignment horizontal="center"/>
    </xf>
    <xf numFmtId="0" fontId="14" fillId="37" borderId="0" xfId="0" applyFont="1" applyFill="1"/>
    <xf numFmtId="0" fontId="0" fillId="0" borderId="0" xfId="0" applyAlignment="1">
      <alignment horizontal="center"/>
    </xf>
    <xf numFmtId="0" fontId="16" fillId="0" borderId="0" xfId="0" applyFont="1" applyBorder="1" applyAlignment="1">
      <alignment horizontal="left"/>
    </xf>
    <xf numFmtId="0" fontId="16" fillId="0" borderId="0" xfId="0" applyFont="1" applyBorder="1"/>
    <xf numFmtId="0" fontId="16" fillId="0" borderId="13" xfId="0" applyFont="1" applyBorder="1"/>
    <xf numFmtId="0" fontId="16" fillId="0" borderId="14" xfId="0" applyFont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2" fillId="0" borderId="17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23" fillId="38" borderId="12" xfId="0" applyFont="1" applyFill="1" applyBorder="1" applyAlignment="1">
      <alignment horizontal="center"/>
    </xf>
    <xf numFmtId="0" fontId="14" fillId="38" borderId="0" xfId="0" applyFont="1" applyFill="1" applyBorder="1" applyAlignment="1"/>
    <xf numFmtId="0" fontId="14" fillId="38" borderId="11" xfId="0" applyFont="1" applyFill="1" applyBorder="1" applyAlignment="1"/>
    <xf numFmtId="0" fontId="0" fillId="38" borderId="22" xfId="0" applyFill="1" applyBorder="1"/>
    <xf numFmtId="0" fontId="0" fillId="38" borderId="21" xfId="0" applyFill="1" applyBorder="1"/>
    <xf numFmtId="0" fontId="0" fillId="38" borderId="23" xfId="0" applyFill="1" applyBorder="1"/>
    <xf numFmtId="0" fontId="0" fillId="38" borderId="24" xfId="0" applyFill="1" applyBorder="1"/>
    <xf numFmtId="0" fontId="18" fillId="38" borderId="0" xfId="0" applyFont="1" applyFill="1" applyBorder="1"/>
    <xf numFmtId="0" fontId="0" fillId="38" borderId="0" xfId="0" applyFill="1" applyBorder="1"/>
    <xf numFmtId="0" fontId="0" fillId="38" borderId="25" xfId="0" applyFill="1" applyBorder="1"/>
    <xf numFmtId="0" fontId="14" fillId="38" borderId="24" xfId="0" applyFont="1" applyFill="1" applyBorder="1"/>
    <xf numFmtId="0" fontId="14" fillId="38" borderId="0" xfId="0" applyFont="1" applyFill="1" applyBorder="1"/>
    <xf numFmtId="0" fontId="14" fillId="38" borderId="25" xfId="0" applyFont="1" applyFill="1" applyBorder="1"/>
    <xf numFmtId="0" fontId="14" fillId="38" borderId="26" xfId="0" applyFont="1" applyFill="1" applyBorder="1"/>
    <xf numFmtId="0" fontId="14" fillId="38" borderId="11" xfId="0" applyFont="1" applyFill="1" applyBorder="1"/>
    <xf numFmtId="0" fontId="14" fillId="38" borderId="27" xfId="0" applyFont="1" applyFill="1" applyBorder="1"/>
    <xf numFmtId="0" fontId="24" fillId="39" borderId="0" xfId="0" applyFont="1" applyFill="1" applyBorder="1" applyAlignment="1">
      <alignment horizontal="center"/>
    </xf>
    <xf numFmtId="0" fontId="25" fillId="39" borderId="0" xfId="0" applyFont="1" applyFill="1" applyBorder="1"/>
    <xf numFmtId="0" fontId="16" fillId="0" borderId="10" xfId="0" applyFont="1" applyBorder="1" applyAlignment="1">
      <alignment horizontal="left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備註" xfId="15" builtinId="10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連結的儲存格" xfId="12" builtinId="24" customBuiltin="1"/>
    <cellStyle name="合計" xfId="17" builtinId="25" customBuiltin="1"/>
    <cellStyle name="壞" xfId="7" builtinId="27" customBuiltin="1"/>
    <cellStyle name="好" xfId="6" builtinId="26" customBuiltin="1"/>
    <cellStyle name="計算方式" xfId="11" builtinId="22" customBuiltin="1"/>
    <cellStyle name="檢查儲存格" xfId="13" builtinId="23" customBuiltin="1"/>
    <cellStyle name="警告文字" xfId="14" builtinId="11" customBuiltin="1"/>
    <cellStyle name="中等" xfId="8" builtinId="28" customBuiltin="1"/>
    <cellStyle name="輸出" xfId="10" builtinId="21" customBuiltin="1"/>
    <cellStyle name="輸入" xfId="9" builtinId="20" customBuiltin="1"/>
    <cellStyle name="說明文字" xfId="16" builtinId="53" customBuiltin="1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gif"/><Relationship Id="rId2" Type="http://schemas.openxmlformats.org/officeDocument/2006/relationships/image" Target="../media/image6.gif"/><Relationship Id="rId1" Type="http://schemas.openxmlformats.org/officeDocument/2006/relationships/image" Target="../media/image5.png"/><Relationship Id="rId4" Type="http://schemas.openxmlformats.org/officeDocument/2006/relationships/image" Target="../media/image8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408976</xdr:colOff>
      <xdr:row>13</xdr:row>
      <xdr:rowOff>146536</xdr:rowOff>
    </xdr:from>
    <xdr:to>
      <xdr:col>9</xdr:col>
      <xdr:colOff>351693</xdr:colOff>
      <xdr:row>19</xdr:row>
      <xdr:rowOff>38341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190" t="54621" r="64207" b="34938"/>
        <a:stretch/>
      </xdr:blipFill>
      <xdr:spPr>
        <a:xfrm>
          <a:off x="5552476" y="2623036"/>
          <a:ext cx="2580409" cy="1034805"/>
        </a:xfrm>
        <a:prstGeom prst="rect">
          <a:avLst/>
        </a:prstGeom>
      </xdr:spPr>
    </xdr:pic>
    <xdr:clientData/>
  </xdr:twoCellAnchor>
  <xdr:twoCellAnchor editAs="oneCell">
    <xdr:from>
      <xdr:col>7</xdr:col>
      <xdr:colOff>149678</xdr:colOff>
      <xdr:row>57</xdr:row>
      <xdr:rowOff>176892</xdr:rowOff>
    </xdr:from>
    <xdr:to>
      <xdr:col>18</xdr:col>
      <xdr:colOff>244928</xdr:colOff>
      <xdr:row>78</xdr:row>
      <xdr:rowOff>163285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150" t="14420" r="52581" b="46818"/>
        <a:stretch/>
      </xdr:blipFill>
      <xdr:spPr>
        <a:xfrm>
          <a:off x="6327321" y="11035392"/>
          <a:ext cx="7211786" cy="3986893"/>
        </a:xfrm>
        <a:prstGeom prst="rect">
          <a:avLst/>
        </a:prstGeom>
      </xdr:spPr>
    </xdr:pic>
    <xdr:clientData/>
  </xdr:twoCellAnchor>
  <xdr:twoCellAnchor editAs="oneCell">
    <xdr:from>
      <xdr:col>6</xdr:col>
      <xdr:colOff>386443</xdr:colOff>
      <xdr:row>19</xdr:row>
      <xdr:rowOff>109903</xdr:rowOff>
    </xdr:from>
    <xdr:to>
      <xdr:col>9</xdr:col>
      <xdr:colOff>329713</xdr:colOff>
      <xdr:row>23</xdr:row>
      <xdr:rowOff>184830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150" t="31301" r="53986" b="46818"/>
        <a:stretch/>
      </xdr:blipFill>
      <xdr:spPr>
        <a:xfrm>
          <a:off x="5529943" y="3729403"/>
          <a:ext cx="2580962" cy="8369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50132</xdr:colOff>
      <xdr:row>11</xdr:row>
      <xdr:rowOff>60158</xdr:rowOff>
    </xdr:from>
    <xdr:to>
      <xdr:col>2</xdr:col>
      <xdr:colOff>424737</xdr:colOff>
      <xdr:row>16</xdr:row>
      <xdr:rowOff>103165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32" y="2155658"/>
          <a:ext cx="1642934" cy="9955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108857</xdr:colOff>
      <xdr:row>0</xdr:row>
      <xdr:rowOff>54428</xdr:rowOff>
    </xdr:from>
    <xdr:to>
      <xdr:col>5</xdr:col>
      <xdr:colOff>761374</xdr:colOff>
      <xdr:row>8</xdr:row>
      <xdr:rowOff>117928</xdr:rowOff>
    </xdr:to>
    <xdr:pic>
      <xdr:nvPicPr>
        <xdr:cNvPr id="3" name="Picture 2" descr="https://qph.cf2.quoracdn.net/main-qimg-8a93858707b4556b26779e0b95109da0-lq">
          <a:extLst>
            <a:ext uri="{FF2B5EF4-FFF2-40B4-BE49-F238E27FC236}">
              <a16:creationId xmlns:a16="http://schemas.microsoft.com/office/drawing/2014/main" id="{A520820D-8AB6-4E10-B64F-ADDEB502A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1071" y="54428"/>
          <a:ext cx="2630089" cy="1533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34</xdr:row>
      <xdr:rowOff>0</xdr:rowOff>
    </xdr:from>
    <xdr:to>
      <xdr:col>8</xdr:col>
      <xdr:colOff>123824</xdr:colOff>
      <xdr:row>37</xdr:row>
      <xdr:rowOff>104775</xdr:rowOff>
    </xdr:to>
    <xdr:sp macro="" textlink="">
      <xdr:nvSpPr>
        <xdr:cNvPr id="3073" name="uid_0" descr="Image result for variance formula">
          <a:extLst>
            <a:ext uri="{FF2B5EF4-FFF2-40B4-BE49-F238E27FC236}">
              <a16:creationId xmlns:a16="http://schemas.microsoft.com/office/drawing/2014/main" id="{00000000-0008-0000-03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4191000" y="6134100"/>
          <a:ext cx="20097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34</xdr:row>
      <xdr:rowOff>0</xdr:rowOff>
    </xdr:from>
    <xdr:to>
      <xdr:col>8</xdr:col>
      <xdr:colOff>123824</xdr:colOff>
      <xdr:row>37</xdr:row>
      <xdr:rowOff>104775</xdr:rowOff>
    </xdr:to>
    <xdr:sp macro="" textlink="">
      <xdr:nvSpPr>
        <xdr:cNvPr id="3074" name="uid_0" descr="Image result for variance formula">
          <a:extLst>
            <a:ext uri="{FF2B5EF4-FFF2-40B4-BE49-F238E27FC236}">
              <a16:creationId xmlns:a16="http://schemas.microsoft.com/office/drawing/2014/main" id="{00000000-0008-0000-0300-0000020C0000}"/>
            </a:ext>
          </a:extLst>
        </xdr:cNvPr>
        <xdr:cNvSpPr>
          <a:spLocks noChangeAspect="1" noChangeArrowheads="1"/>
        </xdr:cNvSpPr>
      </xdr:nvSpPr>
      <xdr:spPr bwMode="auto">
        <a:xfrm>
          <a:off x="4191000" y="6134100"/>
          <a:ext cx="20097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34</xdr:row>
      <xdr:rowOff>0</xdr:rowOff>
    </xdr:from>
    <xdr:to>
      <xdr:col>8</xdr:col>
      <xdr:colOff>123824</xdr:colOff>
      <xdr:row>37</xdr:row>
      <xdr:rowOff>104775</xdr:rowOff>
    </xdr:to>
    <xdr:sp macro="" textlink="">
      <xdr:nvSpPr>
        <xdr:cNvPr id="3075" name="uid_0" descr="Image result for variance formula">
          <a:extLst>
            <a:ext uri="{FF2B5EF4-FFF2-40B4-BE49-F238E27FC236}">
              <a16:creationId xmlns:a16="http://schemas.microsoft.com/office/drawing/2014/main" id="{00000000-0008-0000-0300-0000030C0000}"/>
            </a:ext>
          </a:extLst>
        </xdr:cNvPr>
        <xdr:cNvSpPr>
          <a:spLocks noChangeAspect="1" noChangeArrowheads="1"/>
        </xdr:cNvSpPr>
      </xdr:nvSpPr>
      <xdr:spPr bwMode="auto">
        <a:xfrm>
          <a:off x="4191000" y="6134100"/>
          <a:ext cx="20097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1621491</xdr:colOff>
      <xdr:row>13</xdr:row>
      <xdr:rowOff>131109</xdr:rowOff>
    </xdr:from>
    <xdr:to>
      <xdr:col>3</xdr:col>
      <xdr:colOff>177775</xdr:colOff>
      <xdr:row>16</xdr:row>
      <xdr:rowOff>62753</xdr:rowOff>
    </xdr:to>
    <xdr:pic>
      <xdr:nvPicPr>
        <xdr:cNvPr id="5" name="Picture 4" descr="Image result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6609" y="2630021"/>
          <a:ext cx="1503431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11205</xdr:colOff>
      <xdr:row>24</xdr:row>
      <xdr:rowOff>145677</xdr:rowOff>
    </xdr:from>
    <xdr:to>
      <xdr:col>8</xdr:col>
      <xdr:colOff>589428</xdr:colOff>
      <xdr:row>26</xdr:row>
      <xdr:rowOff>69477</xdr:rowOff>
    </xdr:to>
    <xdr:pic>
      <xdr:nvPicPr>
        <xdr:cNvPr id="6" name="Picture 5" descr="Total Variation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2881" y="4572001"/>
          <a:ext cx="1855694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11206</xdr:colOff>
      <xdr:row>33</xdr:row>
      <xdr:rowOff>56030</xdr:rowOff>
    </xdr:from>
    <xdr:to>
      <xdr:col>9</xdr:col>
      <xdr:colOff>117662</xdr:colOff>
      <xdr:row>34</xdr:row>
      <xdr:rowOff>170330</xdr:rowOff>
    </xdr:to>
    <xdr:pic>
      <xdr:nvPicPr>
        <xdr:cNvPr id="7" name="Picture 6" descr="Between Group Variation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2882" y="6006354"/>
          <a:ext cx="1989044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571500</xdr:colOff>
      <xdr:row>38</xdr:row>
      <xdr:rowOff>89647</xdr:rowOff>
    </xdr:from>
    <xdr:to>
      <xdr:col>8</xdr:col>
      <xdr:colOff>137832</xdr:colOff>
      <xdr:row>39</xdr:row>
      <xdr:rowOff>156322</xdr:rowOff>
    </xdr:to>
    <xdr:pic>
      <xdr:nvPicPr>
        <xdr:cNvPr id="9" name="Picture 8" descr="Within Group Variation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8059" y="6992471"/>
          <a:ext cx="1448921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zoomScaleNormal="100" workbookViewId="0">
      <selection activeCell="H2" sqref="H2:H11"/>
    </sheetView>
  </sheetViews>
  <sheetFormatPr defaultRowHeight="15" x14ac:dyDescent="0.3"/>
  <cols>
    <col min="2" max="3" width="9.25" bestFit="1" customWidth="1"/>
    <col min="4" max="4" width="12.875" bestFit="1" customWidth="1"/>
    <col min="5" max="5" width="12.75" bestFit="1" customWidth="1"/>
    <col min="6" max="6" width="23.75" bestFit="1" customWidth="1"/>
    <col min="7" max="7" width="15.625" bestFit="1" customWidth="1"/>
    <col min="8" max="8" width="14.875" bestFit="1" customWidth="1"/>
  </cols>
  <sheetData>
    <row r="1" spans="1:8" x14ac:dyDescent="0.3">
      <c r="B1" t="s">
        <v>0</v>
      </c>
      <c r="C1" t="s">
        <v>1</v>
      </c>
      <c r="D1" t="s">
        <v>7</v>
      </c>
      <c r="E1" t="s">
        <v>8</v>
      </c>
      <c r="F1" t="s">
        <v>11</v>
      </c>
      <c r="G1" t="s">
        <v>10</v>
      </c>
      <c r="H1" t="s">
        <v>9</v>
      </c>
    </row>
    <row r="2" spans="1:8" x14ac:dyDescent="0.3">
      <c r="B2">
        <v>167</v>
      </c>
      <c r="C2">
        <v>38</v>
      </c>
      <c r="D2" s="42">
        <f t="shared" ref="D2:D11" si="0">B2-$B$12</f>
        <v>-3.3000000000000114</v>
      </c>
      <c r="E2" s="42">
        <f t="shared" ref="E2:E11" si="1">C2-$C$12</f>
        <v>-2.1000000000000014</v>
      </c>
      <c r="F2" s="42">
        <f>D2*E2</f>
        <v>6.9300000000000281</v>
      </c>
      <c r="G2" s="42">
        <f>D2^2</f>
        <v>10.890000000000075</v>
      </c>
      <c r="H2" s="42">
        <f>E2^2</f>
        <v>4.4100000000000064</v>
      </c>
    </row>
    <row r="3" spans="1:8" x14ac:dyDescent="0.3">
      <c r="B3">
        <v>164</v>
      </c>
      <c r="C3">
        <v>39</v>
      </c>
      <c r="D3" s="42">
        <f t="shared" si="0"/>
        <v>-6.3000000000000114</v>
      </c>
      <c r="E3" s="42">
        <f t="shared" si="1"/>
        <v>-1.1000000000000014</v>
      </c>
      <c r="F3" s="42">
        <f t="shared" ref="F3:F11" si="2">D3*E3</f>
        <v>6.930000000000021</v>
      </c>
      <c r="G3" s="42">
        <f t="shared" ref="G3:G11" si="3">D3^2</f>
        <v>39.69000000000014</v>
      </c>
      <c r="H3" s="42">
        <f t="shared" ref="H3:H11" si="4">E3^2</f>
        <v>1.2100000000000031</v>
      </c>
    </row>
    <row r="4" spans="1:8" x14ac:dyDescent="0.3">
      <c r="B4">
        <v>166</v>
      </c>
      <c r="C4">
        <v>38</v>
      </c>
      <c r="D4" s="42">
        <f t="shared" si="0"/>
        <v>-4.3000000000000114</v>
      </c>
      <c r="E4" s="42">
        <f t="shared" si="1"/>
        <v>-2.1000000000000014</v>
      </c>
      <c r="F4" s="42">
        <f t="shared" si="2"/>
        <v>9.0300000000000296</v>
      </c>
      <c r="G4" s="42">
        <f t="shared" si="3"/>
        <v>18.490000000000098</v>
      </c>
      <c r="H4" s="42">
        <f t="shared" si="4"/>
        <v>4.4100000000000064</v>
      </c>
    </row>
    <row r="5" spans="1:8" x14ac:dyDescent="0.3">
      <c r="B5">
        <v>162</v>
      </c>
      <c r="C5">
        <v>37</v>
      </c>
      <c r="D5" s="42">
        <f t="shared" si="0"/>
        <v>-8.3000000000000114</v>
      </c>
      <c r="E5" s="42">
        <f t="shared" si="1"/>
        <v>-3.1000000000000014</v>
      </c>
      <c r="F5" s="42">
        <f t="shared" si="2"/>
        <v>25.730000000000047</v>
      </c>
      <c r="G5" s="42">
        <f t="shared" si="3"/>
        <v>68.890000000000185</v>
      </c>
      <c r="H5" s="42">
        <f t="shared" si="4"/>
        <v>9.6100000000000083</v>
      </c>
    </row>
    <row r="6" spans="1:8" x14ac:dyDescent="0.3">
      <c r="B6">
        <v>158</v>
      </c>
      <c r="C6">
        <v>36</v>
      </c>
      <c r="D6" s="42">
        <f t="shared" si="0"/>
        <v>-12.300000000000011</v>
      </c>
      <c r="E6" s="42">
        <f t="shared" si="1"/>
        <v>-4.1000000000000014</v>
      </c>
      <c r="F6" s="42">
        <f t="shared" si="2"/>
        <v>50.430000000000064</v>
      </c>
      <c r="G6" s="42">
        <f t="shared" si="3"/>
        <v>151.29000000000028</v>
      </c>
      <c r="H6" s="42">
        <f t="shared" si="4"/>
        <v>16.810000000000013</v>
      </c>
    </row>
    <row r="7" spans="1:8" x14ac:dyDescent="0.3">
      <c r="B7">
        <v>175</v>
      </c>
      <c r="C7">
        <v>42</v>
      </c>
      <c r="D7" s="42">
        <f t="shared" si="0"/>
        <v>4.6999999999999886</v>
      </c>
      <c r="E7" s="42">
        <f t="shared" si="1"/>
        <v>1.8999999999999986</v>
      </c>
      <c r="F7" s="42">
        <f t="shared" si="2"/>
        <v>8.9299999999999713</v>
      </c>
      <c r="G7" s="42">
        <f t="shared" si="3"/>
        <v>22.089999999999893</v>
      </c>
      <c r="H7" s="42">
        <f t="shared" si="4"/>
        <v>3.6099999999999945</v>
      </c>
    </row>
    <row r="8" spans="1:8" x14ac:dyDescent="0.3">
      <c r="B8">
        <v>181</v>
      </c>
      <c r="C8">
        <v>44</v>
      </c>
      <c r="D8" s="42">
        <f t="shared" si="0"/>
        <v>10.699999999999989</v>
      </c>
      <c r="E8" s="42">
        <f t="shared" si="1"/>
        <v>3.8999999999999986</v>
      </c>
      <c r="F8" s="42">
        <f t="shared" si="2"/>
        <v>41.72999999999994</v>
      </c>
      <c r="G8" s="42">
        <f t="shared" si="3"/>
        <v>114.48999999999975</v>
      </c>
      <c r="H8" s="42">
        <f t="shared" si="4"/>
        <v>15.209999999999988</v>
      </c>
    </row>
    <row r="9" spans="1:8" x14ac:dyDescent="0.3">
      <c r="B9">
        <v>180</v>
      </c>
      <c r="C9">
        <v>43</v>
      </c>
      <c r="D9" s="42">
        <f t="shared" si="0"/>
        <v>9.6999999999999886</v>
      </c>
      <c r="E9" s="42">
        <f t="shared" si="1"/>
        <v>2.8999999999999986</v>
      </c>
      <c r="F9" s="42">
        <f t="shared" si="2"/>
        <v>28.129999999999953</v>
      </c>
      <c r="G9" s="42">
        <f t="shared" si="3"/>
        <v>94.089999999999776</v>
      </c>
      <c r="H9" s="42">
        <f t="shared" si="4"/>
        <v>8.4099999999999913</v>
      </c>
    </row>
    <row r="10" spans="1:8" x14ac:dyDescent="0.3">
      <c r="B10">
        <v>177</v>
      </c>
      <c r="C10">
        <v>43</v>
      </c>
      <c r="D10" s="42">
        <f t="shared" si="0"/>
        <v>6.6999999999999886</v>
      </c>
      <c r="E10" s="42">
        <f t="shared" si="1"/>
        <v>2.8999999999999986</v>
      </c>
      <c r="F10" s="42">
        <f t="shared" si="2"/>
        <v>19.429999999999957</v>
      </c>
      <c r="G10" s="42">
        <f t="shared" si="3"/>
        <v>44.889999999999844</v>
      </c>
      <c r="H10" s="42">
        <f t="shared" si="4"/>
        <v>8.4099999999999913</v>
      </c>
    </row>
    <row r="11" spans="1:8" x14ac:dyDescent="0.3">
      <c r="B11">
        <v>173</v>
      </c>
      <c r="C11">
        <v>41</v>
      </c>
      <c r="D11" s="42">
        <f t="shared" si="0"/>
        <v>2.6999999999999886</v>
      </c>
      <c r="E11" s="42">
        <f t="shared" si="1"/>
        <v>0.89999999999999858</v>
      </c>
      <c r="F11" s="42">
        <f t="shared" si="2"/>
        <v>2.4299999999999859</v>
      </c>
      <c r="G11" s="42">
        <f t="shared" si="3"/>
        <v>7.2899999999999388</v>
      </c>
      <c r="H11" s="42">
        <f t="shared" si="4"/>
        <v>0.80999999999999739</v>
      </c>
    </row>
    <row r="12" spans="1:8" x14ac:dyDescent="0.3">
      <c r="A12" t="s">
        <v>6</v>
      </c>
      <c r="B12" s="3">
        <f>AVERAGE(B2:B11)</f>
        <v>170.3</v>
      </c>
      <c r="C12" s="3">
        <f t="shared" ref="C12" si="5">AVERAGE(C2:C11)</f>
        <v>40.1</v>
      </c>
      <c r="D12" s="5" t="s">
        <v>14</v>
      </c>
      <c r="E12" s="5" t="s">
        <v>14</v>
      </c>
      <c r="F12" s="5" t="s">
        <v>14</v>
      </c>
      <c r="G12" s="5" t="s">
        <v>14</v>
      </c>
      <c r="H12" s="5" t="s">
        <v>14</v>
      </c>
    </row>
    <row r="13" spans="1:8" x14ac:dyDescent="0.3">
      <c r="A13" t="s">
        <v>5</v>
      </c>
      <c r="B13" s="4" t="s">
        <v>14</v>
      </c>
      <c r="C13" s="4" t="s">
        <v>14</v>
      </c>
      <c r="D13" s="4" t="s">
        <v>14</v>
      </c>
      <c r="E13" s="4" t="s">
        <v>14</v>
      </c>
      <c r="F13" s="3">
        <f t="shared" ref="F13:H13" si="6">SUM(F2:F11)</f>
        <v>199.69999999999996</v>
      </c>
      <c r="G13" s="3">
        <f t="shared" si="6"/>
        <v>572.10000000000014</v>
      </c>
      <c r="H13" s="3">
        <f t="shared" si="6"/>
        <v>72.899999999999991</v>
      </c>
    </row>
    <row r="17" spans="5:6" x14ac:dyDescent="0.3">
      <c r="E17" t="s">
        <v>12</v>
      </c>
      <c r="F17" s="2">
        <f>F13/SQRT(G13*H13)</f>
        <v>0.97786370487960017</v>
      </c>
    </row>
    <row r="19" spans="5:6" x14ac:dyDescent="0.3">
      <c r="E19" t="s">
        <v>13</v>
      </c>
      <c r="F19">
        <f>F17*SQRT((10-2)/(1-F17^2))</f>
        <v>13.218210744660151</v>
      </c>
    </row>
  </sheetData>
  <phoneticPr fontId="26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="115" zoomScaleNormal="115" workbookViewId="0">
      <selection activeCell="B7" sqref="B7"/>
    </sheetView>
  </sheetViews>
  <sheetFormatPr defaultRowHeight="15" x14ac:dyDescent="0.3"/>
  <cols>
    <col min="1" max="1" width="9.875" bestFit="1" customWidth="1"/>
  </cols>
  <sheetData>
    <row r="1" spans="1:6" x14ac:dyDescent="0.3">
      <c r="B1" t="s">
        <v>0</v>
      </c>
      <c r="C1" t="s">
        <v>2</v>
      </c>
      <c r="E1" t="s">
        <v>0</v>
      </c>
      <c r="F1" t="s">
        <v>2</v>
      </c>
    </row>
    <row r="2" spans="1:6" x14ac:dyDescent="0.3">
      <c r="B2">
        <v>167</v>
      </c>
      <c r="C2" t="s">
        <v>3</v>
      </c>
      <c r="E2">
        <v>175</v>
      </c>
      <c r="F2" t="s">
        <v>4</v>
      </c>
    </row>
    <row r="3" spans="1:6" x14ac:dyDescent="0.3">
      <c r="B3">
        <v>164</v>
      </c>
      <c r="C3" t="s">
        <v>3</v>
      </c>
      <c r="E3">
        <v>181</v>
      </c>
      <c r="F3" t="s">
        <v>4</v>
      </c>
    </row>
    <row r="4" spans="1:6" x14ac:dyDescent="0.3">
      <c r="B4">
        <v>166</v>
      </c>
      <c r="C4" t="s">
        <v>3</v>
      </c>
      <c r="E4">
        <v>180</v>
      </c>
      <c r="F4" t="s">
        <v>4</v>
      </c>
    </row>
    <row r="5" spans="1:6" x14ac:dyDescent="0.3">
      <c r="B5">
        <v>162</v>
      </c>
      <c r="C5" t="s">
        <v>3</v>
      </c>
      <c r="E5">
        <v>177</v>
      </c>
      <c r="F5" t="s">
        <v>4</v>
      </c>
    </row>
    <row r="6" spans="1:6" x14ac:dyDescent="0.3">
      <c r="B6">
        <v>158</v>
      </c>
      <c r="C6" t="s">
        <v>3</v>
      </c>
      <c r="E6">
        <v>173</v>
      </c>
      <c r="F6" t="s">
        <v>4</v>
      </c>
    </row>
    <row r="7" spans="1:6" x14ac:dyDescent="0.3">
      <c r="A7" s="1" t="s">
        <v>15</v>
      </c>
      <c r="B7" s="1"/>
      <c r="C7" s="1"/>
      <c r="D7" s="1"/>
      <c r="E7" s="1"/>
    </row>
    <row r="8" spans="1:6" x14ac:dyDescent="0.3">
      <c r="A8" s="1" t="s">
        <v>16</v>
      </c>
      <c r="B8" s="1"/>
      <c r="C8" s="1"/>
      <c r="D8" s="1"/>
      <c r="E8" s="1"/>
    </row>
    <row r="9" spans="1:6" x14ac:dyDescent="0.3">
      <c r="A9" s="1" t="s">
        <v>17</v>
      </c>
      <c r="B9" s="1"/>
      <c r="C9" s="1"/>
      <c r="D9" s="1"/>
      <c r="E9" s="1"/>
    </row>
    <row r="11" spans="1:6" x14ac:dyDescent="0.3">
      <c r="A11" s="6" t="s">
        <v>18</v>
      </c>
    </row>
    <row r="13" spans="1:6" x14ac:dyDescent="0.3">
      <c r="D13" s="7" t="s">
        <v>19</v>
      </c>
      <c r="E13" s="1" t="e">
        <f>(B7-E7)/SQRT(B8^2/B9+E8^2/E9)</f>
        <v>#DIV/0!</v>
      </c>
    </row>
    <row r="14" spans="1:6" x14ac:dyDescent="0.3">
      <c r="D14" s="7" t="s">
        <v>20</v>
      </c>
      <c r="E14" s="1">
        <f>B9-1+E9-1</f>
        <v>-2</v>
      </c>
    </row>
  </sheetData>
  <phoneticPr fontId="2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6"/>
  <sheetViews>
    <sheetView zoomScale="77" zoomScaleNormal="70" workbookViewId="0">
      <selection activeCell="M32" sqref="M32"/>
    </sheetView>
  </sheetViews>
  <sheetFormatPr defaultRowHeight="15" x14ac:dyDescent="0.3"/>
  <cols>
    <col min="1" max="1" width="14.375" bestFit="1" customWidth="1"/>
    <col min="2" max="2" width="13.25" bestFit="1" customWidth="1"/>
    <col min="3" max="3" width="4.875" customWidth="1"/>
    <col min="5" max="5" width="14.875" bestFit="1" customWidth="1"/>
    <col min="6" max="6" width="13.125" customWidth="1"/>
    <col min="7" max="7" width="5" bestFit="1" customWidth="1"/>
    <col min="8" max="8" width="3.625" customWidth="1"/>
    <col min="9" max="9" width="17.75" bestFit="1" customWidth="1"/>
    <col min="16" max="16" width="3.625" customWidth="1"/>
  </cols>
  <sheetData>
    <row r="1" spans="1:16" x14ac:dyDescent="0.3">
      <c r="A1" s="72" t="s">
        <v>42</v>
      </c>
      <c r="B1" s="72"/>
      <c r="C1" s="44"/>
    </row>
    <row r="2" spans="1:16" ht="15.6" thickBot="1" x14ac:dyDescent="0.35">
      <c r="A2" s="72" t="s">
        <v>21</v>
      </c>
      <c r="B2" s="72"/>
      <c r="C2" s="44"/>
    </row>
    <row r="3" spans="1:16" x14ac:dyDescent="0.3">
      <c r="A3" s="9" t="s">
        <v>22</v>
      </c>
      <c r="B3" s="9" t="s">
        <v>23</v>
      </c>
      <c r="C3" s="45"/>
      <c r="H3" s="57"/>
      <c r="I3" s="58"/>
      <c r="J3" s="58"/>
      <c r="K3" s="58"/>
      <c r="L3" s="58"/>
      <c r="M3" s="58"/>
      <c r="N3" s="58"/>
      <c r="O3" s="58"/>
      <c r="P3" s="59"/>
    </row>
    <row r="4" spans="1:16" x14ac:dyDescent="0.3">
      <c r="A4" s="8">
        <v>38</v>
      </c>
      <c r="B4" s="8">
        <v>42</v>
      </c>
      <c r="C4" s="23"/>
      <c r="H4" s="60"/>
      <c r="I4" s="61" t="s">
        <v>87</v>
      </c>
      <c r="J4" s="62"/>
      <c r="K4" s="62"/>
      <c r="L4" s="62"/>
      <c r="M4" s="62"/>
      <c r="N4" s="62"/>
      <c r="O4" s="62"/>
      <c r="P4" s="63"/>
    </row>
    <row r="5" spans="1:16" x14ac:dyDescent="0.3">
      <c r="A5" s="8">
        <v>39</v>
      </c>
      <c r="B5" s="8">
        <v>44</v>
      </c>
      <c r="C5" s="23"/>
      <c r="H5" s="64"/>
      <c r="I5" s="65"/>
      <c r="J5" s="65"/>
      <c r="K5" s="65"/>
      <c r="L5" s="65"/>
      <c r="M5" s="65"/>
      <c r="N5" s="65"/>
      <c r="O5" s="65"/>
      <c r="P5" s="66"/>
    </row>
    <row r="6" spans="1:16" x14ac:dyDescent="0.3">
      <c r="A6" s="8">
        <v>38</v>
      </c>
      <c r="B6" s="8">
        <v>43</v>
      </c>
      <c r="C6" s="23"/>
      <c r="H6" s="64"/>
      <c r="I6" s="65" t="s">
        <v>24</v>
      </c>
      <c r="J6" s="65"/>
      <c r="K6" s="65"/>
      <c r="L6" s="65"/>
      <c r="M6" s="65"/>
      <c r="N6" s="65"/>
      <c r="O6" s="65"/>
      <c r="P6" s="66"/>
    </row>
    <row r="7" spans="1:16" x14ac:dyDescent="0.3">
      <c r="A7" s="8">
        <v>37</v>
      </c>
      <c r="B7" s="8">
        <v>43</v>
      </c>
      <c r="C7" s="23"/>
      <c r="H7" s="64"/>
      <c r="I7" s="65"/>
      <c r="J7" s="65"/>
      <c r="K7" s="65"/>
      <c r="L7" s="65"/>
      <c r="M7" s="65"/>
      <c r="N7" s="65"/>
      <c r="O7" s="65"/>
      <c r="P7" s="66"/>
    </row>
    <row r="8" spans="1:16" ht="15.6" thickBot="1" x14ac:dyDescent="0.35">
      <c r="A8" s="8">
        <v>36</v>
      </c>
      <c r="B8" s="8">
        <v>41</v>
      </c>
      <c r="C8" s="23"/>
      <c r="H8" s="64"/>
      <c r="I8" s="65" t="s">
        <v>25</v>
      </c>
      <c r="J8" s="65"/>
      <c r="K8" s="65"/>
      <c r="L8" s="65"/>
      <c r="M8" s="65"/>
      <c r="N8" s="65"/>
      <c r="O8" s="65"/>
      <c r="P8" s="66"/>
    </row>
    <row r="9" spans="1:16" x14ac:dyDescent="0.3">
      <c r="H9" s="64"/>
      <c r="I9" s="54" t="s">
        <v>26</v>
      </c>
      <c r="J9" s="54" t="s">
        <v>27</v>
      </c>
      <c r="K9" s="54" t="s">
        <v>28</v>
      </c>
      <c r="L9" s="54" t="s">
        <v>29</v>
      </c>
      <c r="M9" s="54" t="s">
        <v>30</v>
      </c>
      <c r="N9" s="65"/>
      <c r="O9" s="65"/>
      <c r="P9" s="66"/>
    </row>
    <row r="10" spans="1:16" x14ac:dyDescent="0.3">
      <c r="A10" s="46" t="s">
        <v>74</v>
      </c>
      <c r="B10" s="47" t="s">
        <v>74</v>
      </c>
      <c r="C10" s="47"/>
      <c r="D10" s="34"/>
      <c r="E10" s="47" t="s">
        <v>75</v>
      </c>
      <c r="F10" s="35"/>
      <c r="H10" s="64"/>
      <c r="I10" s="55" t="s">
        <v>85</v>
      </c>
      <c r="J10" s="55">
        <v>5</v>
      </c>
      <c r="K10" s="55">
        <v>188</v>
      </c>
      <c r="L10" s="55">
        <v>37.6</v>
      </c>
      <c r="M10" s="55">
        <v>1.2999999999999998</v>
      </c>
      <c r="N10" s="65"/>
      <c r="O10" s="65"/>
      <c r="P10" s="66"/>
    </row>
    <row r="11" spans="1:16" ht="15.6" thickBot="1" x14ac:dyDescent="0.35">
      <c r="A11" s="48">
        <f>AVERAGE(A4:A8)</f>
        <v>37.6</v>
      </c>
      <c r="B11" s="49">
        <f>AVERAGE(B4:B8)</f>
        <v>42.6</v>
      </c>
      <c r="C11" s="49"/>
      <c r="D11" s="49"/>
      <c r="E11" s="49">
        <f>AVERAGE(A4:B8)</f>
        <v>40.1</v>
      </c>
      <c r="F11" s="40"/>
      <c r="H11" s="64"/>
      <c r="I11" s="56" t="s">
        <v>86</v>
      </c>
      <c r="J11" s="56">
        <v>5</v>
      </c>
      <c r="K11" s="56">
        <v>213</v>
      </c>
      <c r="L11" s="56">
        <v>42.6</v>
      </c>
      <c r="M11" s="56">
        <v>1.2999999999999998</v>
      </c>
      <c r="N11" s="65"/>
      <c r="O11" s="65"/>
      <c r="P11" s="66"/>
    </row>
    <row r="12" spans="1:16" x14ac:dyDescent="0.3">
      <c r="H12" s="64"/>
      <c r="I12" s="65"/>
      <c r="J12" s="65"/>
      <c r="K12" s="65"/>
      <c r="L12" s="65"/>
      <c r="M12" s="65"/>
      <c r="N12" s="65"/>
      <c r="O12" s="65"/>
      <c r="P12" s="66"/>
    </row>
    <row r="13" spans="1:16" x14ac:dyDescent="0.3">
      <c r="H13" s="64"/>
      <c r="I13" s="65"/>
      <c r="J13" s="65"/>
      <c r="K13" s="65"/>
      <c r="L13" s="65"/>
      <c r="M13" s="65"/>
      <c r="N13" s="65"/>
      <c r="O13" s="65"/>
      <c r="P13" s="66"/>
    </row>
    <row r="14" spans="1:16" ht="15.6" thickBot="1" x14ac:dyDescent="0.35">
      <c r="A14" s="46" t="s">
        <v>77</v>
      </c>
      <c r="B14" s="34"/>
      <c r="C14" s="34"/>
      <c r="D14" s="34"/>
      <c r="E14" s="34"/>
      <c r="F14" s="35"/>
      <c r="H14" s="64"/>
      <c r="I14" s="65" t="s">
        <v>31</v>
      </c>
      <c r="J14" s="65"/>
      <c r="K14" s="65"/>
      <c r="L14" s="65"/>
      <c r="M14" s="65"/>
      <c r="N14" s="65"/>
      <c r="O14" s="65"/>
      <c r="P14" s="66"/>
    </row>
    <row r="15" spans="1:16" x14ac:dyDescent="0.3">
      <c r="A15" s="36"/>
      <c r="B15" s="23"/>
      <c r="C15" s="23"/>
      <c r="D15" s="50" t="s">
        <v>73</v>
      </c>
      <c r="E15" s="51" t="s">
        <v>79</v>
      </c>
      <c r="F15" s="52" t="s">
        <v>76</v>
      </c>
      <c r="H15" s="64"/>
      <c r="I15" s="54" t="s">
        <v>32</v>
      </c>
      <c r="J15" s="54" t="s">
        <v>33</v>
      </c>
      <c r="K15" s="54" t="s">
        <v>34</v>
      </c>
      <c r="L15" s="54" t="s">
        <v>35</v>
      </c>
      <c r="M15" s="54" t="s">
        <v>36</v>
      </c>
      <c r="N15" s="54" t="s">
        <v>37</v>
      </c>
      <c r="O15" s="54" t="s">
        <v>38</v>
      </c>
      <c r="P15" s="66"/>
    </row>
    <row r="16" spans="1:16" x14ac:dyDescent="0.3">
      <c r="A16" s="48">
        <f>(A11-E11)^2*5</f>
        <v>31.25</v>
      </c>
      <c r="B16" s="49">
        <f>(B11-E11)^2*5</f>
        <v>31.25</v>
      </c>
      <c r="C16" s="49"/>
      <c r="D16" s="53">
        <f>SUM(A16:B16)</f>
        <v>62.5</v>
      </c>
      <c r="E16" s="49">
        <v>1</v>
      </c>
      <c r="F16" s="40">
        <f>D16/1</f>
        <v>62.5</v>
      </c>
      <c r="H16" s="64"/>
      <c r="I16" s="55" t="s">
        <v>39</v>
      </c>
      <c r="J16" s="55">
        <v>62.500000000000007</v>
      </c>
      <c r="K16" s="55">
        <v>1</v>
      </c>
      <c r="L16" s="55">
        <v>62.500000000000007</v>
      </c>
      <c r="M16" s="55">
        <v>48.076923076923087</v>
      </c>
      <c r="N16" s="55">
        <v>1.2036668127409876E-4</v>
      </c>
      <c r="O16" s="55">
        <v>5.3176550715787174</v>
      </c>
      <c r="P16" s="66"/>
    </row>
    <row r="17" spans="1:16" x14ac:dyDescent="0.3">
      <c r="H17" s="64"/>
      <c r="I17" s="55" t="s">
        <v>40</v>
      </c>
      <c r="J17" s="55">
        <v>10.399999999999999</v>
      </c>
      <c r="K17" s="55">
        <v>8</v>
      </c>
      <c r="L17" s="55">
        <v>1.2999999999999998</v>
      </c>
      <c r="M17" s="55"/>
      <c r="N17" s="55"/>
      <c r="O17" s="55"/>
      <c r="P17" s="66"/>
    </row>
    <row r="18" spans="1:16" x14ac:dyDescent="0.3">
      <c r="A18" s="46" t="s">
        <v>78</v>
      </c>
      <c r="B18" s="34"/>
      <c r="C18" s="34"/>
      <c r="D18" s="34"/>
      <c r="E18" s="34"/>
      <c r="F18" s="35"/>
      <c r="H18" s="64"/>
      <c r="I18" s="55"/>
      <c r="J18" s="55"/>
      <c r="K18" s="55"/>
      <c r="L18" s="55"/>
      <c r="M18" s="55"/>
      <c r="N18" s="55"/>
      <c r="O18" s="55"/>
      <c r="P18" s="66"/>
    </row>
    <row r="19" spans="1:16" ht="15.6" thickBot="1" x14ac:dyDescent="0.35">
      <c r="A19" s="36"/>
      <c r="B19" s="23"/>
      <c r="C19" s="23"/>
      <c r="D19" s="23"/>
      <c r="E19" s="23"/>
      <c r="F19" s="37"/>
      <c r="H19" s="64"/>
      <c r="I19" s="56" t="s">
        <v>41</v>
      </c>
      <c r="J19" s="56">
        <v>72.900000000000006</v>
      </c>
      <c r="K19" s="56">
        <v>9</v>
      </c>
      <c r="L19" s="56"/>
      <c r="M19" s="56"/>
      <c r="N19" s="56"/>
      <c r="O19" s="56"/>
      <c r="P19" s="66"/>
    </row>
    <row r="20" spans="1:16" ht="15.6" thickBot="1" x14ac:dyDescent="0.35">
      <c r="A20" s="36">
        <f>(A4-$A$11)^2</f>
        <v>0.15999999999999887</v>
      </c>
      <c r="B20" s="23">
        <f>(B4-$B$11)^2</f>
        <v>0.36000000000000171</v>
      </c>
      <c r="C20" s="23"/>
      <c r="D20" s="23"/>
      <c r="E20" s="23"/>
      <c r="F20" s="37"/>
      <c r="H20" s="67"/>
      <c r="I20" s="68"/>
      <c r="J20" s="68"/>
      <c r="K20" s="68"/>
      <c r="L20" s="68"/>
      <c r="M20" s="68"/>
      <c r="N20" s="68"/>
      <c r="O20" s="68"/>
      <c r="P20" s="69"/>
    </row>
    <row r="21" spans="1:16" x14ac:dyDescent="0.3">
      <c r="A21" s="36">
        <f>(A5-$A$11)^2</f>
        <v>1.959999999999996</v>
      </c>
      <c r="B21" s="23">
        <f>(B5-$B$11)^2</f>
        <v>1.959999999999996</v>
      </c>
      <c r="C21" s="23"/>
      <c r="D21" s="23"/>
      <c r="E21" s="23"/>
      <c r="F21" s="37"/>
    </row>
    <row r="22" spans="1:16" x14ac:dyDescent="0.3">
      <c r="A22" s="36">
        <f>(A6-$A$11)^2</f>
        <v>0.15999999999999887</v>
      </c>
      <c r="B22" s="23">
        <f>(B6-$B$11)^2</f>
        <v>0.15999999999999887</v>
      </c>
      <c r="C22" s="23"/>
      <c r="D22" s="23"/>
      <c r="E22" s="23"/>
      <c r="F22" s="37"/>
    </row>
    <row r="23" spans="1:16" x14ac:dyDescent="0.3">
      <c r="A23" s="36">
        <f>(A7-$A$11)^2</f>
        <v>0.36000000000000171</v>
      </c>
      <c r="B23" s="23">
        <f>(B7-$B$11)^2</f>
        <v>0.15999999999999887</v>
      </c>
      <c r="C23" s="23"/>
      <c r="D23" s="50" t="s">
        <v>72</v>
      </c>
      <c r="E23" s="51" t="s">
        <v>80</v>
      </c>
      <c r="F23" s="52" t="s">
        <v>81</v>
      </c>
    </row>
    <row r="24" spans="1:16" x14ac:dyDescent="0.3">
      <c r="A24" s="38">
        <f>(A8-$A$11)^2</f>
        <v>2.5600000000000045</v>
      </c>
      <c r="B24" s="39">
        <f>(B8-$B$11)^2</f>
        <v>2.5600000000000045</v>
      </c>
      <c r="C24" s="39"/>
      <c r="D24" s="53">
        <f>SUM(A20:B24)</f>
        <v>10.4</v>
      </c>
      <c r="E24" s="49">
        <f>10-2</f>
        <v>8</v>
      </c>
      <c r="F24" s="40">
        <f>D24/E24</f>
        <v>1.3</v>
      </c>
    </row>
    <row r="26" spans="1:16" x14ac:dyDescent="0.3">
      <c r="A26" s="46" t="s">
        <v>82</v>
      </c>
      <c r="B26" s="34"/>
      <c r="C26" s="34"/>
      <c r="D26" s="34"/>
      <c r="E26" s="34"/>
      <c r="F26" s="35"/>
    </row>
    <row r="27" spans="1:16" x14ac:dyDescent="0.3">
      <c r="A27" s="36"/>
      <c r="B27" s="23"/>
      <c r="C27" s="23"/>
      <c r="D27" s="23"/>
      <c r="E27" s="23"/>
      <c r="F27" s="37"/>
    </row>
    <row r="28" spans="1:16" x14ac:dyDescent="0.3">
      <c r="A28" s="36">
        <f t="shared" ref="A28:B32" si="0">(A4-$E$11)^2</f>
        <v>4.4100000000000064</v>
      </c>
      <c r="B28" s="23">
        <f t="shared" si="0"/>
        <v>3.6099999999999945</v>
      </c>
      <c r="C28" s="23"/>
      <c r="D28" s="23"/>
      <c r="E28" s="23"/>
      <c r="F28" s="37"/>
    </row>
    <row r="29" spans="1:16" x14ac:dyDescent="0.3">
      <c r="A29" s="36">
        <f t="shared" si="0"/>
        <v>1.2100000000000031</v>
      </c>
      <c r="B29" s="23">
        <f t="shared" si="0"/>
        <v>15.209999999999988</v>
      </c>
      <c r="C29" s="23"/>
      <c r="D29" s="23"/>
      <c r="E29" s="23"/>
      <c r="F29" s="37"/>
    </row>
    <row r="30" spans="1:16" x14ac:dyDescent="0.3">
      <c r="A30" s="36">
        <f t="shared" si="0"/>
        <v>4.4100000000000064</v>
      </c>
      <c r="B30" s="23">
        <f t="shared" si="0"/>
        <v>8.4099999999999913</v>
      </c>
      <c r="C30" s="23"/>
      <c r="D30" s="23"/>
      <c r="E30" s="23"/>
      <c r="F30" s="37"/>
    </row>
    <row r="31" spans="1:16" x14ac:dyDescent="0.3">
      <c r="A31" s="36">
        <f t="shared" si="0"/>
        <v>9.6100000000000083</v>
      </c>
      <c r="B31" s="23">
        <f t="shared" si="0"/>
        <v>8.4099999999999913</v>
      </c>
      <c r="C31" s="23"/>
      <c r="D31" s="50" t="s">
        <v>71</v>
      </c>
      <c r="E31" s="51" t="s">
        <v>83</v>
      </c>
      <c r="F31" s="37"/>
    </row>
    <row r="32" spans="1:16" x14ac:dyDescent="0.3">
      <c r="A32" s="38">
        <f t="shared" si="0"/>
        <v>16.810000000000013</v>
      </c>
      <c r="B32" s="39">
        <f t="shared" si="0"/>
        <v>0.80999999999999739</v>
      </c>
      <c r="C32" s="39"/>
      <c r="D32" s="53">
        <f>SUM(A28:B32)</f>
        <v>72.900000000000006</v>
      </c>
      <c r="E32" s="49">
        <v>9</v>
      </c>
      <c r="F32" s="40"/>
    </row>
    <row r="34" spans="4:6" x14ac:dyDescent="0.3">
      <c r="D34" s="43" t="s">
        <v>84</v>
      </c>
    </row>
    <row r="35" spans="4:6" ht="19.8" x14ac:dyDescent="0.4">
      <c r="F35" s="70" t="s">
        <v>36</v>
      </c>
    </row>
    <row r="36" spans="4:6" ht="19.8" x14ac:dyDescent="0.4">
      <c r="F36" s="71">
        <f>F16/F24</f>
        <v>48.076923076923073</v>
      </c>
    </row>
  </sheetData>
  <mergeCells count="2">
    <mergeCell ref="A1:B1"/>
    <mergeCell ref="A2:B2"/>
  </mergeCells>
  <phoneticPr fontId="26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42"/>
  <sheetViews>
    <sheetView zoomScale="85" zoomScaleNormal="85" workbookViewId="0">
      <selection activeCell="H4" sqref="H4:N20"/>
    </sheetView>
  </sheetViews>
  <sheetFormatPr defaultRowHeight="15" x14ac:dyDescent="0.3"/>
  <cols>
    <col min="2" max="2" width="27.75" bestFit="1" customWidth="1"/>
    <col min="3" max="3" width="16.375" bestFit="1" customWidth="1"/>
    <col min="4" max="4" width="14.875" bestFit="1" customWidth="1"/>
    <col min="6" max="6" width="16.375" bestFit="1" customWidth="1"/>
    <col min="8" max="8" width="19.125" bestFit="1" customWidth="1"/>
  </cols>
  <sheetData>
    <row r="1" spans="2:14" x14ac:dyDescent="0.3">
      <c r="C1" s="72" t="s">
        <v>42</v>
      </c>
      <c r="D1" s="72"/>
    </row>
    <row r="2" spans="2:14" x14ac:dyDescent="0.3">
      <c r="C2" s="72" t="s">
        <v>21</v>
      </c>
      <c r="D2" s="72"/>
    </row>
    <row r="3" spans="2:14" x14ac:dyDescent="0.3">
      <c r="C3" s="9" t="s">
        <v>22</v>
      </c>
      <c r="D3" s="9" t="s">
        <v>23</v>
      </c>
    </row>
    <row r="4" spans="2:14" x14ac:dyDescent="0.3">
      <c r="C4" s="8">
        <v>38</v>
      </c>
      <c r="D4" s="8">
        <v>42</v>
      </c>
      <c r="H4" t="s">
        <v>43</v>
      </c>
    </row>
    <row r="5" spans="2:14" x14ac:dyDescent="0.3">
      <c r="C5" s="8">
        <v>39</v>
      </c>
      <c r="D5" s="8">
        <v>44</v>
      </c>
      <c r="H5" t="s">
        <v>24</v>
      </c>
    </row>
    <row r="6" spans="2:14" x14ac:dyDescent="0.3">
      <c r="C6" s="8">
        <v>38</v>
      </c>
      <c r="D6" s="8">
        <v>43</v>
      </c>
    </row>
    <row r="7" spans="2:14" ht="15.6" thickBot="1" x14ac:dyDescent="0.35">
      <c r="C7" s="8">
        <v>37</v>
      </c>
      <c r="D7" s="8">
        <v>43</v>
      </c>
      <c r="H7" t="s">
        <v>25</v>
      </c>
    </row>
    <row r="8" spans="2:14" x14ac:dyDescent="0.3">
      <c r="C8" s="8">
        <v>36</v>
      </c>
      <c r="D8" s="8">
        <v>41</v>
      </c>
      <c r="H8" s="12" t="s">
        <v>26</v>
      </c>
      <c r="I8" s="12" t="s">
        <v>27</v>
      </c>
      <c r="J8" s="12" t="s">
        <v>28</v>
      </c>
      <c r="K8" s="12" t="s">
        <v>29</v>
      </c>
      <c r="L8" s="12" t="s">
        <v>30</v>
      </c>
    </row>
    <row r="9" spans="2:14" x14ac:dyDescent="0.3">
      <c r="H9" s="10" t="s">
        <v>22</v>
      </c>
      <c r="I9" s="10">
        <v>5</v>
      </c>
      <c r="J9" s="10">
        <v>188</v>
      </c>
      <c r="K9" s="13">
        <v>37.6</v>
      </c>
      <c r="L9" s="16">
        <v>1.2999999999999998</v>
      </c>
    </row>
    <row r="10" spans="2:14" ht="15.6" thickBot="1" x14ac:dyDescent="0.35">
      <c r="B10" t="s">
        <v>46</v>
      </c>
      <c r="C10">
        <f>COUNT(C4:C8)</f>
        <v>5</v>
      </c>
      <c r="D10">
        <f>COUNT(D4:D8)</f>
        <v>5</v>
      </c>
      <c r="F10" s="41" t="s">
        <v>64</v>
      </c>
      <c r="H10" s="11" t="s">
        <v>23</v>
      </c>
      <c r="I10" s="11">
        <v>5</v>
      </c>
      <c r="J10" s="11">
        <v>213</v>
      </c>
      <c r="K10" s="14">
        <v>42.6</v>
      </c>
      <c r="L10" s="17">
        <v>1.2999999999999998</v>
      </c>
    </row>
    <row r="11" spans="2:14" x14ac:dyDescent="0.3">
      <c r="B11" t="s">
        <v>44</v>
      </c>
      <c r="C11" s="1">
        <f>AVERAGE(C4:C8)</f>
        <v>37.6</v>
      </c>
      <c r="D11" s="1">
        <f>AVERAGE(D4:D8)</f>
        <v>42.6</v>
      </c>
      <c r="F11">
        <f>AVERAGE(C4:D8)</f>
        <v>40.1</v>
      </c>
    </row>
    <row r="12" spans="2:14" x14ac:dyDescent="0.3">
      <c r="B12" t="s">
        <v>45</v>
      </c>
      <c r="C12" s="15">
        <f>_xlfn.VAR.S(C4:C8)</f>
        <v>1.2999999999999998</v>
      </c>
      <c r="D12" s="15">
        <f>_xlfn.VAR.S(D4:D8)</f>
        <v>1.2999999999999998</v>
      </c>
    </row>
    <row r="13" spans="2:14" x14ac:dyDescent="0.3">
      <c r="C13" s="15"/>
      <c r="D13" s="15"/>
    </row>
    <row r="14" spans="2:14" ht="15.6" thickBot="1" x14ac:dyDescent="0.35">
      <c r="B14" s="33"/>
      <c r="C14" s="34"/>
      <c r="D14" s="34"/>
      <c r="E14" s="35"/>
      <c r="H14" t="s">
        <v>31</v>
      </c>
    </row>
    <row r="15" spans="2:14" x14ac:dyDescent="0.3">
      <c r="B15" s="36"/>
      <c r="C15" s="23"/>
      <c r="D15" s="23"/>
      <c r="E15" s="37"/>
      <c r="H15" s="12" t="s">
        <v>32</v>
      </c>
      <c r="I15" s="12" t="s">
        <v>33</v>
      </c>
      <c r="J15" s="12" t="s">
        <v>34</v>
      </c>
      <c r="K15" s="12" t="s">
        <v>35</v>
      </c>
      <c r="L15" s="12" t="s">
        <v>36</v>
      </c>
      <c r="M15" s="12" t="s">
        <v>37</v>
      </c>
      <c r="N15" s="12" t="s">
        <v>38</v>
      </c>
    </row>
    <row r="16" spans="2:14" x14ac:dyDescent="0.3">
      <c r="B16" s="36"/>
      <c r="C16" s="23"/>
      <c r="D16" s="23"/>
      <c r="E16" s="37"/>
      <c r="H16" s="10" t="s">
        <v>39</v>
      </c>
      <c r="I16" s="28">
        <v>62.500000000000007</v>
      </c>
      <c r="J16" s="10">
        <v>1</v>
      </c>
      <c r="K16" s="32">
        <v>62.500000000000007</v>
      </c>
      <c r="L16" s="10">
        <v>48.076923076923087</v>
      </c>
      <c r="M16" s="10">
        <v>1.2036668127409876E-4</v>
      </c>
      <c r="N16" s="10">
        <v>5.3176550715787174</v>
      </c>
    </row>
    <row r="17" spans="2:14" x14ac:dyDescent="0.3">
      <c r="B17" s="36"/>
      <c r="C17" s="23"/>
      <c r="D17" s="23"/>
      <c r="E17" s="37"/>
      <c r="H17" s="10" t="s">
        <v>40</v>
      </c>
      <c r="I17" s="30">
        <v>10.399999999999999</v>
      </c>
      <c r="J17" s="10">
        <v>8</v>
      </c>
      <c r="K17" s="32">
        <v>1.2999999999999998</v>
      </c>
      <c r="L17" s="10"/>
      <c r="M17" s="10"/>
      <c r="N17" s="10"/>
    </row>
    <row r="18" spans="2:14" x14ac:dyDescent="0.3">
      <c r="B18" s="36"/>
      <c r="C18" s="23"/>
      <c r="D18" s="23"/>
      <c r="E18" s="37"/>
      <c r="H18" s="10"/>
      <c r="I18" s="10"/>
      <c r="J18" s="10"/>
      <c r="K18" s="10"/>
      <c r="L18" s="10"/>
      <c r="M18" s="10"/>
      <c r="N18" s="10"/>
    </row>
    <row r="19" spans="2:14" ht="15.6" thickBot="1" x14ac:dyDescent="0.35">
      <c r="B19" s="36"/>
      <c r="C19" s="9" t="s">
        <v>22</v>
      </c>
      <c r="D19" s="9" t="s">
        <v>23</v>
      </c>
      <c r="E19" s="37"/>
      <c r="H19" s="11" t="s">
        <v>41</v>
      </c>
      <c r="I19" s="26">
        <v>72.900000000000006</v>
      </c>
      <c r="J19" s="11">
        <v>9</v>
      </c>
      <c r="K19" s="11"/>
      <c r="L19" s="11"/>
      <c r="M19" s="11"/>
      <c r="N19" s="11"/>
    </row>
    <row r="20" spans="2:14" x14ac:dyDescent="0.3">
      <c r="B20" s="36" t="s">
        <v>47</v>
      </c>
      <c r="C20" s="8">
        <f>(C4-C$11)^2</f>
        <v>0.15999999999999887</v>
      </c>
      <c r="D20" s="8">
        <f t="shared" ref="C20:D24" si="0">(D4-D$11)^2</f>
        <v>0.36000000000000171</v>
      </c>
      <c r="E20" s="37"/>
    </row>
    <row r="21" spans="2:14" x14ac:dyDescent="0.3">
      <c r="B21" s="36" t="s">
        <v>47</v>
      </c>
      <c r="C21" s="8">
        <f t="shared" si="0"/>
        <v>1.959999999999996</v>
      </c>
      <c r="D21" s="8">
        <f t="shared" si="0"/>
        <v>1.959999999999996</v>
      </c>
      <c r="E21" s="37"/>
    </row>
    <row r="22" spans="2:14" x14ac:dyDescent="0.3">
      <c r="B22" s="36" t="s">
        <v>47</v>
      </c>
      <c r="C22" s="8">
        <f t="shared" si="0"/>
        <v>0.15999999999999887</v>
      </c>
      <c r="D22" s="8">
        <f t="shared" si="0"/>
        <v>0.15999999999999887</v>
      </c>
      <c r="E22" s="37"/>
    </row>
    <row r="23" spans="2:14" x14ac:dyDescent="0.3">
      <c r="B23" s="36" t="s">
        <v>47</v>
      </c>
      <c r="C23" s="8">
        <f t="shared" si="0"/>
        <v>0.36000000000000171</v>
      </c>
      <c r="D23" s="8">
        <f t="shared" si="0"/>
        <v>0.15999999999999887</v>
      </c>
      <c r="E23" s="37"/>
    </row>
    <row r="24" spans="2:14" x14ac:dyDescent="0.3">
      <c r="B24" s="36" t="s">
        <v>47</v>
      </c>
      <c r="C24" s="8">
        <f t="shared" si="0"/>
        <v>2.5600000000000045</v>
      </c>
      <c r="D24" s="8">
        <f t="shared" si="0"/>
        <v>2.5600000000000045</v>
      </c>
      <c r="E24" s="37"/>
      <c r="G24" s="23"/>
      <c r="H24" t="s">
        <v>67</v>
      </c>
    </row>
    <row r="25" spans="2:14" x14ac:dyDescent="0.3">
      <c r="B25" s="36" t="s">
        <v>48</v>
      </c>
      <c r="C25" s="18">
        <f>SUM(C20:C24)</f>
        <v>5.1999999999999993</v>
      </c>
      <c r="D25" s="18">
        <f>SUM(D20:D24)</f>
        <v>5.1999999999999993</v>
      </c>
      <c r="E25" s="37"/>
      <c r="G25" s="23"/>
    </row>
    <row r="26" spans="2:14" x14ac:dyDescent="0.3">
      <c r="B26" s="36" t="s">
        <v>49</v>
      </c>
      <c r="C26" s="19">
        <f>C25/(C10-1)</f>
        <v>1.2999999999999998</v>
      </c>
      <c r="D26" s="19">
        <f>D25/(D10-1)</f>
        <v>1.2999999999999998</v>
      </c>
      <c r="E26" s="37"/>
      <c r="F26">
        <f>SUM(C20:C24)</f>
        <v>5.1999999999999993</v>
      </c>
      <c r="G26" s="24"/>
      <c r="J26" t="s">
        <v>63</v>
      </c>
    </row>
    <row r="27" spans="2:14" x14ac:dyDescent="0.3">
      <c r="B27" s="38"/>
      <c r="C27" s="39"/>
      <c r="D27" s="39"/>
      <c r="E27" s="40"/>
      <c r="G27" s="23"/>
    </row>
    <row r="28" spans="2:14" x14ac:dyDescent="0.3">
      <c r="B28" s="23"/>
      <c r="C28" s="23"/>
      <c r="D28" s="23"/>
      <c r="E28" s="23"/>
      <c r="G28" s="23"/>
    </row>
    <row r="29" spans="2:14" x14ac:dyDescent="0.3">
      <c r="B29" t="s">
        <v>50</v>
      </c>
      <c r="C29">
        <f>COUNT(C4:D8)</f>
        <v>10</v>
      </c>
      <c r="G29" s="23"/>
      <c r="H29" s="2" t="s">
        <v>62</v>
      </c>
      <c r="I29" s="8">
        <f>(C4-$F$11)^2</f>
        <v>4.4100000000000064</v>
      </c>
      <c r="J29" s="8">
        <f t="shared" ref="I29:J33" si="1">(D4-$F$11)^2</f>
        <v>3.6099999999999945</v>
      </c>
    </row>
    <row r="30" spans="2:14" x14ac:dyDescent="0.3">
      <c r="B30" t="s">
        <v>51</v>
      </c>
      <c r="C30">
        <v>2</v>
      </c>
      <c r="H30" s="25">
        <f>SUM(I29:J33)</f>
        <v>72.900000000000006</v>
      </c>
      <c r="I30" s="8">
        <f t="shared" si="1"/>
        <v>1.2100000000000031</v>
      </c>
      <c r="J30" s="8">
        <f t="shared" si="1"/>
        <v>15.209999999999988</v>
      </c>
    </row>
    <row r="31" spans="2:14" x14ac:dyDescent="0.3">
      <c r="I31" s="8">
        <f t="shared" si="1"/>
        <v>4.4100000000000064</v>
      </c>
      <c r="J31" s="8">
        <f t="shared" si="1"/>
        <v>8.4099999999999913</v>
      </c>
    </row>
    <row r="32" spans="2:14" x14ac:dyDescent="0.3">
      <c r="B32" t="s">
        <v>52</v>
      </c>
      <c r="C32">
        <f>AVERAGE(C12:D12)</f>
        <v>1.2999999999999998</v>
      </c>
      <c r="I32" s="8">
        <f t="shared" si="1"/>
        <v>9.6100000000000083</v>
      </c>
      <c r="J32" s="8">
        <f t="shared" si="1"/>
        <v>8.4099999999999913</v>
      </c>
    </row>
    <row r="33" spans="2:12" x14ac:dyDescent="0.3">
      <c r="B33" t="s">
        <v>53</v>
      </c>
      <c r="C33">
        <f>_xlfn.VAR.S(C11:D11)</f>
        <v>12.5</v>
      </c>
      <c r="I33" s="8">
        <f t="shared" si="1"/>
        <v>16.810000000000013</v>
      </c>
      <c r="J33" s="8">
        <f t="shared" si="1"/>
        <v>0.80999999999999739</v>
      </c>
    </row>
    <row r="34" spans="2:12" x14ac:dyDescent="0.3">
      <c r="L34" t="s">
        <v>66</v>
      </c>
    </row>
    <row r="35" spans="2:12" x14ac:dyDescent="0.3">
      <c r="B35" t="s">
        <v>54</v>
      </c>
      <c r="C35">
        <f>(C10*C33)/C32</f>
        <v>48.07692307692308</v>
      </c>
    </row>
    <row r="36" spans="2:12" x14ac:dyDescent="0.3">
      <c r="B36" s="20" t="s">
        <v>55</v>
      </c>
      <c r="C36">
        <v>0.05</v>
      </c>
      <c r="H36" s="27" t="s">
        <v>65</v>
      </c>
      <c r="I36">
        <f>(C11-$F$11)^2</f>
        <v>6.25</v>
      </c>
      <c r="J36">
        <f>(D11-$F$11)^2</f>
        <v>6.25</v>
      </c>
      <c r="L36" s="31" t="s">
        <v>68</v>
      </c>
    </row>
    <row r="37" spans="2:12" x14ac:dyDescent="0.3">
      <c r="B37" s="20" t="s">
        <v>57</v>
      </c>
      <c r="C37">
        <f>C30-1</f>
        <v>1</v>
      </c>
      <c r="D37" s="21" t="s">
        <v>59</v>
      </c>
      <c r="H37" s="27">
        <v>62.5</v>
      </c>
      <c r="I37">
        <v>62.5</v>
      </c>
      <c r="J37">
        <v>62.5</v>
      </c>
      <c r="L37" s="31">
        <f>H37/C37</f>
        <v>62.5</v>
      </c>
    </row>
    <row r="38" spans="2:12" x14ac:dyDescent="0.3">
      <c r="B38" s="20" t="s">
        <v>56</v>
      </c>
      <c r="C38">
        <f>C29-C30</f>
        <v>8</v>
      </c>
      <c r="D38" s="21" t="s">
        <v>60</v>
      </c>
      <c r="L38" s="31"/>
    </row>
    <row r="39" spans="2:12" x14ac:dyDescent="0.3">
      <c r="B39" s="20" t="s">
        <v>58</v>
      </c>
      <c r="C39">
        <f>_xlfn.F.DIST.RT(C35,1,8)</f>
        <v>1.2036668127409887E-4</v>
      </c>
      <c r="D39" s="22" t="s">
        <v>61</v>
      </c>
      <c r="L39" s="31"/>
    </row>
    <row r="40" spans="2:12" x14ac:dyDescent="0.3">
      <c r="L40" s="31"/>
    </row>
    <row r="41" spans="2:12" x14ac:dyDescent="0.3">
      <c r="H41" s="29" t="s">
        <v>69</v>
      </c>
      <c r="L41" s="31" t="s">
        <v>70</v>
      </c>
    </row>
    <row r="42" spans="2:12" x14ac:dyDescent="0.3">
      <c r="H42" s="29">
        <f>SUM(C20:D24)</f>
        <v>10.4</v>
      </c>
      <c r="L42" s="31">
        <f>H42/C38</f>
        <v>1.3</v>
      </c>
    </row>
  </sheetData>
  <mergeCells count="2">
    <mergeCell ref="C1:D1"/>
    <mergeCell ref="C2:D2"/>
  </mergeCells>
  <phoneticPr fontId="26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Stats explained-corr</vt:lpstr>
      <vt:lpstr>Stats explained - t test</vt:lpstr>
      <vt:lpstr>Anova_clean</vt:lpstr>
      <vt:lpstr>Anova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孫偉庭</cp:lastModifiedBy>
  <dcterms:created xsi:type="dcterms:W3CDTF">2017-04-10T08:54:55Z</dcterms:created>
  <dcterms:modified xsi:type="dcterms:W3CDTF">2024-11-12T06:47:25Z</dcterms:modified>
</cp:coreProperties>
</file>