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Лист1!$A$1:$F$6</definedName>
  </definedNames>
  <calcPr calcId="152511"/>
</workbook>
</file>

<file path=xl/calcChain.xml><?xml version="1.0" encoding="utf-8"?>
<calcChain xmlns="http://schemas.openxmlformats.org/spreadsheetml/2006/main">
  <c r="D10" i="4" l="1"/>
  <c r="B10" i="4"/>
  <c r="D8" i="4"/>
  <c r="D6" i="4"/>
  <c r="B8" i="4"/>
  <c r="B6" i="4"/>
  <c r="D4" i="4"/>
  <c r="B4" i="4"/>
  <c r="D2" i="4"/>
  <c r="G6" i="3"/>
  <c r="G3" i="3"/>
  <c r="G4" i="3"/>
  <c r="G5" i="3"/>
  <c r="G7" i="3"/>
  <c r="G8" i="3"/>
  <c r="G9" i="3"/>
  <c r="G10" i="3"/>
  <c r="G11" i="3"/>
  <c r="G12" i="3"/>
  <c r="G13" i="3"/>
  <c r="G2" i="3"/>
  <c r="B2" i="4"/>
  <c r="E2" i="3"/>
  <c r="J5" i="3"/>
  <c r="J3" i="3"/>
  <c r="J4" i="3"/>
  <c r="J6" i="3"/>
  <c r="J7" i="3"/>
  <c r="J8" i="3"/>
  <c r="J9" i="3"/>
  <c r="J10" i="3"/>
  <c r="J11" i="3"/>
  <c r="J12" i="3"/>
  <c r="J13" i="3"/>
  <c r="J2" i="3"/>
  <c r="I4" i="3"/>
  <c r="I5" i="3"/>
  <c r="I6" i="3"/>
  <c r="I7" i="3"/>
  <c r="I8" i="3"/>
  <c r="I9" i="3"/>
  <c r="I10" i="3"/>
  <c r="I11" i="3"/>
  <c r="I12" i="3"/>
  <c r="I13" i="3"/>
  <c r="I3" i="3"/>
  <c r="I2" i="3"/>
  <c r="E4" i="3"/>
  <c r="E5" i="3"/>
  <c r="E6" i="3"/>
  <c r="E7" i="3"/>
  <c r="E8" i="3"/>
  <c r="E9" i="3"/>
  <c r="E10" i="3"/>
  <c r="E11" i="3"/>
  <c r="E12" i="3"/>
  <c r="E13" i="3"/>
  <c r="E3" i="3"/>
</calcChain>
</file>

<file path=xl/sharedStrings.xml><?xml version="1.0" encoding="utf-8"?>
<sst xmlns="http://schemas.openxmlformats.org/spreadsheetml/2006/main" count="92" uniqueCount="71">
  <si>
    <t>Название фирмы</t>
  </si>
  <si>
    <t>Код</t>
  </si>
  <si>
    <t>Контактная персона</t>
  </si>
  <si>
    <t>Город</t>
  </si>
  <si>
    <t>Телефон</t>
  </si>
  <si>
    <t>Скидка</t>
  </si>
  <si>
    <t>Старт ОАО</t>
  </si>
  <si>
    <t>Монитор</t>
  </si>
  <si>
    <t>память</t>
  </si>
  <si>
    <t>компакт</t>
  </si>
  <si>
    <t>байт</t>
  </si>
  <si>
    <t>Бирюкова</t>
  </si>
  <si>
    <t>Ермоленко</t>
  </si>
  <si>
    <t>макаров</t>
  </si>
  <si>
    <t>хозова</t>
  </si>
  <si>
    <t>ковалев</t>
  </si>
  <si>
    <t>минск</t>
  </si>
  <si>
    <t>брест</t>
  </si>
  <si>
    <t>гродно</t>
  </si>
  <si>
    <t>кобрин</t>
  </si>
  <si>
    <t>пинск</t>
  </si>
  <si>
    <t>Номер товара</t>
  </si>
  <si>
    <t>Наименование товара</t>
  </si>
  <si>
    <t>Компьютер fx 1</t>
  </si>
  <si>
    <t>Компьютер fx 2</t>
  </si>
  <si>
    <t>Компьютер fx 3</t>
  </si>
  <si>
    <t>Компьютер fx 4</t>
  </si>
  <si>
    <t>Компьютер fx 5</t>
  </si>
  <si>
    <t>Компьютер fx 6</t>
  </si>
  <si>
    <t>Компьютер fx 7</t>
  </si>
  <si>
    <t>Цена</t>
  </si>
  <si>
    <t>Месяц</t>
  </si>
  <si>
    <t>Дата</t>
  </si>
  <si>
    <t>Номер заказа</t>
  </si>
  <si>
    <t>Код заказчика</t>
  </si>
  <si>
    <t>Фирма</t>
  </si>
  <si>
    <t>Кол-во</t>
  </si>
  <si>
    <t>Сумма</t>
  </si>
  <si>
    <t>Оплачено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</si>
  <si>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</si>
  <si>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</si>
  <si>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</si>
  <si>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</si>
  <si>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</si>
  <si>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</si>
  <si>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</si>
  <si>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</si>
  <si>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</si>
  <si>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</si>
  <si>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</si>
  <si>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</si>
  <si>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Компьютер fx 8</t>
  </si>
  <si>
    <t>Компьютер fx 9</t>
  </si>
  <si>
    <t>Компьютер fx 10</t>
  </si>
  <si>
    <t>Компьютер fx 11</t>
  </si>
  <si>
    <t>Компьютер fx 12</t>
  </si>
  <si>
    <t>ПИХ</t>
  </si>
  <si>
    <t>паф</t>
  </si>
  <si>
    <t>ты</t>
  </si>
  <si>
    <t>убит</t>
  </si>
  <si>
    <t>мной</t>
  </si>
  <si>
    <t>ааа</t>
  </si>
  <si>
    <t>номер заказа</t>
  </si>
  <si>
    <t xml:space="preserve">Цена </t>
  </si>
  <si>
    <t>Название товара</t>
  </si>
  <si>
    <t>количество</t>
  </si>
  <si>
    <t>доверенность выдал</t>
  </si>
  <si>
    <t>отпустил</t>
  </si>
  <si>
    <t>подпись</t>
  </si>
  <si>
    <t>телефон</t>
  </si>
  <si>
    <t>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</si>
</sst>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5" formatCode="#,##0.00\ &quot;₽&quot;"/>
    <numFmt numFmtId="166" formatCode="[$$-C09]#,##0.00"/>
    <numFmt numFmtId="169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0" xfId="0" applyNumberFormat="1"/>
    <xf numFmtId="9" fontId="0" fillId="0" borderId="0" xfId="1" applyFont="1"/>
    <xf numFmtId="4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5" bestFit="1" customWidth="1"/>
    <col min="3" max="3" width="19.5703125" bestFit="1" customWidth="1"/>
    <col min="4" max="4" width="7.7109375" bestFit="1" customWidth="1"/>
    <col min="5" max="5" width="9" bestFit="1" customWidth="1"/>
    <col min="6" max="6" width="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2001</v>
      </c>
      <c r="C2" t="s">
        <v>11</v>
      </c>
      <c r="D2" t="s">
        <v>16</v>
      </c>
      <c r="E2">
        <v>2662367</v>
      </c>
      <c r="F2" s="1">
        <v>0.05</v>
      </c>
    </row>
    <row r="3" spans="1:6" x14ac:dyDescent="0.25">
      <c r="A3" t="s">
        <v>7</v>
      </c>
      <c r="B3">
        <v>2002</v>
      </c>
      <c r="C3" t="s">
        <v>12</v>
      </c>
      <c r="D3" t="s">
        <v>17</v>
      </c>
      <c r="E3">
        <v>2662368</v>
      </c>
      <c r="F3" s="1">
        <v>0.02</v>
      </c>
    </row>
    <row r="4" spans="1:6" x14ac:dyDescent="0.25">
      <c r="A4" t="s">
        <v>8</v>
      </c>
      <c r="B4">
        <v>2003</v>
      </c>
      <c r="C4" t="s">
        <v>13</v>
      </c>
      <c r="D4" t="s">
        <v>18</v>
      </c>
      <c r="E4">
        <v>2662369</v>
      </c>
      <c r="F4" s="1">
        <v>0.05</v>
      </c>
    </row>
    <row r="5" spans="1:6" x14ac:dyDescent="0.25">
      <c r="A5" t="s">
        <v>9</v>
      </c>
      <c r="B5">
        <v>2004</v>
      </c>
      <c r="C5" t="s">
        <v>14</v>
      </c>
      <c r="D5" t="s">
        <v>19</v>
      </c>
      <c r="E5">
        <v>2662370</v>
      </c>
      <c r="F5" s="7">
        <v>0</v>
      </c>
    </row>
    <row r="6" spans="1:6" x14ac:dyDescent="0.25">
      <c r="A6" t="s">
        <v>10</v>
      </c>
      <c r="B6">
        <v>2005</v>
      </c>
      <c r="C6" t="s">
        <v>15</v>
      </c>
      <c r="D6" t="s">
        <v>20</v>
      </c>
      <c r="E6">
        <v>2662371</v>
      </c>
      <c r="F6" s="1">
        <v>0.01</v>
      </c>
    </row>
    <row r="7" spans="1:6" x14ac:dyDescent="0.25">
      <c r="A7" t="s">
        <v>56</v>
      </c>
      <c r="B7">
        <v>2006</v>
      </c>
      <c r="C7" t="s">
        <v>11</v>
      </c>
      <c r="D7" t="s">
        <v>16</v>
      </c>
      <c r="E7">
        <v>2662372</v>
      </c>
      <c r="F7" s="1">
        <v>-4.0000000000000001E-3</v>
      </c>
    </row>
    <row r="8" spans="1:6" x14ac:dyDescent="0.25">
      <c r="A8" t="s">
        <v>57</v>
      </c>
      <c r="B8">
        <v>2007</v>
      </c>
      <c r="C8" t="s">
        <v>12</v>
      </c>
      <c r="D8" t="s">
        <v>17</v>
      </c>
      <c r="E8">
        <v>2662373</v>
      </c>
      <c r="F8" s="1">
        <v>-4.0000000000000001E-3</v>
      </c>
    </row>
    <row r="9" spans="1:6" x14ac:dyDescent="0.25">
      <c r="A9" t="s">
        <v>58</v>
      </c>
      <c r="B9">
        <v>2008</v>
      </c>
      <c r="C9" t="s">
        <v>13</v>
      </c>
      <c r="D9" t="s">
        <v>18</v>
      </c>
      <c r="E9">
        <v>2662374</v>
      </c>
      <c r="F9" s="1">
        <v>-4.0000000000000001E-3</v>
      </c>
    </row>
    <row r="10" spans="1:6" x14ac:dyDescent="0.25">
      <c r="A10" t="s">
        <v>59</v>
      </c>
      <c r="B10">
        <v>2009</v>
      </c>
      <c r="C10" t="s">
        <v>14</v>
      </c>
      <c r="D10" t="s">
        <v>19</v>
      </c>
      <c r="E10">
        <v>2662375</v>
      </c>
      <c r="F10" s="1">
        <v>-4.0000000000000001E-3</v>
      </c>
    </row>
    <row r="11" spans="1:6" x14ac:dyDescent="0.25">
      <c r="A11" t="s">
        <v>60</v>
      </c>
      <c r="B11">
        <v>2010</v>
      </c>
      <c r="C11" t="s">
        <v>15</v>
      </c>
      <c r="D11" t="s">
        <v>20</v>
      </c>
      <c r="E11">
        <v>2662376</v>
      </c>
      <c r="F11" s="1">
        <v>-4.0000000000000001E-3</v>
      </c>
    </row>
    <row r="12" spans="1:6" x14ac:dyDescent="0.25">
      <c r="A12" t="s">
        <v>61</v>
      </c>
      <c r="B12">
        <v>2011</v>
      </c>
      <c r="C12" t="s">
        <v>11</v>
      </c>
      <c r="D12" t="s">
        <v>16</v>
      </c>
      <c r="E12">
        <v>2662377</v>
      </c>
      <c r="F12" s="1">
        <v>-4.0000000000000001E-3</v>
      </c>
    </row>
    <row r="13" spans="1:6" x14ac:dyDescent="0.25">
      <c r="A13" t="s">
        <v>59</v>
      </c>
      <c r="B13">
        <v>2012</v>
      </c>
      <c r="C13" t="s">
        <v>11</v>
      </c>
      <c r="D13" t="s">
        <v>17</v>
      </c>
      <c r="E13">
        <v>2662378</v>
      </c>
      <c r="F13" s="1">
        <v>-4.0000000000000001E-3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3" sqref="A23"/>
    </sheetView>
  </sheetViews>
  <sheetFormatPr defaultRowHeight="15" x14ac:dyDescent="0.25"/>
  <cols>
    <col min="1" max="1" width="13.85546875" bestFit="1" customWidth="1"/>
    <col min="2" max="2" width="21.7109375" bestFit="1" customWidth="1"/>
  </cols>
  <sheetData>
    <row r="1" spans="1:3" x14ac:dyDescent="0.25">
      <c r="A1" t="s">
        <v>21</v>
      </c>
      <c r="B1" t="s">
        <v>22</v>
      </c>
      <c r="C1" t="s">
        <v>30</v>
      </c>
    </row>
    <row r="2" spans="1:3" x14ac:dyDescent="0.25">
      <c r="A2">
        <v>101</v>
      </c>
      <c r="B2" t="s">
        <v>23</v>
      </c>
      <c r="C2" s="3">
        <v>250</v>
      </c>
    </row>
    <row r="3" spans="1:3" x14ac:dyDescent="0.25">
      <c r="A3">
        <v>102</v>
      </c>
      <c r="B3" t="s">
        <v>24</v>
      </c>
      <c r="C3" s="3">
        <v>350</v>
      </c>
    </row>
    <row r="4" spans="1:3" x14ac:dyDescent="0.25">
      <c r="A4">
        <v>103</v>
      </c>
      <c r="B4" t="s">
        <v>25</v>
      </c>
      <c r="C4" s="3">
        <v>390</v>
      </c>
    </row>
    <row r="5" spans="1:3" x14ac:dyDescent="0.25">
      <c r="A5">
        <v>104</v>
      </c>
      <c r="B5" t="s">
        <v>26</v>
      </c>
      <c r="C5" s="3">
        <v>290</v>
      </c>
    </row>
    <row r="6" spans="1:3" x14ac:dyDescent="0.25">
      <c r="A6">
        <v>105</v>
      </c>
      <c r="B6" t="s">
        <v>27</v>
      </c>
      <c r="C6" s="3">
        <v>190</v>
      </c>
    </row>
    <row r="7" spans="1:3" x14ac:dyDescent="0.25">
      <c r="A7">
        <v>106</v>
      </c>
      <c r="B7" t="s">
        <v>28</v>
      </c>
      <c r="C7" s="3">
        <v>240</v>
      </c>
    </row>
    <row r="8" spans="1:3" x14ac:dyDescent="0.25">
      <c r="A8">
        <v>107</v>
      </c>
      <c r="B8" t="s">
        <v>29</v>
      </c>
      <c r="C8" s="3">
        <v>210</v>
      </c>
    </row>
    <row r="9" spans="1:3" x14ac:dyDescent="0.25">
      <c r="A9">
        <v>108</v>
      </c>
      <c r="B9" t="s">
        <v>51</v>
      </c>
      <c r="C9" s="3">
        <v>180</v>
      </c>
    </row>
    <row r="10" spans="1:3" x14ac:dyDescent="0.25">
      <c r="A10">
        <v>109</v>
      </c>
      <c r="B10" t="s">
        <v>52</v>
      </c>
      <c r="C10" s="3">
        <v>150</v>
      </c>
    </row>
    <row r="11" spans="1:3" x14ac:dyDescent="0.25">
      <c r="A11">
        <v>110</v>
      </c>
      <c r="B11" t="s">
        <v>53</v>
      </c>
      <c r="C11" s="3">
        <v>120</v>
      </c>
    </row>
    <row r="12" spans="1:3" x14ac:dyDescent="0.25">
      <c r="A12">
        <v>111</v>
      </c>
      <c r="B12" t="s">
        <v>54</v>
      </c>
      <c r="C12" s="3">
        <v>90</v>
      </c>
    </row>
    <row r="13" spans="1:3" x14ac:dyDescent="0.25">
      <c r="A13">
        <v>112</v>
      </c>
      <c r="B13" t="s">
        <v>55</v>
      </c>
      <c r="C13" s="3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5" x14ac:dyDescent="0.25"/>
  <cols>
    <col min="2" max="2" width="10.140625" bestFit="1" customWidth="1"/>
    <col min="3" max="3" width="13.42578125" bestFit="1" customWidth="1"/>
    <col min="4" max="4" width="13.85546875" bestFit="1" customWidth="1"/>
    <col min="5" max="5" width="21.7109375" bestFit="1" customWidth="1"/>
    <col min="6" max="6" width="13.85546875" bestFit="1" customWidth="1"/>
    <col min="7" max="7" width="7.42578125" bestFit="1" customWidth="1"/>
    <col min="9" max="9" width="11" bestFit="1" customWidth="1"/>
    <col min="10" max="10" width="9.42578125" bestFit="1" customWidth="1"/>
    <col min="11" max="11" width="10.140625" bestFit="1" customWidth="1"/>
  </cols>
  <sheetData>
    <row r="1" spans="1:11" x14ac:dyDescent="0.25">
      <c r="A1" t="s">
        <v>31</v>
      </c>
      <c r="B1" t="s">
        <v>32</v>
      </c>
      <c r="C1" t="s">
        <v>33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5</v>
      </c>
      <c r="K1" t="s">
        <v>38</v>
      </c>
    </row>
    <row r="2" spans="1:11" x14ac:dyDescent="0.25">
      <c r="A2" t="s">
        <v>39</v>
      </c>
      <c r="B2" s="4">
        <v>37988</v>
      </c>
      <c r="C2">
        <v>37995</v>
      </c>
      <c r="D2">
        <v>102</v>
      </c>
      <c r="E2" t="str">
        <f>Лист2!B2</f>
        <v>Компьютер fx 1</v>
      </c>
      <c r="F2">
        <v>2001</v>
      </c>
      <c r="G2" t="str">
        <f>LOOKUP(F2,Лист1!$B$2:$B$13,Лист1!$A$2:$A$13)</f>
        <v>Старт ОАО</v>
      </c>
      <c r="H2">
        <v>10</v>
      </c>
      <c r="I2" s="5">
        <f>H2*Лист2!C2</f>
        <v>2500</v>
      </c>
      <c r="J2" s="5">
        <f>IF(Лист3!F2&gt;0,I2*Лист1!F2,0)</f>
        <v>125</v>
      </c>
    </row>
    <row r="3" spans="1:11" x14ac:dyDescent="0.25">
      <c r="A3" t="s">
        <v>40</v>
      </c>
      <c r="B3" s="4">
        <v>38019</v>
      </c>
      <c r="C3">
        <v>37996</v>
      </c>
      <c r="D3">
        <v>103</v>
      </c>
      <c r="E3" t="str">
        <f>Лист2!B3</f>
        <v>Компьютер fx 2</v>
      </c>
      <c r="F3">
        <v>2002</v>
      </c>
      <c r="G3" t="str">
        <f>LOOKUP(F3,Лист1!$B$2:$B$13,Лист1!$A$2:$A$13)</f>
        <v>Монитор</v>
      </c>
      <c r="H3">
        <v>20</v>
      </c>
      <c r="I3" s="5">
        <f>IF(H1&gt;0,H3*Лист2!C3, 0)</f>
        <v>7000</v>
      </c>
      <c r="J3" s="5">
        <f>IF(Лист3!F3&gt;0,I3*Лист1!F3,0)</f>
        <v>140</v>
      </c>
    </row>
    <row r="4" spans="1:11" x14ac:dyDescent="0.25">
      <c r="A4" t="s">
        <v>41</v>
      </c>
      <c r="B4" s="4">
        <v>38048</v>
      </c>
      <c r="C4">
        <v>37997</v>
      </c>
      <c r="D4">
        <v>104</v>
      </c>
      <c r="E4" t="str">
        <f>Лист2!B4</f>
        <v>Компьютер fx 3</v>
      </c>
      <c r="F4">
        <v>2003</v>
      </c>
      <c r="G4" t="str">
        <f>LOOKUP(F4,Лист1!$B$2:$B$13,Лист1!$A$2:$A$13)</f>
        <v>память</v>
      </c>
      <c r="H4">
        <v>15</v>
      </c>
      <c r="I4" s="5">
        <f>IF(H2&gt;0,H4*Лист2!C4, 0)</f>
        <v>5850</v>
      </c>
      <c r="J4" s="5">
        <f>IF(Лист3!F4&gt;0,I4*Лист1!F4,0)</f>
        <v>292.5</v>
      </c>
    </row>
    <row r="5" spans="1:11" x14ac:dyDescent="0.25">
      <c r="A5" t="s">
        <v>42</v>
      </c>
      <c r="B5" s="4">
        <v>38079</v>
      </c>
      <c r="C5">
        <v>37998</v>
      </c>
      <c r="D5">
        <v>105</v>
      </c>
      <c r="E5" t="str">
        <f>Лист2!B5</f>
        <v>Компьютер fx 4</v>
      </c>
      <c r="F5">
        <v>2004</v>
      </c>
      <c r="G5" t="str">
        <f>LOOKUP(F5,Лист1!$B$2:$B$13,Лист1!$A$2:$A$13)</f>
        <v>компакт</v>
      </c>
      <c r="H5">
        <v>20</v>
      </c>
      <c r="I5" s="5">
        <f>IF(H3&gt;0,H5*Лист2!C5, 0)</f>
        <v>5800</v>
      </c>
      <c r="J5" s="5">
        <f>IF(Лист3!F5&gt;0,I5*Лист1!F5,0)</f>
        <v>0</v>
      </c>
    </row>
    <row r="6" spans="1:11" x14ac:dyDescent="0.25">
      <c r="A6" t="s">
        <v>43</v>
      </c>
      <c r="B6" s="4">
        <v>38109</v>
      </c>
      <c r="C6">
        <v>37999</v>
      </c>
      <c r="D6">
        <v>106</v>
      </c>
      <c r="E6" t="str">
        <f>Лист2!B6</f>
        <v>Компьютер fx 5</v>
      </c>
      <c r="F6">
        <v>2005</v>
      </c>
      <c r="G6" t="str">
        <f>LOOKUP(F6,Лист1!$B$2:$B$13,Лист1!$A$2:$A$13)</f>
        <v>байт</v>
      </c>
      <c r="H6">
        <v>22.5</v>
      </c>
      <c r="I6" s="5">
        <f>IF(H4&gt;0,H6*Лист2!C6, 0)</f>
        <v>4275</v>
      </c>
      <c r="J6" s="5">
        <f>IF(Лист3!F6&gt;0,I6*Лист1!F6,0)</f>
        <v>42.75</v>
      </c>
    </row>
    <row r="7" spans="1:11" x14ac:dyDescent="0.25">
      <c r="A7" t="s">
        <v>44</v>
      </c>
      <c r="B7" s="4">
        <v>38140</v>
      </c>
      <c r="C7">
        <v>38000</v>
      </c>
      <c r="D7">
        <v>107</v>
      </c>
      <c r="E7" t="str">
        <f>Лист2!B7</f>
        <v>Компьютер fx 6</v>
      </c>
      <c r="F7">
        <v>2006</v>
      </c>
      <c r="G7" t="str">
        <f>LOOKUP(F7,Лист1!$B$2:$B$13,Лист1!$A$2:$A$13)</f>
        <v>ПИХ</v>
      </c>
      <c r="H7">
        <v>25</v>
      </c>
      <c r="I7" s="5">
        <f>IF(H5&gt;0,H7*Лист2!C7, 0)</f>
        <v>6000</v>
      </c>
      <c r="J7" s="5">
        <f>IF(Лист3!F7&gt;0,I7*Лист1!F7,0)</f>
        <v>-24</v>
      </c>
    </row>
    <row r="8" spans="1:11" x14ac:dyDescent="0.25">
      <c r="A8" t="s">
        <v>45</v>
      </c>
      <c r="B8" s="4">
        <v>38170</v>
      </c>
      <c r="C8">
        <v>38001</v>
      </c>
      <c r="D8">
        <v>108</v>
      </c>
      <c r="E8" t="str">
        <f>Лист2!B8</f>
        <v>Компьютер fx 7</v>
      </c>
      <c r="F8">
        <v>2007</v>
      </c>
      <c r="G8" t="str">
        <f>LOOKUP(F8,Лист1!$B$2:$B$13,Лист1!$A$2:$A$13)</f>
        <v>паф</v>
      </c>
      <c r="H8">
        <v>27.5</v>
      </c>
      <c r="I8" s="5">
        <f>IF(H6&gt;0,H8*Лист2!C8, 0)</f>
        <v>5775</v>
      </c>
      <c r="J8" s="5">
        <f>IF(Лист3!F8&gt;0,I8*Лист1!F8,0)</f>
        <v>-23.1</v>
      </c>
    </row>
    <row r="9" spans="1:11" x14ac:dyDescent="0.25">
      <c r="A9" t="s">
        <v>46</v>
      </c>
      <c r="B9" s="4">
        <v>38201</v>
      </c>
      <c r="C9">
        <v>38002</v>
      </c>
      <c r="D9">
        <v>109</v>
      </c>
      <c r="E9" t="str">
        <f>Лист2!B9</f>
        <v>Компьютер fx 8</v>
      </c>
      <c r="F9">
        <v>2008</v>
      </c>
      <c r="G9" t="str">
        <f>LOOKUP(F9,Лист1!$B$2:$B$13,Лист1!$A$2:$A$13)</f>
        <v>ты</v>
      </c>
      <c r="H9">
        <v>30</v>
      </c>
      <c r="I9" s="5">
        <f>IF(H7&gt;0,H9*Лист2!C9, 0)</f>
        <v>5400</v>
      </c>
      <c r="J9" s="5">
        <f>IF(Лист3!F9&gt;0,I9*Лист1!F9,0)</f>
        <v>-21.6</v>
      </c>
    </row>
    <row r="10" spans="1:11" x14ac:dyDescent="0.25">
      <c r="A10" t="s">
        <v>47</v>
      </c>
      <c r="B10" s="4">
        <v>38232</v>
      </c>
      <c r="C10">
        <v>38003</v>
      </c>
      <c r="D10">
        <v>110</v>
      </c>
      <c r="E10" t="str">
        <f>Лист2!B10</f>
        <v>Компьютер fx 9</v>
      </c>
      <c r="F10">
        <v>2009</v>
      </c>
      <c r="G10" t="str">
        <f>LOOKUP(F10,Лист1!$B$2:$B$13,Лист1!$A$2:$A$13)</f>
        <v>убит</v>
      </c>
      <c r="H10">
        <v>32.5</v>
      </c>
      <c r="I10" s="5">
        <f>IF(H8&gt;0,H10*Лист2!C10, 0)</f>
        <v>4875</v>
      </c>
      <c r="J10" s="5">
        <f>IF(Лист3!F10&gt;0,I10*Лист1!F10,0)</f>
        <v>-19.5</v>
      </c>
    </row>
    <row r="11" spans="1:11" x14ac:dyDescent="0.25">
      <c r="A11" t="s">
        <v>48</v>
      </c>
      <c r="B11" s="4">
        <v>38262</v>
      </c>
      <c r="C11">
        <v>38004</v>
      </c>
      <c r="D11">
        <v>111</v>
      </c>
      <c r="E11" t="str">
        <f>Лист2!B11</f>
        <v>Компьютер fx 10</v>
      </c>
      <c r="F11">
        <v>2010</v>
      </c>
      <c r="G11" t="str">
        <f>LOOKUP(F11,Лист1!$B$2:$B$13,Лист1!$A$2:$A$13)</f>
        <v>мной</v>
      </c>
      <c r="H11">
        <v>35</v>
      </c>
      <c r="I11" s="5">
        <f>IF(H9&gt;0,H11*Лист2!C11, 0)</f>
        <v>4200</v>
      </c>
      <c r="J11" s="5">
        <f>IF(Лист3!F11&gt;0,I11*Лист1!F11,0)</f>
        <v>-16.8</v>
      </c>
    </row>
    <row r="12" spans="1:11" x14ac:dyDescent="0.25">
      <c r="A12" t="s">
        <v>49</v>
      </c>
      <c r="B12" s="4">
        <v>38293</v>
      </c>
      <c r="C12">
        <v>38005</v>
      </c>
      <c r="D12">
        <v>112</v>
      </c>
      <c r="E12" t="str">
        <f>Лист2!B12</f>
        <v>Компьютер fx 11</v>
      </c>
      <c r="F12">
        <v>2011</v>
      </c>
      <c r="G12" t="str">
        <f>LOOKUP(F12,Лист1!$B$2:$B$13,Лист1!$A$2:$A$13)</f>
        <v>ааа</v>
      </c>
      <c r="H12">
        <v>37.5</v>
      </c>
      <c r="I12" s="5">
        <f>IF(H10&gt;0,H12*Лист2!C12, 0)</f>
        <v>3375</v>
      </c>
      <c r="J12" s="5">
        <f>IF(Лист3!F12&gt;0,I12*Лист1!F12,0)</f>
        <v>-13.5</v>
      </c>
    </row>
    <row r="13" spans="1:11" x14ac:dyDescent="0.25">
      <c r="A13" t="s">
        <v>50</v>
      </c>
      <c r="B13" s="4">
        <v>38323</v>
      </c>
      <c r="C13">
        <v>38006</v>
      </c>
      <c r="D13">
        <v>113</v>
      </c>
      <c r="E13" t="str">
        <f>Лист2!B13</f>
        <v>Компьютер fx 12</v>
      </c>
      <c r="F13">
        <v>2012</v>
      </c>
      <c r="G13" t="str">
        <f>LOOKUP(F13,Лист1!$B$2:$B$13,Лист1!$A$2:$A$13)</f>
        <v>убит</v>
      </c>
      <c r="H13">
        <v>40</v>
      </c>
      <c r="I13" s="5">
        <f>IF(H11&gt;0,H13*Лист2!C13, 0)</f>
        <v>2400</v>
      </c>
      <c r="J13" s="5">
        <f>IF(Лист3!F13&gt;0,I13*Лист1!F13,0)</f>
        <v>-9.6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B12" sqref="B12"/>
    </sheetView>
  </sheetViews>
  <sheetFormatPr defaultRowHeight="15" x14ac:dyDescent="0.25"/>
  <cols>
    <col min="1" max="1" width="20.28515625" bestFit="1" customWidth="1"/>
    <col min="2" max="2" width="15.28515625" bestFit="1" customWidth="1"/>
    <col min="4" max="4" width="10.5703125" bestFit="1" customWidth="1"/>
  </cols>
  <sheetData>
    <row r="2" spans="1:4" x14ac:dyDescent="0.25">
      <c r="A2" t="s">
        <v>62</v>
      </c>
      <c r="B2">
        <f>LOOKUP(Лист3!C2,Лист3!C2:C13)</f>
        <v>37995</v>
      </c>
      <c r="C2" t="s">
        <v>32</v>
      </c>
      <c r="D2" s="4">
        <f>LOOKUP(Лист4!B2,Лист3!$C$2:$C$13,Лист3!$B$2:$B$13)</f>
        <v>37988</v>
      </c>
    </row>
    <row r="4" spans="1:4" x14ac:dyDescent="0.25">
      <c r="A4" t="s">
        <v>0</v>
      </c>
      <c r="B4" t="str">
        <f>LOOKUP(B2,Лист3!$C$2:$C$13,Лист3!G2:G13)</f>
        <v>Старт ОАО</v>
      </c>
      <c r="C4" t="s">
        <v>5</v>
      </c>
      <c r="D4" s="8">
        <f>LOOKUP(B2,Лист3!$C$2:$C$13,Лист3!$J$2:$J$13)</f>
        <v>125</v>
      </c>
    </row>
    <row r="6" spans="1:4" x14ac:dyDescent="0.25">
      <c r="A6" t="s">
        <v>64</v>
      </c>
      <c r="B6" t="str">
        <f>LOOKUP($B$2,Лист3!$C$2:$C$13,Лист3!E2:E13)</f>
        <v>Компьютер fx 1</v>
      </c>
      <c r="C6" t="s">
        <v>63</v>
      </c>
      <c r="D6" s="2">
        <f>LOOKUP($B$2,Лист3!$C$2:$C$13,Лист3!I2:I13)</f>
        <v>2500</v>
      </c>
    </row>
    <row r="8" spans="1:4" x14ac:dyDescent="0.25">
      <c r="A8" t="s">
        <v>65</v>
      </c>
      <c r="B8">
        <f>LOOKUP($B$2,Лист3!$C$2:$C$13,Лист3!H2:H13)</f>
        <v>10</v>
      </c>
      <c r="C8" t="s">
        <v>70</v>
      </c>
      <c r="D8" s="2">
        <f>D6-D4</f>
        <v>2375</v>
      </c>
    </row>
    <row r="10" spans="1:4" x14ac:dyDescent="0.25">
      <c r="A10" t="s">
        <v>66</v>
      </c>
      <c r="B10" t="str">
        <f>LOOKUP(B4,Лист1!A2:A13,Лист1!C2:C13)</f>
        <v>Ермоленко</v>
      </c>
      <c r="C10" t="s">
        <v>69</v>
      </c>
      <c r="D10" s="6">
        <f>LOOKUP(B4,Лист1!A2:A13,Лист1!E2:E13)</f>
        <v>2662373</v>
      </c>
    </row>
    <row r="12" spans="1:4" x14ac:dyDescent="0.25">
      <c r="A12" t="s">
        <v>67</v>
      </c>
      <c r="C1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2018-11-03T06:20:42Z</dcterms:modified>
</cp:coreProperties>
</file>